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D6389FE9-D1A9-42F5-B44D-9EF15542358B}" xr6:coauthVersionLast="47" xr6:coauthVersionMax="47" xr10:uidLastSave="{00000000-0000-0000-0000-000000000000}"/>
  <bookViews>
    <workbookView xWindow="4905" yWindow="2400" windowWidth="21600" windowHeight="11385" activeTab="1" xr2:uid="{D298135B-E4C0-45E9-BB28-1F0B05CAE31B}"/>
  </bookViews>
  <sheets>
    <sheet name="收益weekly" sheetId="6" r:id="rId1"/>
    <sheet name="CB低价-每周一支定投" sheetId="2" r:id="rId2"/>
    <sheet name="方案" sheetId="3" r:id="rId3"/>
    <sheet name="选 择" sheetId="4" r:id="rId4"/>
    <sheet name="Sheet2" sheetId="5" r:id="rId5"/>
    <sheet name="s" sheetId="1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5" i="2" l="1"/>
  <c r="M29" i="2"/>
  <c r="H28" i="2"/>
  <c r="M28" i="2"/>
  <c r="N28" i="2"/>
  <c r="O28" i="2"/>
  <c r="H29" i="2"/>
  <c r="N29" i="2"/>
  <c r="O29" i="2"/>
  <c r="H30" i="2"/>
  <c r="M30" i="2"/>
  <c r="N30" i="2"/>
  <c r="O30" i="2"/>
  <c r="H31" i="2"/>
  <c r="M31" i="2"/>
  <c r="N31" i="2"/>
  <c r="O31" i="2"/>
  <c r="H32" i="2"/>
  <c r="M32" i="2"/>
  <c r="N32" i="2"/>
  <c r="O32" i="2"/>
  <c r="H33" i="2"/>
  <c r="M33" i="2"/>
  <c r="N33" i="2"/>
  <c r="O33" i="2"/>
  <c r="H34" i="2"/>
  <c r="M34" i="2"/>
  <c r="N34" i="2"/>
  <c r="H35" i="2"/>
  <c r="M35" i="2"/>
  <c r="N35" i="2"/>
  <c r="O35" i="2"/>
  <c r="H36" i="2"/>
  <c r="M36" i="2"/>
  <c r="N36" i="2"/>
  <c r="O36" i="2"/>
  <c r="H37" i="2"/>
  <c r="M37" i="2"/>
  <c r="N37" i="2"/>
  <c r="O37" i="2"/>
  <c r="H38" i="2"/>
  <c r="M38" i="2"/>
  <c r="N38" i="2"/>
  <c r="O38" i="2"/>
  <c r="H39" i="2"/>
  <c r="M39" i="2"/>
  <c r="N39" i="2"/>
  <c r="O39" i="2"/>
  <c r="H40" i="2"/>
  <c r="M40" i="2"/>
  <c r="N40" i="2"/>
  <c r="O40" i="2"/>
  <c r="H41" i="2"/>
  <c r="M41" i="2"/>
  <c r="N41" i="2"/>
  <c r="O41" i="2"/>
  <c r="H42" i="2"/>
  <c r="M42" i="2"/>
  <c r="N42" i="2"/>
  <c r="O42" i="2"/>
  <c r="H43" i="2"/>
  <c r="M43" i="2"/>
  <c r="N43" i="2"/>
  <c r="O43" i="2"/>
  <c r="H44" i="2"/>
  <c r="M44" i="2"/>
  <c r="N44" i="2"/>
  <c r="O44" i="2"/>
  <c r="O27" i="2"/>
  <c r="N27" i="2"/>
  <c r="M27" i="2"/>
  <c r="H27" i="2"/>
  <c r="M26" i="2"/>
  <c r="H26" i="2"/>
  <c r="N26" i="2"/>
  <c r="O25" i="2"/>
  <c r="N24" i="2"/>
  <c r="N25" i="2"/>
  <c r="M24" i="2"/>
  <c r="M25" i="2"/>
  <c r="H25" i="2"/>
  <c r="M23" i="2"/>
  <c r="N23" i="2"/>
  <c r="O23" i="2"/>
  <c r="H23" i="2"/>
  <c r="N45" i="2"/>
  <c r="N46" i="2"/>
  <c r="N47" i="2"/>
  <c r="N48" i="2"/>
  <c r="N49" i="2"/>
  <c r="N50" i="2"/>
  <c r="N51" i="2"/>
  <c r="M20" i="2"/>
  <c r="O20" i="2"/>
  <c r="N20" i="2"/>
  <c r="M13" i="2"/>
  <c r="O13" i="2"/>
  <c r="N13" i="2"/>
  <c r="M11" i="2"/>
  <c r="O11" i="2"/>
  <c r="N11" i="2"/>
  <c r="N52" i="2"/>
  <c r="N53" i="2"/>
  <c r="N14" i="2"/>
  <c r="N15" i="2"/>
  <c r="N16" i="2"/>
  <c r="N10" i="2"/>
  <c r="N17" i="2"/>
  <c r="N18" i="2"/>
  <c r="N19" i="2"/>
  <c r="N21" i="2"/>
  <c r="N22" i="2"/>
  <c r="N54" i="2"/>
  <c r="O19" i="2"/>
  <c r="O21" i="2"/>
  <c r="O22" i="2"/>
  <c r="O45" i="2"/>
  <c r="O48" i="2"/>
  <c r="O49" i="2"/>
  <c r="O4" i="2"/>
  <c r="O5" i="2"/>
  <c r="O6" i="2"/>
  <c r="O7" i="2"/>
  <c r="O8" i="2"/>
  <c r="O9" i="2"/>
  <c r="O12" i="2"/>
  <c r="O14" i="2"/>
  <c r="O15" i="2"/>
  <c r="O16" i="2"/>
  <c r="O10" i="2"/>
  <c r="O17" i="2"/>
  <c r="O18" i="2"/>
  <c r="O3" i="2"/>
  <c r="N4" i="2"/>
  <c r="N5" i="2"/>
  <c r="N6" i="2"/>
  <c r="N7" i="2"/>
  <c r="N8" i="2"/>
  <c r="N9" i="2"/>
  <c r="N12" i="2"/>
  <c r="N3" i="2"/>
  <c r="M18" i="2"/>
  <c r="M19" i="2"/>
  <c r="M21" i="2"/>
  <c r="M22" i="2"/>
  <c r="H6" i="2"/>
  <c r="H7" i="2"/>
  <c r="H8" i="2"/>
  <c r="H9" i="2"/>
  <c r="H12" i="2"/>
  <c r="H14" i="2"/>
  <c r="H15" i="2"/>
  <c r="H16" i="2"/>
  <c r="H10" i="2"/>
  <c r="H17" i="2"/>
  <c r="H18" i="2"/>
  <c r="H19" i="2"/>
  <c r="H22" i="2"/>
  <c r="M3" i="2"/>
  <c r="O55" i="2" l="1"/>
  <c r="N55" i="2" s="1"/>
  <c r="M9" i="2"/>
  <c r="M12" i="2"/>
  <c r="H3" i="2"/>
  <c r="M4" i="2" l="1"/>
  <c r="M5" i="2"/>
  <c r="M6" i="2"/>
  <c r="M7" i="2"/>
  <c r="M8" i="2"/>
  <c r="M14" i="2"/>
  <c r="M15" i="2"/>
  <c r="M16" i="2"/>
  <c r="M10" i="2"/>
  <c r="M17" i="2"/>
  <c r="H4" i="2"/>
  <c r="H5" i="2"/>
  <c r="M55" i="2" l="1"/>
  <c r="H55" i="2"/>
  <c r="E17" i="1"/>
  <c r="C17" i="1"/>
  <c r="P28" i="2" l="1"/>
  <c r="P36" i="2"/>
  <c r="P39" i="2"/>
  <c r="P30" i="2"/>
  <c r="P38" i="2"/>
  <c r="P43" i="2"/>
  <c r="P33" i="2"/>
  <c r="P41" i="2"/>
  <c r="P29" i="2"/>
  <c r="P31" i="2"/>
  <c r="P35" i="2"/>
  <c r="P42" i="2"/>
  <c r="P40" i="2"/>
  <c r="P32" i="2"/>
  <c r="P37" i="2"/>
  <c r="P34" i="2"/>
  <c r="P27" i="2"/>
  <c r="P44" i="2"/>
  <c r="P26" i="2"/>
  <c r="P23" i="2"/>
  <c r="P24" i="2"/>
  <c r="P25" i="2"/>
  <c r="P13" i="2"/>
  <c r="P20" i="2"/>
  <c r="P8" i="2"/>
  <c r="P11" i="2"/>
  <c r="P10" i="2"/>
  <c r="P5" i="2"/>
  <c r="P4" i="2"/>
  <c r="P6" i="2"/>
  <c r="P45" i="2"/>
  <c r="P48" i="2"/>
  <c r="P49" i="2"/>
  <c r="P50" i="2"/>
  <c r="P22" i="2"/>
  <c r="P3" i="2"/>
  <c r="P21" i="2"/>
  <c r="P19" i="2"/>
  <c r="P18" i="2"/>
  <c r="P9" i="2"/>
  <c r="P12" i="2"/>
  <c r="P17" i="2"/>
  <c r="P15" i="2"/>
  <c r="P7" i="2"/>
  <c r="P16" i="2"/>
  <c r="P14" i="2"/>
  <c r="G17" i="1"/>
</calcChain>
</file>

<file path=xl/sharedStrings.xml><?xml version="1.0" encoding="utf-8"?>
<sst xmlns="http://schemas.openxmlformats.org/spreadsheetml/2006/main" count="122" uniqueCount="105">
  <si>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</si>
  <si>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</si>
  <si>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</si>
  <si>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</si>
  <si>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</si>
  <si>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</si>
  <si>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</si>
  <si>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</si>
  <si>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</si>
  <si>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</si>
  <si>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</si>
  <si>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</si>
  <si>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</si>
  <si>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</si>
  <si>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</si>
  <si>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</si>
  <si>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</si>
  <si>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持仓比例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</si>
  <si>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</si>
  <si>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</si>
  <si>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</si>
  <si>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</si>
  <si>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</si>
  <si>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</si>
  <si>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</si>
  <si>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</si>
  <si>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</si>
  <si>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成本</t>
  </si>
  <si>
    <t>总市值</t>
  </si>
  <si>
    <t>保隆科技</t>
  </si>
  <si>
    <t>TPMS</t>
  </si>
  <si>
    <t>价格</t>
  </si>
  <si>
    <t>备注</t>
    <phoneticPr fontId="10" type="noConversion"/>
  </si>
  <si>
    <t>道恩转债</t>
    <phoneticPr fontId="10" type="noConversion"/>
  </si>
  <si>
    <t>到期收益</t>
    <phoneticPr fontId="10" type="noConversion"/>
  </si>
  <si>
    <t>买入</t>
    <phoneticPr fontId="10" type="noConversion"/>
  </si>
  <si>
    <t>描述</t>
    <phoneticPr fontId="10" type="noConversion"/>
  </si>
  <si>
    <t>序列</t>
    <phoneticPr fontId="10" type="noConversion"/>
  </si>
  <si>
    <t>家悦转债</t>
    <phoneticPr fontId="10" type="noConversion"/>
  </si>
  <si>
    <t>宁建转债</t>
  </si>
  <si>
    <t>交建转债</t>
    <phoneticPr fontId="10" type="noConversion"/>
  </si>
  <si>
    <t>岭南转债</t>
    <phoneticPr fontId="10" type="noConversion"/>
  </si>
  <si>
    <t>海印转债</t>
  </si>
  <si>
    <t>迪森转债</t>
  </si>
  <si>
    <t>北港发债</t>
    <phoneticPr fontId="10" type="noConversion"/>
  </si>
  <si>
    <t>ctrl+;     insert date</t>
  </si>
  <si>
    <t>标的</t>
    <phoneticPr fontId="10" type="noConversion"/>
  </si>
  <si>
    <t>mom</t>
    <phoneticPr fontId="10" type="noConversion"/>
  </si>
  <si>
    <t>吉视转债</t>
  </si>
  <si>
    <t>建工转债</t>
    <phoneticPr fontId="10" type="noConversion"/>
  </si>
  <si>
    <r>
      <rPr>
        <sz val="10"/>
        <color rgb="FF3D3D3D"/>
        <rFont val="宋体"/>
        <family val="2"/>
        <charset val="134"/>
      </rPr>
      <t>科达</t>
    </r>
    <r>
      <rPr>
        <sz val="10"/>
        <color rgb="FF3D3D3D"/>
        <rFont val="微软雅黑"/>
        <family val="2"/>
        <charset val="134"/>
      </rPr>
      <t>转债</t>
    </r>
    <phoneticPr fontId="10" type="noConversion"/>
  </si>
  <si>
    <t>华体转债</t>
    <phoneticPr fontId="10" type="noConversion"/>
  </si>
  <si>
    <t>长久转债</t>
    <phoneticPr fontId="10" type="noConversion"/>
  </si>
  <si>
    <t>柳药转债</t>
    <phoneticPr fontId="10" type="noConversion"/>
  </si>
  <si>
    <t>搜特转债</t>
    <phoneticPr fontId="10" type="noConversion"/>
  </si>
  <si>
    <t>天创转债</t>
    <phoneticPr fontId="10" type="noConversion"/>
  </si>
  <si>
    <t>128127 </t>
  </si>
  <si>
    <t>日期</t>
    <phoneticPr fontId="10" type="noConversion"/>
  </si>
  <si>
    <t>收益率</t>
    <phoneticPr fontId="10" type="noConversion"/>
  </si>
  <si>
    <t>收益额</t>
    <phoneticPr fontId="10" type="noConversion"/>
  </si>
  <si>
    <t>花王转债</t>
    <phoneticPr fontId="10" type="noConversion"/>
  </si>
  <si>
    <t>闻泰转债</t>
    <phoneticPr fontId="10" type="noConversion"/>
  </si>
  <si>
    <t>中</t>
    <phoneticPr fontId="10" type="noConversion"/>
  </si>
  <si>
    <t>城地转债</t>
    <phoneticPr fontId="10" type="noConversion"/>
  </si>
  <si>
    <t>110052 </t>
  </si>
  <si>
    <t>贵广转债</t>
    <phoneticPr fontId="10" type="noConversion"/>
  </si>
  <si>
    <t>1、搜特转债，偏离-8%，收盘101.7</t>
  </si>
  <si>
    <t>2、文科转债，偏离-7%，收盘98.1</t>
  </si>
  <si>
    <t>3、孚日转债，偏离-3%，收盘105.0</t>
  </si>
  <si>
    <t>4、青农转债，偏离-2%，收盘105.9</t>
  </si>
  <si>
    <t>5、广汇转债，偏离-2%，收盘98.2</t>
  </si>
  <si>
    <t>6、东湖转债，偏离-2%，收盘106.9</t>
  </si>
  <si>
    <t>7、利群转债，偏离-1%，收盘106.8</t>
  </si>
  <si>
    <t>9、绿茵转债，偏离0%，收盘105.1</t>
  </si>
  <si>
    <t>8、紫银转债，偏离-1%，收盘102.7</t>
    <phoneticPr fontId="10" type="noConversion"/>
  </si>
  <si>
    <t>紫银转债</t>
  </si>
  <si>
    <t>鲁泰转债</t>
  </si>
  <si>
    <t>雪榕转债</t>
    <phoneticPr fontId="10" type="noConversion"/>
  </si>
  <si>
    <t>买</t>
    <phoneticPr fontId="10" type="noConversion"/>
  </si>
  <si>
    <t>清</t>
    <phoneticPr fontId="10" type="noConversion"/>
  </si>
  <si>
    <t>价格都高了，低于100的只有5支，越来越不好选择了</t>
    <phoneticPr fontId="10" type="noConversion"/>
  </si>
  <si>
    <t>起步转债</t>
  </si>
  <si>
    <t>全筑转债</t>
    <phoneticPr fontId="10" type="noConversion"/>
  </si>
  <si>
    <t>文科转债</t>
    <phoneticPr fontId="10" type="noConversion"/>
  </si>
  <si>
    <t>湖广转债</t>
  </si>
  <si>
    <t>亚药转债</t>
    <phoneticPr fontId="10" type="noConversion"/>
  </si>
  <si>
    <t>广汇转债</t>
    <phoneticPr fontId="10" type="noConversion"/>
  </si>
  <si>
    <t>帝欧转债</t>
    <phoneticPr fontId="10" type="noConversion"/>
  </si>
  <si>
    <t>强力转债</t>
  </si>
  <si>
    <t xml:space="preserve"> </t>
    <phoneticPr fontId="10" type="noConversion"/>
  </si>
  <si>
    <t>利群转债</t>
  </si>
  <si>
    <t>龙净转债</t>
  </si>
  <si>
    <t>久其转债</t>
  </si>
  <si>
    <t>多伦转债</t>
  </si>
  <si>
    <t>上银转债</t>
  </si>
  <si>
    <t>债价格偏高了，低于100的5支。</t>
    <phoneticPr fontId="10" type="noConversion"/>
  </si>
  <si>
    <t>113037	紫银转债</t>
    <phoneticPr fontId="10" type="noConversion"/>
  </si>
  <si>
    <t>浦发转债</t>
  </si>
  <si>
    <t>绿茵转债</t>
  </si>
  <si>
    <t>买入60张大丰转债，113.44</t>
  </si>
  <si>
    <t>这次转股价下修，若下修到底，特发转2转股价值可从52.068元提高到100元附近，具体下修到多少要等12月13日召开股东大会确定。受下修利好刺激，下周一特发转2可能冲击115元。</t>
  </si>
  <si>
    <t>债价格偏高了，低于100的3支。</t>
    <phoneticPr fontId="10" type="noConversion"/>
  </si>
  <si>
    <t>整体都涨了，有一支新债上市
市场热度高</t>
    <phoneticPr fontId="10" type="noConversion"/>
  </si>
  <si>
    <r>
      <t>最近岭南转债、吉视转债、特发转2接踵宣布下修转股价，似乎有某种内在联系，可能是2021年报快要编制了，赶紧下修转股价降低负债率，让报表好看点？如果这个理由成立，可能近期还有转债加入下修阵营。下一个下修的是谁呢？个人觉得</t>
    </r>
    <r>
      <rPr>
        <b/>
        <sz val="13"/>
        <color rgb="FF333333"/>
        <rFont val="Microsoft YaHei UI"/>
        <family val="2"/>
        <charset val="134"/>
      </rPr>
      <t>长久转债、久其转债、永东转债、众信转债、湖广转债、翔鹭转债、贵广转债</t>
    </r>
    <r>
      <rPr>
        <sz val="13"/>
        <color rgb="FF333333"/>
        <rFont val="Microsoft YaHei UI"/>
        <family val="2"/>
        <charset val="134"/>
      </rPr>
      <t>机会较大。</t>
    </r>
    <phoneticPr fontId="10" type="noConversion"/>
  </si>
  <si>
    <t>特发转2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</si>
</sst>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999999"/>
      <name val="等线"/>
      <family val="2"/>
      <charset val="134"/>
      <scheme val="minor"/>
    </font>
    <font>
      <sz val="11"/>
      <color rgb="FF008000"/>
      <name val="等线"/>
      <family val="2"/>
      <charset val="134"/>
      <scheme val="minor"/>
    </font>
    <font>
      <sz val="9"/>
      <color rgb="FF333333"/>
      <name val="Microsoft YaHei UI"/>
      <family val="2"/>
      <charset val="134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0"/>
      <color rgb="FF3D3D3D"/>
      <name val="Arial"/>
      <family val="2"/>
    </font>
    <font>
      <sz val="10"/>
      <color rgb="FF3D3D3D"/>
      <name val="宋体"/>
      <family val="2"/>
      <charset val="134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b/>
      <sz val="13"/>
      <color rgb="FF333333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0F0F6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4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1" applyAlignment="1">
      <alignment horizontal="center" vertic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4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7" fillId="0" borderId="0" xfId="0" applyFont="1"/>
    <xf numFmtId="0" fontId="3" fillId="4" borderId="12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8" fillId="6" borderId="0" xfId="0" applyFont="1" applyFill="1" applyBorder="1" applyAlignment="1" applyProtection="1">
      <alignment horizontal="center"/>
      <protection locked="0"/>
    </xf>
    <xf numFmtId="0" fontId="8" fillId="4" borderId="12" xfId="0" applyFont="1" applyFill="1" applyBorder="1" applyAlignment="1">
      <alignment horizontal="center"/>
    </xf>
    <xf numFmtId="0" fontId="0" fillId="0" borderId="1" xfId="0" applyBorder="1" applyAlignment="1"/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11" fillId="6" borderId="0" xfId="0" applyFont="1" applyFill="1" applyBorder="1" applyAlignment="1" applyProtection="1">
      <alignment horizontal="center"/>
      <protection locked="0"/>
    </xf>
    <xf numFmtId="0" fontId="9" fillId="4" borderId="1" xfId="0" applyFont="1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left"/>
    </xf>
    <xf numFmtId="0" fontId="13" fillId="8" borderId="18" xfId="0" applyFont="1" applyFill="1" applyBorder="1" applyAlignment="1">
      <alignment horizontal="left" vertical="center"/>
    </xf>
    <xf numFmtId="0" fontId="16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0" borderId="1" xfId="0" applyBorder="1" applyAlignment="1">
      <alignment horizontal="left"/>
    </xf>
    <xf numFmtId="0" fontId="0" fillId="7" borderId="1" xfId="0" applyFill="1" applyBorder="1" applyAlignment="1">
      <alignment horizontal="left"/>
    </xf>
    <xf numFmtId="0" fontId="13" fillId="9" borderId="18" xfId="0" applyFont="1" applyFill="1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12" fillId="0" borderId="0" xfId="0" applyFont="1" applyAlignment="1">
      <alignment horizontal="left"/>
    </xf>
    <xf numFmtId="0" fontId="0" fillId="0" borderId="9" xfId="0" applyBorder="1" applyAlignment="1" applyProtection="1">
      <alignment horizontal="center"/>
      <protection locked="0"/>
    </xf>
    <xf numFmtId="0" fontId="2" fillId="9" borderId="18" xfId="1" applyFill="1" applyBorder="1" applyAlignment="1">
      <alignment vertical="center"/>
    </xf>
    <xf numFmtId="0" fontId="13" fillId="9" borderId="18" xfId="0" applyFont="1" applyFill="1" applyBorder="1" applyAlignment="1">
      <alignment vertical="center"/>
    </xf>
    <xf numFmtId="0" fontId="0" fillId="10" borderId="5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 applyProtection="1">
      <alignment horizontal="center"/>
      <protection locked="0"/>
    </xf>
    <xf numFmtId="10" fontId="0" fillId="10" borderId="1" xfId="0" applyNumberFormat="1" applyFill="1" applyBorder="1" applyAlignment="1" applyProtection="1">
      <alignment horizontal="center"/>
      <protection locked="0"/>
    </xf>
    <xf numFmtId="0" fontId="0" fillId="10" borderId="1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11" fillId="10" borderId="0" xfId="0" applyFont="1" applyFill="1" applyBorder="1" applyAlignment="1" applyProtection="1">
      <alignment horizontal="center"/>
      <protection locked="0"/>
    </xf>
    <xf numFmtId="0" fontId="0" fillId="11" borderId="0" xfId="0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 applyProtection="1">
      <alignment horizontal="center"/>
      <protection locked="0"/>
    </xf>
    <xf numFmtId="10" fontId="0" fillId="11" borderId="1" xfId="0" applyNumberFormat="1" applyFill="1" applyBorder="1" applyAlignment="1" applyProtection="1">
      <alignment horizontal="center"/>
      <protection locked="0"/>
    </xf>
    <xf numFmtId="0" fontId="0" fillId="11" borderId="10" xfId="0" applyFill="1" applyBorder="1" applyAlignment="1">
      <alignment horizontal="center"/>
    </xf>
    <xf numFmtId="0" fontId="11" fillId="11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center"/>
    </xf>
    <xf numFmtId="0" fontId="0" fillId="12" borderId="0" xfId="0" applyFill="1"/>
    <xf numFmtId="10" fontId="0" fillId="12" borderId="0" xfId="0" applyNumberFormat="1" applyFill="1"/>
    <xf numFmtId="0" fontId="0" fillId="13" borderId="0" xfId="0" applyFill="1" applyBorder="1" applyAlignment="1">
      <alignment horizontal="center"/>
    </xf>
    <xf numFmtId="14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right"/>
    </xf>
    <xf numFmtId="0" fontId="0" fillId="13" borderId="1" xfId="0" applyFill="1" applyBorder="1" applyAlignment="1" applyProtection="1">
      <alignment horizontal="center"/>
      <protection locked="0"/>
    </xf>
    <xf numFmtId="10" fontId="0" fillId="13" borderId="1" xfId="0" applyNumberFormat="1" applyFill="1" applyBorder="1" applyAlignment="1" applyProtection="1">
      <alignment horizontal="center"/>
      <protection locked="0"/>
    </xf>
    <xf numFmtId="0" fontId="0" fillId="13" borderId="10" xfId="0" applyFill="1" applyBorder="1" applyAlignment="1">
      <alignment horizontal="center"/>
    </xf>
    <xf numFmtId="0" fontId="11" fillId="13" borderId="0" xfId="0" applyFont="1" applyFill="1" applyBorder="1" applyAlignment="1" applyProtection="1">
      <alignment horizontal="center"/>
      <protection locked="0"/>
    </xf>
    <xf numFmtId="0" fontId="0" fillId="14" borderId="0" xfId="0" applyFill="1" applyBorder="1" applyAlignment="1">
      <alignment horizontal="center"/>
    </xf>
    <xf numFmtId="14" fontId="0" fillId="14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right"/>
    </xf>
    <xf numFmtId="0" fontId="0" fillId="14" borderId="1" xfId="0" applyFill="1" applyBorder="1" applyAlignment="1" applyProtection="1">
      <alignment horizontal="center"/>
      <protection locked="0"/>
    </xf>
    <xf numFmtId="10" fontId="0" fillId="14" borderId="1" xfId="0" applyNumberFormat="1" applyFill="1" applyBorder="1" applyAlignment="1" applyProtection="1">
      <alignment horizontal="center"/>
      <protection locked="0"/>
    </xf>
    <xf numFmtId="0" fontId="0" fillId="14" borderId="10" xfId="0" applyFill="1" applyBorder="1" applyAlignment="1">
      <alignment horizontal="center"/>
    </xf>
    <xf numFmtId="0" fontId="11" fillId="14" borderId="0" xfId="0" applyFont="1" applyFill="1" applyBorder="1" applyAlignment="1" applyProtection="1">
      <alignment horizontal="center"/>
      <protection locked="0"/>
    </xf>
    <xf numFmtId="14" fontId="0" fillId="14" borderId="1" xfId="0" applyNumberFormat="1" applyFill="1" applyBorder="1" applyAlignment="1" applyProtection="1">
      <alignment horizontal="center"/>
      <protection locked="0"/>
    </xf>
    <xf numFmtId="0" fontId="13" fillId="0" borderId="0" xfId="0" applyFont="1"/>
    <xf numFmtId="0" fontId="0" fillId="0" borderId="9" xfId="0" applyBorder="1" applyAlignment="1" applyProtection="1">
      <alignment horizontal="center"/>
      <protection locked="0"/>
    </xf>
    <xf numFmtId="0" fontId="0" fillId="0" borderId="0" xfId="0" applyBorder="1" applyAlignment="1">
      <alignment horizontal="left" vertical="center"/>
    </xf>
    <xf numFmtId="0" fontId="13" fillId="13" borderId="0" xfId="0" applyFont="1" applyFill="1" applyBorder="1"/>
    <xf numFmtId="0" fontId="15" fillId="0" borderId="0" xfId="0" applyFont="1" applyBorder="1"/>
    <xf numFmtId="0" fontId="0" fillId="5" borderId="0" xfId="0" applyFill="1" applyBorder="1" applyAlignment="1">
      <alignment horizontal="right" vertical="center"/>
    </xf>
    <xf numFmtId="0" fontId="0" fillId="4" borderId="16" xfId="0" applyFill="1" applyBorder="1" applyAlignment="1"/>
    <xf numFmtId="0" fontId="0" fillId="4" borderId="17" xfId="0" applyFill="1" applyBorder="1" applyAlignment="1"/>
    <xf numFmtId="0" fontId="0" fillId="13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0" borderId="15" xfId="0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6" fillId="0" borderId="0" xfId="0" applyFont="1" applyAlignment="1"/>
    <xf numFmtId="0" fontId="0" fillId="0" borderId="0" xfId="0" applyAlignment="1">
      <alignment wrapText="1"/>
    </xf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收益weekly!$A$2:$A$30</c:f>
              <c:numCache>
                <c:formatCode>m/d/yyyy</c:formatCode>
                <c:ptCount val="29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</c:numCache>
            </c:numRef>
          </c:cat>
          <c:val>
            <c:numRef>
              <c:f>收益weekly!$B$2:$B$30</c:f>
              <c:numCache>
                <c:formatCode>General</c:formatCode>
                <c:ptCount val="29"/>
                <c:pt idx="0">
                  <c:v>475.78</c:v>
                </c:pt>
                <c:pt idx="1">
                  <c:v>379.53</c:v>
                </c:pt>
                <c:pt idx="2">
                  <c:v>738.74</c:v>
                </c:pt>
                <c:pt idx="3">
                  <c:v>1475.4</c:v>
                </c:pt>
                <c:pt idx="4">
                  <c:v>2086.1</c:v>
                </c:pt>
                <c:pt idx="5">
                  <c:v>1592.6</c:v>
                </c:pt>
                <c:pt idx="6">
                  <c:v>1866.5</c:v>
                </c:pt>
                <c:pt idx="7">
                  <c:v>2017.3</c:v>
                </c:pt>
                <c:pt idx="8">
                  <c:v>3211.7</c:v>
                </c:pt>
                <c:pt idx="9">
                  <c:v>3310.1</c:v>
                </c:pt>
                <c:pt idx="10">
                  <c:v>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收益weekly!$A$2:$A$30</c:f>
              <c:numCache>
                <c:formatCode>m/d/yyyy</c:formatCode>
                <c:ptCount val="29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</c:numCache>
            </c:numRef>
          </c:cat>
          <c:val>
            <c:numRef>
              <c:f>收益weekly!$C$2:$C$30</c:f>
              <c:numCache>
                <c:formatCode>0.00%</c:formatCode>
                <c:ptCount val="29"/>
                <c:pt idx="0">
                  <c:v>2.8400000000000002E-2</c:v>
                </c:pt>
                <c:pt idx="1">
                  <c:v>2.1399999999999999E-2</c:v>
                </c:pt>
                <c:pt idx="2">
                  <c:v>4.1700000000000001E-2</c:v>
                </c:pt>
                <c:pt idx="3">
                  <c:v>6.8500000000000005E-2</c:v>
                </c:pt>
                <c:pt idx="4">
                  <c:v>9.2299999999999993E-2</c:v>
                </c:pt>
                <c:pt idx="5">
                  <c:v>6.7599999999999993E-2</c:v>
                </c:pt>
                <c:pt idx="6">
                  <c:v>7.6100000000000001E-2</c:v>
                </c:pt>
                <c:pt idx="7">
                  <c:v>7.5899999999999995E-2</c:v>
                </c:pt>
                <c:pt idx="8">
                  <c:v>0.1166</c:v>
                </c:pt>
                <c:pt idx="9">
                  <c:v>0.1202</c:v>
                </c:pt>
                <c:pt idx="10">
                  <c:v>0.1419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6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5972176</xdr:colOff>
      <xdr:row>20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1</xdr:rowOff>
    </xdr:from>
    <xdr:to>
      <xdr:col>9</xdr:col>
      <xdr:colOff>333337</xdr:colOff>
      <xdr:row>17</xdr:row>
      <xdr:rowOff>104776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128F1FB-6577-46EC-BCB0-14CFE0294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1"/>
          <a:ext cx="5562562" cy="318135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1</xdr:row>
      <xdr:rowOff>0</xdr:rowOff>
    </xdr:from>
    <xdr:to>
      <xdr:col>16</xdr:col>
      <xdr:colOff>9027</xdr:colOff>
      <xdr:row>15</xdr:row>
      <xdr:rowOff>104445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89E8502-00C1-4413-A7B0-0AC3A8BEC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00875" y="180975"/>
          <a:ext cx="3980952" cy="26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11</xdr:col>
      <xdr:colOff>389705</xdr:colOff>
      <xdr:row>27</xdr:row>
      <xdr:rowOff>104581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AA5C0BA-3667-445D-B079-0844F16AB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3438525"/>
          <a:ext cx="6561905" cy="15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266700</xdr:colOff>
          <xdr:row>1</xdr:row>
          <xdr:rowOff>57150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4</xdr:col>
          <xdr:colOff>666750</xdr:colOff>
          <xdr:row>1</xdr:row>
          <xdr:rowOff>47625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3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3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3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3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3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3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3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13033" TargetMode="External"/><Relationship Id="rId13" Type="http://schemas.openxmlformats.org/officeDocument/2006/relationships/hyperlink" Target="https://www.jisilu.cn/data/convert_bond_detail/110059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23076" TargetMode="External"/><Relationship Id="rId12" Type="http://schemas.openxmlformats.org/officeDocument/2006/relationships/hyperlink" Target="https://www.jisilu.cn/data/convert_bond_detail/113042" TargetMode="External"/><Relationship Id="rId2" Type="http://schemas.openxmlformats.org/officeDocument/2006/relationships/hyperlink" Target="https://www.jisilu.cn/data/convert_bond_detail/128132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07" TargetMode="External"/><Relationship Id="rId11" Type="http://schemas.openxmlformats.org/officeDocument/2006/relationships/hyperlink" Target="https://www.jisilu.cn/data/convert_bond_detail/113604" TargetMode="External"/><Relationship Id="rId5" Type="http://schemas.openxmlformats.org/officeDocument/2006/relationships/hyperlink" Target="https://www.jisilu.cn/data/stock/000726" TargetMode="External"/><Relationship Id="rId15" Type="http://schemas.openxmlformats.org/officeDocument/2006/relationships/hyperlink" Target="https://www.jisilu.cn/data/convert_bond_detail/127021" TargetMode="External"/><Relationship Id="rId10" Type="http://schemas.openxmlformats.org/officeDocument/2006/relationships/hyperlink" Target="https://www.jisilu.cn/data/convert_bond_detail/128015" TargetMode="External"/><Relationship Id="rId4" Type="http://schemas.openxmlformats.org/officeDocument/2006/relationships/hyperlink" Target="https://www.jisilu.cn/data/convert_bond_detail/113017" TargetMode="External"/><Relationship Id="rId9" Type="http://schemas.openxmlformats.org/officeDocument/2006/relationships/hyperlink" Target="https://www.jisilu.cn/data/convert_bond_detail/110068" TargetMode="External"/><Relationship Id="rId14" Type="http://schemas.openxmlformats.org/officeDocument/2006/relationships/hyperlink" Target="https://www.jisilu.cn/data/convert_bond_detail/12703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8.xml"/><Relationship Id="rId18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7.xml"/><Relationship Id="rId17" Type="http://schemas.openxmlformats.org/officeDocument/2006/relationships/image" Target="../media/image6.emf"/><Relationship Id="rId2" Type="http://schemas.openxmlformats.org/officeDocument/2006/relationships/drawing" Target="../drawings/drawing3.xml"/><Relationship Id="rId16" Type="http://schemas.openxmlformats.org/officeDocument/2006/relationships/control" Target="../activeX/activeX1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6.xml"/><Relationship Id="rId5" Type="http://schemas.openxmlformats.org/officeDocument/2006/relationships/image" Target="../media/image4.emf"/><Relationship Id="rId15" Type="http://schemas.openxmlformats.org/officeDocument/2006/relationships/control" Target="../activeX/activeX10.xml"/><Relationship Id="rId10" Type="http://schemas.openxmlformats.org/officeDocument/2006/relationships/control" Target="../activeX/activeX5.xml"/><Relationship Id="rId4" Type="http://schemas.openxmlformats.org/officeDocument/2006/relationships/control" Target="../activeX/activeX1.xml"/><Relationship Id="rId9" Type="http://schemas.openxmlformats.org/officeDocument/2006/relationships/image" Target="../media/image5.emf"/><Relationship Id="rId14" Type="http://schemas.openxmlformats.org/officeDocument/2006/relationships/control" Target="../activeX/activeX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D12"/>
  <sheetViews>
    <sheetView workbookViewId="0">
      <selection activeCell="E27" sqref="E27"/>
    </sheetView>
  </sheetViews>
  <sheetFormatPr defaultRowHeight="14.25" x14ac:dyDescent="0.2"/>
  <cols>
    <col min="1" max="1" width="11.125" bestFit="1" customWidth="1"/>
    <col min="4" max="4" width="27.625" bestFit="1" customWidth="1"/>
    <col min="5" max="5" width="102.125" customWidth="1"/>
    <col min="7" max="7" width="9" customWidth="1"/>
  </cols>
  <sheetData>
    <row r="1" spans="1:4" x14ac:dyDescent="0.2">
      <c r="A1" t="s">
        <v>57</v>
      </c>
      <c r="B1" t="s">
        <v>59</v>
      </c>
      <c r="C1" t="s">
        <v>58</v>
      </c>
    </row>
    <row r="2" spans="1:4" ht="15" thickBot="1" x14ac:dyDescent="0.25">
      <c r="A2" s="51">
        <v>44400</v>
      </c>
      <c r="B2" s="35">
        <v>475.78</v>
      </c>
      <c r="C2" s="52">
        <v>2.8400000000000002E-2</v>
      </c>
    </row>
    <row r="3" spans="1:4" ht="15" thickBot="1" x14ac:dyDescent="0.25">
      <c r="A3" s="51">
        <v>44409</v>
      </c>
      <c r="B3" s="35">
        <v>379.53</v>
      </c>
      <c r="C3" s="52">
        <v>2.1399999999999999E-2</v>
      </c>
    </row>
    <row r="4" spans="1:4" ht="15" thickBot="1" x14ac:dyDescent="0.25">
      <c r="A4" s="51">
        <v>44416</v>
      </c>
      <c r="B4" s="35">
        <v>738.74</v>
      </c>
      <c r="C4" s="52">
        <v>4.1700000000000001E-2</v>
      </c>
    </row>
    <row r="5" spans="1:4" ht="15" thickBot="1" x14ac:dyDescent="0.25">
      <c r="A5" s="51">
        <v>44435</v>
      </c>
      <c r="B5" s="35">
        <v>1475.4</v>
      </c>
      <c r="C5" s="52">
        <v>6.8500000000000005E-2</v>
      </c>
    </row>
    <row r="6" spans="1:4" x14ac:dyDescent="0.2">
      <c r="A6" s="51">
        <v>44448</v>
      </c>
      <c r="B6" s="82">
        <v>2086.1</v>
      </c>
      <c r="C6" s="52">
        <v>9.2299999999999993E-2</v>
      </c>
    </row>
    <row r="7" spans="1:4" x14ac:dyDescent="0.2">
      <c r="A7" s="51">
        <v>44457</v>
      </c>
      <c r="B7" s="83">
        <v>1592.6</v>
      </c>
      <c r="C7" s="84">
        <v>6.7599999999999993E-2</v>
      </c>
    </row>
    <row r="8" spans="1:4" ht="15" thickBot="1" x14ac:dyDescent="0.25">
      <c r="A8" s="51">
        <v>44463</v>
      </c>
      <c r="B8" s="35">
        <v>1866.5</v>
      </c>
      <c r="C8" s="52">
        <v>7.6100000000000001E-2</v>
      </c>
    </row>
    <row r="9" spans="1:4" x14ac:dyDescent="0.2">
      <c r="A9" s="51">
        <v>44498</v>
      </c>
      <c r="B9" s="82">
        <v>2017.3</v>
      </c>
      <c r="C9" s="52">
        <v>7.5899999999999995E-2</v>
      </c>
    </row>
    <row r="10" spans="1:4" x14ac:dyDescent="0.2">
      <c r="A10" s="51">
        <v>44515</v>
      </c>
      <c r="B10" s="82">
        <v>3211.7</v>
      </c>
      <c r="C10" s="52">
        <v>0.1166</v>
      </c>
    </row>
    <row r="11" spans="1:4" x14ac:dyDescent="0.2">
      <c r="A11" s="51">
        <v>44520</v>
      </c>
      <c r="B11" s="82">
        <v>3310.1</v>
      </c>
      <c r="C11" s="52">
        <v>0.1202</v>
      </c>
    </row>
    <row r="12" spans="1:4" ht="28.5" x14ac:dyDescent="0.2">
      <c r="A12" s="51">
        <v>44527</v>
      </c>
      <c r="B12" s="82">
        <v>3906</v>
      </c>
      <c r="C12" s="52">
        <v>0.1419</v>
      </c>
      <c r="D12" s="133" t="s">
        <v>102</v>
      </c>
    </row>
  </sheetData>
  <phoneticPr fontId="1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74"/>
  <sheetViews>
    <sheetView tabSelected="1" zoomScale="90" zoomScaleNormal="90" workbookViewId="0">
      <pane ySplit="2" topLeftCell="A48" activePane="bottomLeft" state="frozen"/>
      <selection pane="bottomLeft" activeCell="J59" sqref="J59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1.125" style="7" bestFit="1" customWidth="1"/>
    <col min="4" max="4" width="8" style="48" bestFit="1" customWidth="1"/>
    <col min="5" max="5" width="8.75" style="48"/>
    <col min="6" max="6" width="8.75" style="27"/>
    <col min="7" max="7" width="8.75" style="39"/>
    <col min="8" max="8" width="8.75" style="27"/>
    <col min="9" max="9" width="5.25" style="27" bestFit="1" customWidth="1"/>
    <col min="10" max="11" width="8.5" style="23" bestFit="1" customWidth="1"/>
    <col min="12" max="12" width="5.25" style="23" bestFit="1" customWidth="1"/>
    <col min="13" max="13" width="8.5" style="23" bestFit="1" customWidth="1"/>
    <col min="14" max="14" width="12.75" style="23" bestFit="1" customWidth="1"/>
    <col min="15" max="15" width="7.125" style="23" bestFit="1" customWidth="1"/>
    <col min="16" max="16" width="12.75" style="23" bestFit="1" customWidth="1"/>
    <col min="17" max="18" width="12" style="7" customWidth="1"/>
    <col min="19" max="19" width="8.75" style="28"/>
    <col min="20" max="16384" width="8.75" style="7"/>
  </cols>
  <sheetData>
    <row r="1" spans="1:23" s="9" customFormat="1" x14ac:dyDescent="0.2">
      <c r="A1" s="117"/>
      <c r="B1" s="123" t="s">
        <v>37</v>
      </c>
      <c r="C1" s="125" t="s">
        <v>7</v>
      </c>
      <c r="D1" s="127" t="s">
        <v>8</v>
      </c>
      <c r="E1" s="127" t="s">
        <v>9</v>
      </c>
      <c r="F1" s="122" t="s">
        <v>35</v>
      </c>
      <c r="G1" s="122"/>
      <c r="H1" s="122"/>
      <c r="I1" s="122"/>
      <c r="J1" s="121" t="s">
        <v>12</v>
      </c>
      <c r="K1" s="121"/>
      <c r="L1" s="121"/>
      <c r="M1" s="121"/>
      <c r="N1" s="121"/>
      <c r="O1" s="121"/>
      <c r="P1" s="121"/>
      <c r="Q1" s="119" t="s">
        <v>32</v>
      </c>
      <c r="S1" s="115" t="s">
        <v>28</v>
      </c>
    </row>
    <row r="2" spans="1:23" s="8" customFormat="1" x14ac:dyDescent="0.2">
      <c r="A2" s="118"/>
      <c r="B2" s="124"/>
      <c r="C2" s="126"/>
      <c r="D2" s="128"/>
      <c r="E2" s="128"/>
      <c r="F2" s="24" t="s">
        <v>10</v>
      </c>
      <c r="G2" s="36" t="s">
        <v>31</v>
      </c>
      <c r="H2" s="24" t="s">
        <v>11</v>
      </c>
      <c r="I2" s="24" t="s">
        <v>36</v>
      </c>
      <c r="J2" s="20" t="s">
        <v>13</v>
      </c>
      <c r="K2" s="20" t="s">
        <v>27</v>
      </c>
      <c r="L2" s="20" t="s">
        <v>10</v>
      </c>
      <c r="M2" s="20" t="s">
        <v>14</v>
      </c>
      <c r="N2" s="20" t="s">
        <v>15</v>
      </c>
      <c r="O2" s="20" t="s">
        <v>16</v>
      </c>
      <c r="P2" s="20" t="s">
        <v>17</v>
      </c>
      <c r="Q2" s="120"/>
      <c r="R2" s="8" t="s">
        <v>34</v>
      </c>
      <c r="S2" s="116"/>
    </row>
    <row r="3" spans="1:23" s="8" customFormat="1" x14ac:dyDescent="0.2">
      <c r="A3" s="63"/>
      <c r="B3" s="11">
        <v>1</v>
      </c>
      <c r="C3" s="43">
        <v>44385</v>
      </c>
      <c r="D3" s="55">
        <v>128117</v>
      </c>
      <c r="E3" s="55" t="s">
        <v>33</v>
      </c>
      <c r="F3" s="24">
        <v>10</v>
      </c>
      <c r="G3" s="36">
        <v>101.247</v>
      </c>
      <c r="H3" s="24">
        <f>F3*G3</f>
        <v>1012.47</v>
      </c>
      <c r="I3" s="25"/>
      <c r="J3" s="21">
        <v>108.75</v>
      </c>
      <c r="K3" s="21">
        <v>101.267</v>
      </c>
      <c r="L3" s="20">
        <v>10</v>
      </c>
      <c r="M3" s="20">
        <f>J3*L3</f>
        <v>1087.5</v>
      </c>
      <c r="N3" s="44">
        <f>(J3-K3)/K3</f>
        <v>7.3893765984970466E-2</v>
      </c>
      <c r="O3" s="20">
        <f>(J3-K3)*L3</f>
        <v>74.830000000000041</v>
      </c>
      <c r="P3" s="44">
        <f>M3/$M$55</f>
        <v>3.5977589683446838E-2</v>
      </c>
      <c r="Q3" s="114"/>
      <c r="R3" s="71"/>
      <c r="S3" s="72"/>
      <c r="T3" s="71"/>
    </row>
    <row r="4" spans="1:23" x14ac:dyDescent="0.2">
      <c r="B4" s="105">
        <v>2</v>
      </c>
      <c r="C4" s="43">
        <v>44385</v>
      </c>
      <c r="D4" s="55">
        <v>113584</v>
      </c>
      <c r="E4" s="55" t="s">
        <v>38</v>
      </c>
      <c r="F4" s="25">
        <v>10</v>
      </c>
      <c r="G4" s="37">
        <v>98.03</v>
      </c>
      <c r="H4" s="24">
        <f>F4*G4</f>
        <v>980.3</v>
      </c>
      <c r="I4" s="25"/>
      <c r="J4" s="21">
        <v>105.69</v>
      </c>
      <c r="K4" s="21">
        <v>98.05</v>
      </c>
      <c r="L4" s="21">
        <v>10</v>
      </c>
      <c r="M4" s="20">
        <f>J4*L4</f>
        <v>1056.9000000000001</v>
      </c>
      <c r="N4" s="44">
        <f>(J4-K4)/K4</f>
        <v>7.7919428862825102E-2</v>
      </c>
      <c r="O4" s="20">
        <f>(J4-K4)*L4</f>
        <v>76.400000000000006</v>
      </c>
      <c r="P4" s="44">
        <f>M4/$M$55</f>
        <v>3.4965254746147097E-2</v>
      </c>
      <c r="Q4" s="14"/>
      <c r="S4" s="45"/>
      <c r="W4" s="48" t="s">
        <v>45</v>
      </c>
    </row>
    <row r="5" spans="1:23" x14ac:dyDescent="0.2">
      <c r="B5" s="105">
        <v>3</v>
      </c>
      <c r="C5" s="43">
        <v>44385</v>
      </c>
      <c r="D5" s="55">
        <v>113036</v>
      </c>
      <c r="E5" s="55" t="s">
        <v>39</v>
      </c>
      <c r="F5" s="25">
        <v>10</v>
      </c>
      <c r="G5" s="109">
        <v>100.92</v>
      </c>
      <c r="H5" s="24">
        <f>F5*G5</f>
        <v>1009.2</v>
      </c>
      <c r="I5" s="25"/>
      <c r="J5" s="21">
        <v>108.5</v>
      </c>
      <c r="K5" s="21">
        <v>100.94</v>
      </c>
      <c r="L5" s="21">
        <v>10</v>
      </c>
      <c r="M5" s="20">
        <f>J5*L5</f>
        <v>1085</v>
      </c>
      <c r="N5" s="44">
        <f>(J5-K5)/K5</f>
        <v>7.489597780859919E-2</v>
      </c>
      <c r="O5" s="20">
        <f>(J5-K5)*L5</f>
        <v>75.600000000000023</v>
      </c>
      <c r="P5" s="44">
        <f>M5/$M$55</f>
        <v>3.5894882580726269E-2</v>
      </c>
      <c r="Q5" s="14"/>
      <c r="S5" s="45"/>
    </row>
    <row r="6" spans="1:23" ht="14.25" customHeight="1" x14ac:dyDescent="0.2">
      <c r="B6" s="105">
        <v>4</v>
      </c>
      <c r="C6" s="43">
        <v>44385</v>
      </c>
      <c r="D6" s="106">
        <v>128132</v>
      </c>
      <c r="E6" s="55" t="s">
        <v>40</v>
      </c>
      <c r="F6" s="25">
        <v>10</v>
      </c>
      <c r="G6" s="25">
        <v>95.751000000000005</v>
      </c>
      <c r="H6" s="24">
        <f>F6*G6</f>
        <v>957.51</v>
      </c>
      <c r="I6" s="25"/>
      <c r="J6" s="21">
        <v>105.651</v>
      </c>
      <c r="K6" s="21">
        <v>95.771000000000001</v>
      </c>
      <c r="L6" s="21">
        <v>10</v>
      </c>
      <c r="M6" s="20">
        <f>J6*L6</f>
        <v>1056.51</v>
      </c>
      <c r="N6" s="44">
        <f>(J6-K6)/K6</f>
        <v>0.10316275281661458</v>
      </c>
      <c r="O6" s="20">
        <f>(J6-K6)*L6</f>
        <v>98.799999999999955</v>
      </c>
      <c r="P6" s="44">
        <f>M6/$M$55</f>
        <v>3.4952352438122683E-2</v>
      </c>
      <c r="Q6" s="14"/>
      <c r="S6" s="45"/>
    </row>
    <row r="7" spans="1:23" x14ac:dyDescent="0.2">
      <c r="B7" s="105">
        <v>5</v>
      </c>
      <c r="C7" s="43"/>
      <c r="D7" s="55">
        <v>128044</v>
      </c>
      <c r="E7" s="55" t="s">
        <v>41</v>
      </c>
      <c r="F7" s="25">
        <v>20</v>
      </c>
      <c r="G7" s="37">
        <v>0</v>
      </c>
      <c r="H7" s="24">
        <f>F7*G7</f>
        <v>0</v>
      </c>
      <c r="I7" s="25"/>
      <c r="J7" s="21">
        <v>118.3</v>
      </c>
      <c r="K7" s="21">
        <v>96.34</v>
      </c>
      <c r="L7" s="21">
        <v>20</v>
      </c>
      <c r="M7" s="20">
        <f>J7*L7</f>
        <v>2366</v>
      </c>
      <c r="N7" s="44">
        <f>(J7-K7)/K7</f>
        <v>0.22794270292713301</v>
      </c>
      <c r="O7" s="20">
        <f>(J7-K7)*L7</f>
        <v>439.19999999999987</v>
      </c>
      <c r="P7" s="44">
        <f>M7/$M$55</f>
        <v>7.8274002014745034E-2</v>
      </c>
      <c r="Q7" s="14"/>
      <c r="S7" s="45"/>
      <c r="W7" s="7" t="s">
        <v>47</v>
      </c>
    </row>
    <row r="8" spans="1:23" x14ac:dyDescent="0.2">
      <c r="B8" s="105">
        <v>6</v>
      </c>
      <c r="C8" s="43"/>
      <c r="D8" s="55">
        <v>127039</v>
      </c>
      <c r="E8" s="55" t="s">
        <v>44</v>
      </c>
      <c r="F8" s="25">
        <v>10</v>
      </c>
      <c r="G8" s="37">
        <v>0</v>
      </c>
      <c r="H8" s="24">
        <f>F8*G8</f>
        <v>0</v>
      </c>
      <c r="I8" s="25"/>
      <c r="J8" s="21">
        <v>118.63</v>
      </c>
      <c r="K8" s="21">
        <v>100</v>
      </c>
      <c r="L8" s="21">
        <v>10</v>
      </c>
      <c r="M8" s="20">
        <f>J8*L8</f>
        <v>1186.3</v>
      </c>
      <c r="N8" s="44">
        <f>(J8-K8)/K8</f>
        <v>0.18629999999999997</v>
      </c>
      <c r="O8" s="20">
        <f>(J8-K8)*L8</f>
        <v>186.29999999999995</v>
      </c>
      <c r="P8" s="44">
        <f>M8/$M$55</f>
        <v>3.9246174382963663E-2</v>
      </c>
      <c r="Q8" s="14"/>
      <c r="S8" s="45"/>
    </row>
    <row r="9" spans="1:23" x14ac:dyDescent="0.2">
      <c r="B9" s="105">
        <v>7</v>
      </c>
      <c r="C9" s="43"/>
      <c r="D9" s="55">
        <v>127003</v>
      </c>
      <c r="E9" s="55" t="s">
        <v>42</v>
      </c>
      <c r="F9" s="25">
        <v>10</v>
      </c>
      <c r="G9" s="37">
        <v>0</v>
      </c>
      <c r="H9" s="24">
        <f>F9*G9</f>
        <v>0</v>
      </c>
      <c r="I9" s="25"/>
      <c r="J9" s="21">
        <v>118.992</v>
      </c>
      <c r="K9" s="21">
        <v>102.126</v>
      </c>
      <c r="L9" s="21">
        <v>10</v>
      </c>
      <c r="M9" s="20">
        <f>J9*L9</f>
        <v>1189.92</v>
      </c>
      <c r="N9" s="44">
        <f>(J9-K9)/K9</f>
        <v>0.16514893367017214</v>
      </c>
      <c r="O9" s="20">
        <f>(J9-K9)*L9</f>
        <v>168.66</v>
      </c>
      <c r="P9" s="44">
        <f>M9/$M$55</f>
        <v>3.9365934267703045E-2</v>
      </c>
      <c r="Q9" s="14"/>
      <c r="S9" s="45"/>
    </row>
    <row r="10" spans="1:23" ht="16.5" customHeight="1" x14ac:dyDescent="0.35">
      <c r="B10" s="105">
        <v>8</v>
      </c>
      <c r="C10" s="43"/>
      <c r="D10" s="55">
        <v>113569</v>
      </c>
      <c r="E10" s="55" t="s">
        <v>50</v>
      </c>
      <c r="F10" s="25">
        <v>10</v>
      </c>
      <c r="G10" s="37">
        <v>0</v>
      </c>
      <c r="H10" s="24">
        <f>F10*G10</f>
        <v>0</v>
      </c>
      <c r="I10" s="25"/>
      <c r="J10" s="21">
        <v>104.49</v>
      </c>
      <c r="K10" s="21">
        <v>99.6</v>
      </c>
      <c r="L10" s="21">
        <v>10</v>
      </c>
      <c r="M10" s="20">
        <f>J10*L10</f>
        <v>1044.8999999999999</v>
      </c>
      <c r="N10" s="44">
        <f>(J10-K10)/K10</f>
        <v>4.9096385542168684E-2</v>
      </c>
      <c r="O10" s="20">
        <f>(J10-K10)*L10</f>
        <v>48.900000000000006</v>
      </c>
      <c r="P10" s="44">
        <f>M10/$M$55</f>
        <v>3.4568260653088365E-2</v>
      </c>
      <c r="Q10" s="14"/>
      <c r="S10" s="45"/>
    </row>
    <row r="11" spans="1:23" ht="14.25" customHeight="1" x14ac:dyDescent="0.2">
      <c r="B11" s="105">
        <v>9</v>
      </c>
      <c r="C11" s="43"/>
      <c r="D11" s="55">
        <v>110064</v>
      </c>
      <c r="E11" s="55" t="s">
        <v>49</v>
      </c>
      <c r="F11" s="25">
        <v>10</v>
      </c>
      <c r="G11" s="37"/>
      <c r="H11" s="24"/>
      <c r="I11" s="25"/>
      <c r="J11" s="21">
        <v>108.21</v>
      </c>
      <c r="K11" s="21">
        <v>97.01</v>
      </c>
      <c r="L11" s="21">
        <v>10</v>
      </c>
      <c r="M11" s="20">
        <f>J11*L11</f>
        <v>1082.0999999999999</v>
      </c>
      <c r="N11" s="44">
        <f>(J11-K11)/K11</f>
        <v>0.11545201525615903</v>
      </c>
      <c r="O11" s="20">
        <f>(J11-K11)*L11</f>
        <v>111.99999999999989</v>
      </c>
      <c r="P11" s="44">
        <f>M11/$M$55</f>
        <v>3.5798942341570411E-2</v>
      </c>
      <c r="Q11" s="14"/>
      <c r="S11" s="45"/>
    </row>
    <row r="12" spans="1:23" x14ac:dyDescent="0.2">
      <c r="A12" s="112"/>
      <c r="B12" s="105">
        <v>10</v>
      </c>
      <c r="C12" s="43"/>
      <c r="D12" s="55">
        <v>123023</v>
      </c>
      <c r="E12" s="55" t="s">
        <v>43</v>
      </c>
      <c r="F12" s="25">
        <v>10</v>
      </c>
      <c r="G12" s="37">
        <v>0</v>
      </c>
      <c r="H12" s="24">
        <f>F12*G12</f>
        <v>0</v>
      </c>
      <c r="I12" s="25"/>
      <c r="J12" s="21">
        <v>115.11499999999999</v>
      </c>
      <c r="K12" s="21">
        <v>98.131</v>
      </c>
      <c r="L12" s="21">
        <v>10</v>
      </c>
      <c r="M12" s="20">
        <f>J12*L12</f>
        <v>1151.1499999999999</v>
      </c>
      <c r="N12" s="44">
        <f>(J12-K12)/K12</f>
        <v>0.17307476740275748</v>
      </c>
      <c r="O12" s="20">
        <f>(J12-K12)*L12</f>
        <v>169.83999999999995</v>
      </c>
      <c r="P12" s="44">
        <f>M12/$M$55</f>
        <v>3.8083312518712477E-2</v>
      </c>
      <c r="Q12" s="14"/>
      <c r="R12" s="85"/>
      <c r="S12" s="93"/>
      <c r="T12" s="85"/>
    </row>
    <row r="13" spans="1:23" s="94" customFormat="1" x14ac:dyDescent="0.2">
      <c r="A13" s="10"/>
      <c r="B13" s="105">
        <v>11</v>
      </c>
      <c r="C13" s="103"/>
      <c r="D13" s="96">
        <v>113574</v>
      </c>
      <c r="E13" s="96" t="s">
        <v>51</v>
      </c>
      <c r="F13" s="97">
        <v>10</v>
      </c>
      <c r="G13" s="98"/>
      <c r="H13" s="99"/>
      <c r="I13" s="97"/>
      <c r="J13" s="97"/>
      <c r="K13" s="97"/>
      <c r="L13" s="97">
        <v>10</v>
      </c>
      <c r="M13" s="99">
        <f>J13*L13</f>
        <v>0</v>
      </c>
      <c r="N13" s="100" t="e">
        <f>(J13-K13)/K13</f>
        <v>#DIV/0!</v>
      </c>
      <c r="O13" s="99">
        <f>(J13-K13)*L13</f>
        <v>0</v>
      </c>
      <c r="P13" s="100">
        <f>M13/$M$55</f>
        <v>0</v>
      </c>
      <c r="Q13" s="101"/>
      <c r="R13" s="7"/>
      <c r="S13" s="45"/>
      <c r="T13" s="7"/>
    </row>
    <row r="14" spans="1:23" x14ac:dyDescent="0.2">
      <c r="A14" s="113"/>
      <c r="B14" s="105">
        <v>12</v>
      </c>
      <c r="C14" s="43"/>
      <c r="D14" s="55">
        <v>113519</v>
      </c>
      <c r="E14" s="55" t="s">
        <v>52</v>
      </c>
      <c r="F14" s="25">
        <v>10</v>
      </c>
      <c r="G14" s="37">
        <v>0</v>
      </c>
      <c r="H14" s="24">
        <f>F14*G14</f>
        <v>0</v>
      </c>
      <c r="I14" s="25"/>
      <c r="J14" s="21">
        <v>109.12</v>
      </c>
      <c r="K14" s="21">
        <v>98.71</v>
      </c>
      <c r="L14" s="21">
        <v>10</v>
      </c>
      <c r="M14" s="20">
        <f>J14*L14</f>
        <v>1091.2</v>
      </c>
      <c r="N14" s="44">
        <f>(J14-K14)/K14</f>
        <v>0.1054604396717659</v>
      </c>
      <c r="O14" s="20">
        <f>(J14-K14)*L14</f>
        <v>104.10000000000011</v>
      </c>
      <c r="P14" s="44">
        <f>M14/$M$55</f>
        <v>3.6099996195473279E-2</v>
      </c>
      <c r="Q14" s="14"/>
      <c r="R14" s="73"/>
      <c r="S14" s="81"/>
      <c r="T14" s="73"/>
    </row>
    <row r="15" spans="1:23" x14ac:dyDescent="0.2">
      <c r="B15" s="105">
        <v>13</v>
      </c>
      <c r="C15" s="43"/>
      <c r="D15" s="55">
        <v>113563</v>
      </c>
      <c r="E15" s="55" t="s">
        <v>53</v>
      </c>
      <c r="F15" s="25">
        <v>10</v>
      </c>
      <c r="G15" s="37">
        <v>0</v>
      </c>
      <c r="H15" s="24">
        <f>F15*G15</f>
        <v>0</v>
      </c>
      <c r="I15" s="25"/>
      <c r="J15" s="21">
        <v>107</v>
      </c>
      <c r="K15" s="21">
        <v>109.215</v>
      </c>
      <c r="L15" s="21">
        <v>20</v>
      </c>
      <c r="M15" s="20">
        <f>J15*L15</f>
        <v>2140</v>
      </c>
      <c r="N15" s="44">
        <f>(J15-K15)/K15</f>
        <v>-2.0281096918921424E-2</v>
      </c>
      <c r="O15" s="20">
        <f>(J15-K15)*L15</f>
        <v>-44.300000000000068</v>
      </c>
      <c r="P15" s="44">
        <f>M15/$M$55</f>
        <v>7.0797279928805731E-2</v>
      </c>
      <c r="Q15" s="14"/>
      <c r="S15" s="45"/>
    </row>
    <row r="16" spans="1:23" x14ac:dyDescent="0.2">
      <c r="B16" s="105">
        <v>14</v>
      </c>
      <c r="C16" s="43">
        <v>44389</v>
      </c>
      <c r="D16" s="55">
        <v>128100</v>
      </c>
      <c r="E16" s="55" t="s">
        <v>54</v>
      </c>
      <c r="F16" s="25">
        <v>10</v>
      </c>
      <c r="G16" s="37">
        <v>0</v>
      </c>
      <c r="H16" s="24">
        <f>F16*G16</f>
        <v>0</v>
      </c>
      <c r="I16" s="25"/>
      <c r="J16" s="21">
        <v>106.745</v>
      </c>
      <c r="K16" s="21">
        <v>78.131</v>
      </c>
      <c r="L16" s="21">
        <v>10</v>
      </c>
      <c r="M16" s="20">
        <f>J16*L16</f>
        <v>1067.45</v>
      </c>
      <c r="N16" s="44">
        <f>(J16-K16)/K16</f>
        <v>0.36623107345355882</v>
      </c>
      <c r="O16" s="20">
        <f>(J16-K16)*L16</f>
        <v>286.14000000000004</v>
      </c>
      <c r="P16" s="44">
        <f>M16/$M$55</f>
        <v>3.531427871962789E-2</v>
      </c>
      <c r="Q16" s="14"/>
      <c r="S16" s="45"/>
    </row>
    <row r="17" spans="1:20" x14ac:dyDescent="0.2">
      <c r="B17" s="105">
        <v>15</v>
      </c>
      <c r="C17" s="43">
        <v>44397</v>
      </c>
      <c r="D17" s="55">
        <v>113589</v>
      </c>
      <c r="E17" s="55" t="s">
        <v>55</v>
      </c>
      <c r="F17" s="25">
        <v>10</v>
      </c>
      <c r="G17" s="37">
        <v>0</v>
      </c>
      <c r="H17" s="24">
        <f>F17*G17</f>
        <v>0</v>
      </c>
      <c r="I17" s="25"/>
      <c r="J17" s="21">
        <v>101.01</v>
      </c>
      <c r="K17" s="21">
        <v>94.27</v>
      </c>
      <c r="L17" s="21">
        <v>10</v>
      </c>
      <c r="M17" s="20">
        <f>J17*L17</f>
        <v>1010.1</v>
      </c>
      <c r="N17" s="44">
        <f>(J17-K17)/K17</f>
        <v>7.1496764612283964E-2</v>
      </c>
      <c r="O17" s="20">
        <f>(J17-K17)*L17</f>
        <v>67.400000000000091</v>
      </c>
      <c r="P17" s="44">
        <f>M17/$M$55</f>
        <v>3.3416977783218067E-2</v>
      </c>
      <c r="Q17" s="14"/>
      <c r="S17" s="45"/>
    </row>
    <row r="18" spans="1:20" ht="16.5" customHeight="1" x14ac:dyDescent="0.35">
      <c r="B18" s="105">
        <v>16</v>
      </c>
      <c r="C18" s="53">
        <v>44403</v>
      </c>
      <c r="D18" s="55" t="s">
        <v>56</v>
      </c>
      <c r="E18" s="108" t="s">
        <v>83</v>
      </c>
      <c r="F18" s="25">
        <v>10</v>
      </c>
      <c r="G18" s="37">
        <v>0</v>
      </c>
      <c r="H18" s="24">
        <f>F18*G18</f>
        <v>0</v>
      </c>
      <c r="I18" s="25"/>
      <c r="J18" s="21">
        <v>100.017</v>
      </c>
      <c r="K18" s="21">
        <v>97.88</v>
      </c>
      <c r="L18" s="21">
        <v>10</v>
      </c>
      <c r="M18" s="20">
        <f>J18*L18</f>
        <v>1000.17</v>
      </c>
      <c r="N18" s="44">
        <f>(J18-K18)/K18</f>
        <v>2.1832856559051907E-2</v>
      </c>
      <c r="O18" s="20">
        <f>(J18-K18)*L18</f>
        <v>21.370000000000005</v>
      </c>
      <c r="P18" s="44">
        <f>M18/$M$55</f>
        <v>3.3088465171211973E-2</v>
      </c>
      <c r="Q18" s="14"/>
      <c r="S18" s="45"/>
    </row>
    <row r="19" spans="1:20" x14ac:dyDescent="0.2">
      <c r="B19" s="105">
        <v>17</v>
      </c>
      <c r="C19" s="53">
        <v>44418</v>
      </c>
      <c r="D19" s="55">
        <v>113595</v>
      </c>
      <c r="E19" s="55" t="s">
        <v>60</v>
      </c>
      <c r="F19" s="25">
        <v>10</v>
      </c>
      <c r="G19" s="37">
        <v>0</v>
      </c>
      <c r="H19" s="24">
        <f>F19*G19</f>
        <v>0</v>
      </c>
      <c r="I19" s="25"/>
      <c r="J19" s="21">
        <v>106.4</v>
      </c>
      <c r="K19" s="21">
        <v>86.13</v>
      </c>
      <c r="L19" s="21">
        <v>10</v>
      </c>
      <c r="M19" s="20">
        <f>J19*L19</f>
        <v>1064</v>
      </c>
      <c r="N19" s="44">
        <f>(J19-K19)/K19</f>
        <v>0.23534192499709755</v>
      </c>
      <c r="O19" s="20">
        <f>(J19-K19)*L19</f>
        <v>202.7000000000001</v>
      </c>
      <c r="P19" s="44">
        <f>M19/$M$55</f>
        <v>3.5200142917873503E-2</v>
      </c>
      <c r="Q19" s="14"/>
      <c r="S19" s="45"/>
    </row>
    <row r="20" spans="1:20" x14ac:dyDescent="0.2">
      <c r="B20" s="105">
        <v>18</v>
      </c>
      <c r="C20" s="53">
        <v>44425</v>
      </c>
      <c r="D20" s="55">
        <v>113596</v>
      </c>
      <c r="E20" s="55" t="s">
        <v>63</v>
      </c>
      <c r="F20" s="25">
        <v>10</v>
      </c>
      <c r="G20" s="37"/>
      <c r="H20" s="24"/>
      <c r="I20" s="25"/>
      <c r="J20" s="21">
        <v>96.2</v>
      </c>
      <c r="K20" s="21">
        <v>92.44</v>
      </c>
      <c r="L20" s="21">
        <v>10</v>
      </c>
      <c r="M20" s="20">
        <f>J20*L20</f>
        <v>962</v>
      </c>
      <c r="N20" s="44">
        <f>(J20-K20)/K20</f>
        <v>4.0675032453483397E-2</v>
      </c>
      <c r="O20" s="20">
        <f>(J20-K20)*L20</f>
        <v>37.600000000000051</v>
      </c>
      <c r="P20" s="44">
        <f>M20/$M$55</f>
        <v>3.1825693126874353E-2</v>
      </c>
      <c r="Q20" s="14"/>
      <c r="S20" s="45"/>
    </row>
    <row r="21" spans="1:20" s="71" customFormat="1" x14ac:dyDescent="0.2">
      <c r="A21" s="10"/>
      <c r="B21" s="105">
        <v>19</v>
      </c>
      <c r="C21" s="64">
        <v>44427</v>
      </c>
      <c r="D21" s="65">
        <v>110081</v>
      </c>
      <c r="E21" s="65" t="s">
        <v>61</v>
      </c>
      <c r="F21" s="66">
        <v>10</v>
      </c>
      <c r="G21" s="67">
        <v>100</v>
      </c>
      <c r="H21" s="68"/>
      <c r="I21" s="66" t="s">
        <v>62</v>
      </c>
      <c r="J21" s="66"/>
      <c r="K21" s="66"/>
      <c r="L21" s="66"/>
      <c r="M21" s="68">
        <f>J21*L21</f>
        <v>0</v>
      </c>
      <c r="N21" s="69" t="e">
        <f>(J21-K21)/K21</f>
        <v>#DIV/0!</v>
      </c>
      <c r="O21" s="68">
        <f>(J21-K21)*L21</f>
        <v>0</v>
      </c>
      <c r="P21" s="69">
        <f>M21/$M$55</f>
        <v>0</v>
      </c>
      <c r="Q21" s="70"/>
      <c r="R21" s="7"/>
      <c r="S21" s="45"/>
      <c r="T21" s="7"/>
    </row>
    <row r="22" spans="1:20" x14ac:dyDescent="0.2">
      <c r="A22" s="7"/>
      <c r="B22" s="105">
        <v>20</v>
      </c>
      <c r="C22" s="53">
        <v>44434</v>
      </c>
      <c r="D22" s="55" t="s">
        <v>64</v>
      </c>
      <c r="E22" s="55" t="s">
        <v>65</v>
      </c>
      <c r="F22" s="25">
        <v>10</v>
      </c>
      <c r="G22" s="37">
        <v>102.7</v>
      </c>
      <c r="H22" s="24">
        <f>F22*G22</f>
        <v>1027</v>
      </c>
      <c r="I22" s="25"/>
      <c r="J22" s="21">
        <v>104.97</v>
      </c>
      <c r="K22" s="21">
        <v>102.74</v>
      </c>
      <c r="L22" s="21">
        <v>10</v>
      </c>
      <c r="M22" s="20">
        <f>J22*L22</f>
        <v>1049.7</v>
      </c>
      <c r="N22" s="44">
        <f>(J22-K22)/K22</f>
        <v>2.1705275452598833E-2</v>
      </c>
      <c r="O22" s="20">
        <f>(J22-K22)*L22</f>
        <v>22.30000000000004</v>
      </c>
      <c r="P22" s="44">
        <f>M22/$M$55</f>
        <v>3.4727058290311856E-2</v>
      </c>
      <c r="Q22" s="14"/>
      <c r="S22" s="45"/>
    </row>
    <row r="23" spans="1:20" x14ac:dyDescent="0.2">
      <c r="A23" s="7"/>
      <c r="B23" s="105">
        <v>21</v>
      </c>
      <c r="C23" s="53">
        <v>44438</v>
      </c>
      <c r="D23" s="55">
        <v>123056</v>
      </c>
      <c r="E23" s="55" t="s">
        <v>77</v>
      </c>
      <c r="F23" s="25">
        <v>10</v>
      </c>
      <c r="G23" s="37">
        <v>104.477</v>
      </c>
      <c r="H23" s="24">
        <f>F23*G23</f>
        <v>1044.77</v>
      </c>
      <c r="I23" s="25" t="s">
        <v>78</v>
      </c>
      <c r="J23" s="21">
        <v>107.7</v>
      </c>
      <c r="K23" s="21">
        <v>104.50700000000001</v>
      </c>
      <c r="L23" s="21">
        <v>10</v>
      </c>
      <c r="M23" s="20">
        <f>J23*L23</f>
        <v>1077</v>
      </c>
      <c r="N23" s="44">
        <f>(J23-K23)/K23</f>
        <v>3.0552977312524498E-2</v>
      </c>
      <c r="O23" s="20">
        <f>(J23-K23)*L23</f>
        <v>31.929999999999978</v>
      </c>
      <c r="P23" s="44">
        <f>M23/$M$55</f>
        <v>3.5630219852020452E-2</v>
      </c>
      <c r="Q23" s="14"/>
      <c r="S23" s="45"/>
    </row>
    <row r="24" spans="1:20" s="73" customFormat="1" x14ac:dyDescent="0.2">
      <c r="A24" s="85"/>
      <c r="B24" s="105">
        <v>22</v>
      </c>
      <c r="C24" s="74"/>
      <c r="D24" s="75">
        <v>110081</v>
      </c>
      <c r="E24" s="75" t="s">
        <v>61</v>
      </c>
      <c r="F24" s="76">
        <v>-10</v>
      </c>
      <c r="G24" s="77">
        <v>156.43</v>
      </c>
      <c r="H24" s="78">
        <v>0</v>
      </c>
      <c r="I24" s="76" t="s">
        <v>79</v>
      </c>
      <c r="J24" s="76"/>
      <c r="K24" s="76"/>
      <c r="L24" s="76"/>
      <c r="M24" s="78">
        <f>J24*L24</f>
        <v>0</v>
      </c>
      <c r="N24" s="79" t="e">
        <f>(J24-K24)/K24</f>
        <v>#DIV/0!</v>
      </c>
      <c r="O24" s="78">
        <v>563.20000000000005</v>
      </c>
      <c r="P24" s="44">
        <f>M24/$M$55</f>
        <v>0</v>
      </c>
      <c r="Q24" s="80"/>
      <c r="R24" s="85"/>
      <c r="S24" s="93"/>
      <c r="T24" s="85"/>
    </row>
    <row r="25" spans="1:20" x14ac:dyDescent="0.2">
      <c r="A25" s="7"/>
      <c r="B25" s="105">
        <v>23</v>
      </c>
      <c r="C25" s="53">
        <v>44448</v>
      </c>
      <c r="D25" s="55">
        <v>113017</v>
      </c>
      <c r="E25" s="55" t="s">
        <v>48</v>
      </c>
      <c r="F25" s="25">
        <v>10</v>
      </c>
      <c r="G25" s="37">
        <v>101.91</v>
      </c>
      <c r="H25" s="24">
        <f>F25*G25</f>
        <v>1019.0999999999999</v>
      </c>
      <c r="I25" s="25" t="s">
        <v>78</v>
      </c>
      <c r="J25" s="21">
        <v>108.05</v>
      </c>
      <c r="K25" s="21">
        <v>101.93</v>
      </c>
      <c r="L25" s="21">
        <v>10</v>
      </c>
      <c r="M25" s="20">
        <f>J25*L25</f>
        <v>1080.5</v>
      </c>
      <c r="N25" s="44">
        <f>(J25-K25)/K25</f>
        <v>6.0041204748356614E-2</v>
      </c>
      <c r="O25" s="20">
        <f>(J25-K25)*L25</f>
        <v>61.199999999999903</v>
      </c>
      <c r="P25" s="44">
        <f>M25/$M$55</f>
        <v>3.5746009795829252E-2</v>
      </c>
      <c r="Q25" s="14" t="s">
        <v>80</v>
      </c>
      <c r="S25" s="45"/>
    </row>
    <row r="26" spans="1:20" s="85" customFormat="1" x14ac:dyDescent="0.2">
      <c r="A26" s="7"/>
      <c r="B26" s="105">
        <v>24</v>
      </c>
      <c r="C26" s="86">
        <v>44453</v>
      </c>
      <c r="D26" s="87">
        <v>113576</v>
      </c>
      <c r="E26" s="107" t="s">
        <v>81</v>
      </c>
      <c r="F26" s="88">
        <v>10</v>
      </c>
      <c r="G26" s="89">
        <v>96.6</v>
      </c>
      <c r="H26" s="90">
        <f>F26*G26</f>
        <v>966</v>
      </c>
      <c r="I26" s="88" t="s">
        <v>78</v>
      </c>
      <c r="J26" s="88"/>
      <c r="K26" s="88"/>
      <c r="L26" s="88"/>
      <c r="M26" s="90">
        <f>J26*L26</f>
        <v>0</v>
      </c>
      <c r="N26" s="91" t="e">
        <f>(J26-K26)/K26</f>
        <v>#DIV/0!</v>
      </c>
      <c r="O26" s="90">
        <v>438.6</v>
      </c>
      <c r="P26" s="91">
        <f>M26/$M$55</f>
        <v>0</v>
      </c>
      <c r="Q26" s="92"/>
      <c r="R26" s="7"/>
      <c r="S26" s="45"/>
      <c r="T26" s="7"/>
    </row>
    <row r="27" spans="1:20" x14ac:dyDescent="0.2">
      <c r="A27" s="7"/>
      <c r="B27" s="105">
        <v>25</v>
      </c>
      <c r="C27" s="53">
        <v>44461</v>
      </c>
      <c r="D27" s="55">
        <v>113578</v>
      </c>
      <c r="E27" s="55" t="s">
        <v>82</v>
      </c>
      <c r="F27" s="25">
        <v>10</v>
      </c>
      <c r="G27" s="37">
        <v>98.3</v>
      </c>
      <c r="H27" s="24">
        <f>F27*G27</f>
        <v>983</v>
      </c>
      <c r="I27" s="25" t="s">
        <v>78</v>
      </c>
      <c r="J27" s="21">
        <v>107.16</v>
      </c>
      <c r="K27" s="21">
        <v>98.32</v>
      </c>
      <c r="L27" s="21">
        <v>10</v>
      </c>
      <c r="M27" s="20">
        <f>J27*L27</f>
        <v>1071.5999999999999</v>
      </c>
      <c r="N27" s="44">
        <f>(J27-K27)/K27</f>
        <v>8.991049633848662E-2</v>
      </c>
      <c r="O27" s="20">
        <f>(J27-K27)*L27</f>
        <v>88.400000000000034</v>
      </c>
      <c r="P27" s="44">
        <f>M27/$M$55</f>
        <v>3.5451572510144025E-2</v>
      </c>
      <c r="Q27" s="14"/>
      <c r="S27" s="45"/>
    </row>
    <row r="28" spans="1:20" x14ac:dyDescent="0.2">
      <c r="A28" s="7"/>
      <c r="B28" s="105">
        <v>26</v>
      </c>
      <c r="C28" s="53">
        <v>44466</v>
      </c>
      <c r="D28" s="55">
        <v>127016</v>
      </c>
      <c r="E28" s="55" t="s">
        <v>76</v>
      </c>
      <c r="F28" s="25">
        <v>10</v>
      </c>
      <c r="G28" s="37">
        <v>102.20099999999999</v>
      </c>
      <c r="H28" s="24">
        <f>F28*G28</f>
        <v>1022.01</v>
      </c>
      <c r="I28" s="25" t="s">
        <v>78</v>
      </c>
      <c r="J28" s="21">
        <v>107.93</v>
      </c>
      <c r="K28" s="21">
        <v>102.23099999999999</v>
      </c>
      <c r="L28" s="21">
        <v>10</v>
      </c>
      <c r="M28" s="20">
        <f>J28*L28</f>
        <v>1079.3000000000002</v>
      </c>
      <c r="N28" s="44">
        <f>(J28-K28)/K28</f>
        <v>5.5746300045974438E-2</v>
      </c>
      <c r="O28" s="20">
        <f>(J28-K28)*L28</f>
        <v>56.990000000000123</v>
      </c>
      <c r="P28" s="44">
        <f>M28/$M$55</f>
        <v>3.5706310386523381E-2</v>
      </c>
      <c r="Q28" s="14"/>
      <c r="S28" s="45"/>
    </row>
    <row r="29" spans="1:20" x14ac:dyDescent="0.2">
      <c r="A29" s="94"/>
      <c r="B29" s="105">
        <v>27</v>
      </c>
      <c r="C29" s="53">
        <v>44482</v>
      </c>
      <c r="D29" s="55">
        <v>127007</v>
      </c>
      <c r="E29" s="55" t="s">
        <v>84</v>
      </c>
      <c r="F29" s="25">
        <v>10</v>
      </c>
      <c r="G29" s="37">
        <v>102.511</v>
      </c>
      <c r="H29" s="24">
        <f>F29*G29</f>
        <v>1025.1099999999999</v>
      </c>
      <c r="I29" s="25" t="s">
        <v>78</v>
      </c>
      <c r="J29" s="21">
        <v>105.515</v>
      </c>
      <c r="K29" s="21">
        <v>101</v>
      </c>
      <c r="L29" s="21">
        <v>10</v>
      </c>
      <c r="M29" s="20">
        <f>J29*L29</f>
        <v>1055.1500000000001</v>
      </c>
      <c r="N29" s="44">
        <f>(J29-K29)/K29</f>
        <v>4.4702970297029708E-2</v>
      </c>
      <c r="O29" s="20">
        <f>(J29-K29)*L29</f>
        <v>45.150000000000006</v>
      </c>
      <c r="P29" s="44">
        <f>M29/$M$55</f>
        <v>3.4907359774242697E-2</v>
      </c>
      <c r="Q29" s="14"/>
      <c r="R29" s="94"/>
      <c r="S29" s="102"/>
      <c r="T29" s="94"/>
    </row>
    <row r="30" spans="1:20" x14ac:dyDescent="0.2">
      <c r="A30" s="8"/>
      <c r="B30" s="105">
        <v>28</v>
      </c>
      <c r="C30" s="53">
        <v>44487</v>
      </c>
      <c r="D30" s="55">
        <v>128062</v>
      </c>
      <c r="E30" s="55" t="s">
        <v>85</v>
      </c>
      <c r="F30" s="25">
        <v>10</v>
      </c>
      <c r="G30" s="37">
        <v>89.132999999999996</v>
      </c>
      <c r="H30" s="24">
        <f>F30*G30</f>
        <v>891.32999999999993</v>
      </c>
      <c r="I30" s="25" t="s">
        <v>78</v>
      </c>
      <c r="J30" s="21">
        <v>95.49</v>
      </c>
      <c r="K30" s="21">
        <v>92</v>
      </c>
      <c r="L30" s="21">
        <v>10</v>
      </c>
      <c r="M30" s="20">
        <f>J30*L30</f>
        <v>954.9</v>
      </c>
      <c r="N30" s="44">
        <f>(J30-K30)/K30</f>
        <v>3.7934782608695594E-2</v>
      </c>
      <c r="O30" s="20">
        <f>(J30-K30)*L30</f>
        <v>34.899999999999949</v>
      </c>
      <c r="P30" s="44">
        <f>M30/$M$55</f>
        <v>3.159080495514794E-2</v>
      </c>
      <c r="Q30" s="14"/>
      <c r="R30" s="8"/>
      <c r="S30" s="40"/>
      <c r="T30" s="8"/>
    </row>
    <row r="31" spans="1:20" s="85" customFormat="1" x14ac:dyDescent="0.2">
      <c r="A31" s="7"/>
      <c r="B31" s="105">
        <v>29</v>
      </c>
      <c r="C31" s="86">
        <v>44495</v>
      </c>
      <c r="D31" s="87">
        <v>113576</v>
      </c>
      <c r="E31" s="107" t="s">
        <v>81</v>
      </c>
      <c r="F31" s="88">
        <v>-10</v>
      </c>
      <c r="G31" s="89">
        <v>140.5</v>
      </c>
      <c r="H31" s="90">
        <f>F31*G31</f>
        <v>-1405</v>
      </c>
      <c r="I31" s="88" t="s">
        <v>79</v>
      </c>
      <c r="J31" s="88"/>
      <c r="K31" s="88"/>
      <c r="L31" s="88"/>
      <c r="M31" s="90">
        <f>J31*L31</f>
        <v>0</v>
      </c>
      <c r="N31" s="91" t="e">
        <f>(J31-K31)/K31</f>
        <v>#DIV/0!</v>
      </c>
      <c r="O31" s="90">
        <f>(J31-K31)*L31</f>
        <v>0</v>
      </c>
      <c r="P31" s="91">
        <f>M31/$M$55</f>
        <v>0</v>
      </c>
      <c r="Q31" s="92"/>
      <c r="R31" s="7"/>
      <c r="S31" s="45"/>
      <c r="T31" s="7"/>
    </row>
    <row r="32" spans="1:20" x14ac:dyDescent="0.2">
      <c r="A32" s="7"/>
      <c r="B32" s="105">
        <v>30</v>
      </c>
      <c r="C32" s="13"/>
      <c r="D32" s="55">
        <v>110072</v>
      </c>
      <c r="E32" s="55" t="s">
        <v>86</v>
      </c>
      <c r="F32" s="25">
        <v>10</v>
      </c>
      <c r="G32" s="37">
        <v>99.03</v>
      </c>
      <c r="H32" s="24">
        <f>F32*G32</f>
        <v>990.3</v>
      </c>
      <c r="I32" s="25" t="s">
        <v>78</v>
      </c>
      <c r="J32" s="21">
        <v>98.68</v>
      </c>
      <c r="K32" s="21">
        <v>99.05</v>
      </c>
      <c r="L32" s="21">
        <v>10</v>
      </c>
      <c r="M32" s="20">
        <f>J32*L32</f>
        <v>986.80000000000007</v>
      </c>
      <c r="N32" s="44">
        <f>(J32-K32)/K32</f>
        <v>-3.7354871277131786E-3</v>
      </c>
      <c r="O32" s="20">
        <f>(J32-K32)*L32</f>
        <v>-3.6999999999999034</v>
      </c>
      <c r="P32" s="44">
        <f>M32/$M$55</f>
        <v>3.2646147585862387E-2</v>
      </c>
      <c r="Q32" s="14"/>
      <c r="S32" s="45"/>
    </row>
    <row r="33" spans="1:19" x14ac:dyDescent="0.2">
      <c r="A33" s="7"/>
      <c r="B33" s="105">
        <v>31</v>
      </c>
      <c r="C33" s="13"/>
      <c r="D33" s="55">
        <v>127047</v>
      </c>
      <c r="E33" s="55" t="s">
        <v>87</v>
      </c>
      <c r="F33" s="25">
        <v>10</v>
      </c>
      <c r="G33" s="37"/>
      <c r="H33" s="24">
        <f>F33*G33</f>
        <v>0</v>
      </c>
      <c r="I33" s="25" t="s">
        <v>62</v>
      </c>
      <c r="J33" s="21">
        <v>123.1</v>
      </c>
      <c r="K33" s="21">
        <v>100</v>
      </c>
      <c r="L33" s="21">
        <v>10</v>
      </c>
      <c r="M33" s="20">
        <f>J33*L33</f>
        <v>1231</v>
      </c>
      <c r="N33" s="44">
        <f>(J33-K33)/K33</f>
        <v>0.23099999999999996</v>
      </c>
      <c r="O33" s="20">
        <f>(J33-K33)*L33</f>
        <v>230.99999999999994</v>
      </c>
      <c r="P33" s="44">
        <f>M33/$M$55</f>
        <v>4.072497737960741E-2</v>
      </c>
      <c r="Q33" s="14"/>
      <c r="S33" s="45"/>
    </row>
    <row r="34" spans="1:19" s="94" customFormat="1" x14ac:dyDescent="0.2">
      <c r="B34" s="105">
        <v>32</v>
      </c>
      <c r="C34" s="95">
        <v>44509</v>
      </c>
      <c r="D34" s="96">
        <v>113574</v>
      </c>
      <c r="E34" s="96" t="s">
        <v>51</v>
      </c>
      <c r="F34" s="97">
        <v>-10</v>
      </c>
      <c r="G34" s="98">
        <v>120.8</v>
      </c>
      <c r="H34" s="99">
        <f>F34*G34</f>
        <v>-1208</v>
      </c>
      <c r="I34" s="97" t="s">
        <v>79</v>
      </c>
      <c r="J34" s="97"/>
      <c r="K34" s="97"/>
      <c r="L34" s="97"/>
      <c r="M34" s="99">
        <f>J34*L34</f>
        <v>0</v>
      </c>
      <c r="N34" s="100" t="e">
        <f>(J34-K34)/K34</f>
        <v>#DIV/0!</v>
      </c>
      <c r="O34" s="99">
        <v>210.48</v>
      </c>
      <c r="P34" s="100">
        <f>M34/$M$55</f>
        <v>0</v>
      </c>
      <c r="Q34" s="101" t="s">
        <v>95</v>
      </c>
      <c r="S34" s="102"/>
    </row>
    <row r="35" spans="1:19" x14ac:dyDescent="0.2">
      <c r="A35" s="7"/>
      <c r="B35" s="105">
        <v>33</v>
      </c>
      <c r="C35" s="13"/>
      <c r="D35" s="55"/>
      <c r="E35" s="55"/>
      <c r="F35" s="25"/>
      <c r="G35" s="37"/>
      <c r="H35" s="24">
        <f>F35*G35</f>
        <v>0</v>
      </c>
      <c r="I35" s="25" t="s">
        <v>78</v>
      </c>
      <c r="J35" s="21"/>
      <c r="K35" s="21"/>
      <c r="L35" s="21"/>
      <c r="M35" s="20">
        <f>J35*L35</f>
        <v>0</v>
      </c>
      <c r="N35" s="44" t="e">
        <f>(J35-K35)/K35</f>
        <v>#DIV/0!</v>
      </c>
      <c r="O35" s="20">
        <f>(J35-K35)*L35</f>
        <v>0</v>
      </c>
      <c r="P35" s="44">
        <f>M35/$M$55</f>
        <v>0</v>
      </c>
      <c r="Q35" s="101" t="s">
        <v>101</v>
      </c>
      <c r="S35" s="45"/>
    </row>
    <row r="36" spans="1:19" x14ac:dyDescent="0.2">
      <c r="A36" s="7"/>
      <c r="B36" s="105">
        <v>34</v>
      </c>
      <c r="C36" s="13"/>
      <c r="D36" s="55"/>
      <c r="E36" s="55"/>
      <c r="F36" s="25"/>
      <c r="G36" s="37"/>
      <c r="H36" s="24">
        <f>F36*G36</f>
        <v>0</v>
      </c>
      <c r="I36" s="25"/>
      <c r="J36" s="21"/>
      <c r="K36" s="21"/>
      <c r="L36" s="21"/>
      <c r="M36" s="20">
        <f>J36*L36</f>
        <v>0</v>
      </c>
      <c r="N36" s="44" t="e">
        <f>(J36-K36)/K36</f>
        <v>#DIV/0!</v>
      </c>
      <c r="O36" s="20">
        <f>(J36-K36)*L36</f>
        <v>0</v>
      </c>
      <c r="P36" s="44">
        <f>M36/$M$55</f>
        <v>0</v>
      </c>
      <c r="Q36" s="14"/>
      <c r="S36" s="45"/>
    </row>
    <row r="37" spans="1:19" x14ac:dyDescent="0.2">
      <c r="A37" s="7"/>
      <c r="B37" s="105">
        <v>35</v>
      </c>
      <c r="C37" s="13"/>
      <c r="D37" s="55"/>
      <c r="E37" s="55"/>
      <c r="F37" s="25"/>
      <c r="G37" s="37"/>
      <c r="H37" s="24">
        <f>F37*G37</f>
        <v>0</v>
      </c>
      <c r="I37" s="25"/>
      <c r="J37" s="21"/>
      <c r="K37" s="21"/>
      <c r="L37" s="21"/>
      <c r="M37" s="20">
        <f>J37*L37</f>
        <v>0</v>
      </c>
      <c r="N37" s="44" t="e">
        <f>(J37-K37)/K37</f>
        <v>#DIV/0!</v>
      </c>
      <c r="O37" s="20">
        <f>(J37-K37)*L37</f>
        <v>0</v>
      </c>
      <c r="P37" s="44">
        <f>M37/$M$55</f>
        <v>0</v>
      </c>
      <c r="Q37" s="14"/>
      <c r="S37" s="45"/>
    </row>
    <row r="38" spans="1:19" x14ac:dyDescent="0.2">
      <c r="A38" s="7"/>
      <c r="B38" s="105">
        <v>36</v>
      </c>
      <c r="C38" s="13"/>
      <c r="D38" s="55"/>
      <c r="E38" s="55"/>
      <c r="F38" s="25"/>
      <c r="G38" s="37"/>
      <c r="H38" s="24">
        <f>F38*G38</f>
        <v>0</v>
      </c>
      <c r="I38" s="25"/>
      <c r="J38" s="21"/>
      <c r="K38" s="21"/>
      <c r="L38" s="21"/>
      <c r="M38" s="20">
        <f>J38*L38</f>
        <v>0</v>
      </c>
      <c r="N38" s="44" t="e">
        <f>(J38-K38)/K38</f>
        <v>#DIV/0!</v>
      </c>
      <c r="O38" s="20">
        <f>(J38-K38)*L38</f>
        <v>0</v>
      </c>
      <c r="P38" s="44">
        <f>M38/$M$55</f>
        <v>0</v>
      </c>
      <c r="Q38" s="14"/>
      <c r="S38" s="45"/>
    </row>
    <row r="39" spans="1:19" x14ac:dyDescent="0.2">
      <c r="A39" s="7"/>
      <c r="B39" s="105">
        <v>37</v>
      </c>
      <c r="C39" s="13"/>
      <c r="D39" s="55"/>
      <c r="E39" s="55"/>
      <c r="F39" s="25"/>
      <c r="G39" s="37"/>
      <c r="H39" s="24">
        <f>F39*G39</f>
        <v>0</v>
      </c>
      <c r="I39" s="25"/>
      <c r="J39" s="21"/>
      <c r="K39" s="21"/>
      <c r="L39" s="21"/>
      <c r="M39" s="20">
        <f>J39*L39</f>
        <v>0</v>
      </c>
      <c r="N39" s="44" t="e">
        <f>(J39-K39)/K39</f>
        <v>#DIV/0!</v>
      </c>
      <c r="O39" s="20">
        <f>(J39-K39)*L39</f>
        <v>0</v>
      </c>
      <c r="P39" s="44">
        <f>M39/$M$55</f>
        <v>0</v>
      </c>
      <c r="Q39" s="14"/>
      <c r="S39" s="45"/>
    </row>
    <row r="40" spans="1:19" x14ac:dyDescent="0.2">
      <c r="A40" s="7"/>
      <c r="B40" s="105">
        <v>38</v>
      </c>
      <c r="C40" s="13"/>
      <c r="D40" s="55"/>
      <c r="E40" s="55"/>
      <c r="F40" s="25"/>
      <c r="G40" s="37"/>
      <c r="H40" s="24">
        <f>F40*G40</f>
        <v>0</v>
      </c>
      <c r="I40" s="25"/>
      <c r="J40" s="21"/>
      <c r="K40" s="21"/>
      <c r="L40" s="21"/>
      <c r="M40" s="20">
        <f>J40*L40</f>
        <v>0</v>
      </c>
      <c r="N40" s="44" t="e">
        <f>(J40-K40)/K40</f>
        <v>#DIV/0!</v>
      </c>
      <c r="O40" s="20">
        <f>(J40-K40)*L40</f>
        <v>0</v>
      </c>
      <c r="P40" s="44">
        <f>M40/$M$55</f>
        <v>0</v>
      </c>
      <c r="Q40" s="14"/>
      <c r="S40" s="45"/>
    </row>
    <row r="41" spans="1:19" ht="15" thickBot="1" x14ac:dyDescent="0.25">
      <c r="A41" s="7"/>
      <c r="B41" s="105">
        <v>39</v>
      </c>
      <c r="C41" s="13"/>
      <c r="D41" s="55"/>
      <c r="E41" s="55"/>
      <c r="F41" s="25"/>
      <c r="G41" s="37"/>
      <c r="H41" s="24">
        <f>F41*G41</f>
        <v>0</v>
      </c>
      <c r="I41" s="25"/>
      <c r="J41" s="21"/>
      <c r="K41" s="21"/>
      <c r="L41" s="21"/>
      <c r="M41" s="20">
        <f>J41*L41</f>
        <v>0</v>
      </c>
      <c r="N41" s="44" t="e">
        <f>(J41-K41)/K41</f>
        <v>#DIV/0!</v>
      </c>
      <c r="O41" s="20">
        <f>(J41-K41)*L41</f>
        <v>0</v>
      </c>
      <c r="P41" s="44">
        <f>M41/$M$55</f>
        <v>0</v>
      </c>
      <c r="Q41" s="14"/>
      <c r="S41" s="45"/>
    </row>
    <row r="42" spans="1:19" ht="15" thickBot="1" x14ac:dyDescent="0.25">
      <c r="A42" s="7"/>
      <c r="B42" s="60"/>
      <c r="C42" s="61">
        <v>110059</v>
      </c>
      <c r="D42" s="62" t="s">
        <v>97</v>
      </c>
      <c r="E42" s="55"/>
      <c r="F42" s="25"/>
      <c r="G42" s="37"/>
      <c r="H42" s="24">
        <f t="shared" ref="H25:H44" si="0">F42*G42</f>
        <v>0</v>
      </c>
      <c r="I42" s="25"/>
      <c r="J42" s="21"/>
      <c r="K42" s="21"/>
      <c r="L42" s="21"/>
      <c r="M42" s="20">
        <f t="shared" ref="M3:M44" si="1">J42*L42</f>
        <v>0</v>
      </c>
      <c r="N42" s="44" t="e">
        <f t="shared" ref="N35:N54" si="2">(J42-K42)/K42</f>
        <v>#DIV/0!</v>
      </c>
      <c r="O42" s="20">
        <f t="shared" ref="O35:O45" si="3">(J42-K42)*L42</f>
        <v>0</v>
      </c>
      <c r="P42" s="44">
        <f t="shared" ref="P3:P45" si="4">M42/$M$55</f>
        <v>0</v>
      </c>
      <c r="Q42" s="14"/>
      <c r="S42" s="45"/>
    </row>
    <row r="43" spans="1:19" ht="13.5" customHeight="1" thickBot="1" x14ac:dyDescent="0.25">
      <c r="A43" s="7"/>
      <c r="B43" s="60"/>
      <c r="C43" s="61">
        <v>113042</v>
      </c>
      <c r="D43" s="62" t="s">
        <v>94</v>
      </c>
      <c r="E43" s="55"/>
      <c r="F43" s="25"/>
      <c r="G43" s="37"/>
      <c r="H43" s="24">
        <f t="shared" si="0"/>
        <v>0</v>
      </c>
      <c r="I43" s="25"/>
      <c r="J43" s="21"/>
      <c r="K43" s="21"/>
      <c r="L43" s="21"/>
      <c r="M43" s="20">
        <f t="shared" si="1"/>
        <v>0</v>
      </c>
      <c r="N43" s="44" t="e">
        <f t="shared" si="2"/>
        <v>#DIV/0!</v>
      </c>
      <c r="O43" s="20">
        <f t="shared" si="3"/>
        <v>0</v>
      </c>
      <c r="P43" s="44">
        <f t="shared" si="4"/>
        <v>0</v>
      </c>
      <c r="Q43" s="14"/>
      <c r="S43" s="45"/>
    </row>
    <row r="44" spans="1:19" ht="15" thickBot="1" x14ac:dyDescent="0.25">
      <c r="A44" s="7"/>
      <c r="B44" s="60"/>
      <c r="C44" s="42" t="s">
        <v>96</v>
      </c>
      <c r="D44" s="55"/>
      <c r="E44" s="55"/>
      <c r="F44" s="25"/>
      <c r="G44" s="37"/>
      <c r="H44" s="24">
        <f t="shared" si="0"/>
        <v>0</v>
      </c>
      <c r="I44" s="25"/>
      <c r="J44" s="21"/>
      <c r="K44" s="21"/>
      <c r="L44" s="21"/>
      <c r="M44" s="20">
        <f t="shared" si="1"/>
        <v>0</v>
      </c>
      <c r="N44" s="44" t="e">
        <f t="shared" si="2"/>
        <v>#DIV/0!</v>
      </c>
      <c r="O44" s="20">
        <f t="shared" si="3"/>
        <v>0</v>
      </c>
      <c r="P44" s="44">
        <f t="shared" si="4"/>
        <v>0</v>
      </c>
      <c r="Q44" s="14"/>
      <c r="S44" s="45"/>
    </row>
    <row r="45" spans="1:19" ht="15" thickBot="1" x14ac:dyDescent="0.25">
      <c r="A45" s="7"/>
      <c r="B45" s="54"/>
      <c r="C45" s="61">
        <v>123076</v>
      </c>
      <c r="D45" s="62" t="s">
        <v>88</v>
      </c>
      <c r="E45" s="49"/>
      <c r="F45" s="25"/>
      <c r="G45" s="37"/>
      <c r="H45" s="25"/>
      <c r="I45" s="25"/>
      <c r="J45" s="21"/>
      <c r="K45" s="21"/>
      <c r="L45" s="21"/>
      <c r="M45" s="21"/>
      <c r="N45" s="44" t="e">
        <f t="shared" si="2"/>
        <v>#DIV/0!</v>
      </c>
      <c r="O45" s="20">
        <f t="shared" si="3"/>
        <v>0</v>
      </c>
      <c r="P45" s="44">
        <f t="shared" si="4"/>
        <v>0</v>
      </c>
      <c r="Q45" s="14"/>
      <c r="S45" s="45"/>
    </row>
    <row r="46" spans="1:19" ht="15" thickBot="1" x14ac:dyDescent="0.25">
      <c r="A46" s="7"/>
      <c r="B46" s="54"/>
      <c r="C46" s="61">
        <v>113033</v>
      </c>
      <c r="D46" s="62" t="s">
        <v>90</v>
      </c>
      <c r="E46" s="49"/>
      <c r="F46" s="25" t="s">
        <v>89</v>
      </c>
      <c r="G46" s="37"/>
      <c r="H46" s="25"/>
      <c r="I46" s="25"/>
      <c r="J46" s="21"/>
      <c r="K46" s="21"/>
      <c r="L46" s="21"/>
      <c r="M46" s="21"/>
      <c r="N46" s="44" t="e">
        <f t="shared" si="2"/>
        <v>#DIV/0!</v>
      </c>
      <c r="O46" s="20"/>
      <c r="P46" s="44"/>
      <c r="Q46" s="14"/>
      <c r="S46" s="45"/>
    </row>
    <row r="47" spans="1:19" ht="15" thickBot="1" x14ac:dyDescent="0.25">
      <c r="A47" s="7"/>
      <c r="B47" s="54"/>
      <c r="C47" s="61">
        <v>127034</v>
      </c>
      <c r="D47" s="62" t="s">
        <v>98</v>
      </c>
      <c r="E47" s="55"/>
      <c r="F47" s="25"/>
      <c r="G47" s="37"/>
      <c r="H47" s="25"/>
      <c r="I47" s="25"/>
      <c r="J47" s="21"/>
      <c r="K47" s="21"/>
      <c r="L47" s="21"/>
      <c r="M47" s="21"/>
      <c r="N47" s="44" t="e">
        <f t="shared" si="2"/>
        <v>#DIV/0!</v>
      </c>
      <c r="O47" s="20"/>
      <c r="P47" s="44"/>
      <c r="Q47" s="14"/>
      <c r="S47" s="45"/>
    </row>
    <row r="48" spans="1:19" ht="15" thickBot="1" x14ac:dyDescent="0.25">
      <c r="A48" s="7"/>
      <c r="B48" s="54"/>
      <c r="C48" s="61">
        <v>110068</v>
      </c>
      <c r="D48" s="62" t="s">
        <v>91</v>
      </c>
      <c r="E48" s="49"/>
      <c r="F48" s="25"/>
      <c r="G48" s="37"/>
      <c r="H48" s="25"/>
      <c r="I48" s="25"/>
      <c r="J48" s="21"/>
      <c r="K48" s="21"/>
      <c r="L48" s="21"/>
      <c r="M48" s="21"/>
      <c r="N48" s="44" t="e">
        <f t="shared" si="2"/>
        <v>#DIV/0!</v>
      </c>
      <c r="O48" s="20">
        <f>(J48-K48)*L48</f>
        <v>0</v>
      </c>
      <c r="P48" s="44">
        <f>M48/$M$55</f>
        <v>0</v>
      </c>
      <c r="Q48" s="14"/>
      <c r="S48" s="45"/>
    </row>
    <row r="49" spans="1:19" ht="15" thickBot="1" x14ac:dyDescent="0.25">
      <c r="A49" s="7"/>
      <c r="B49" s="54"/>
      <c r="C49" s="61">
        <v>128015</v>
      </c>
      <c r="D49" s="62" t="s">
        <v>92</v>
      </c>
      <c r="E49" s="49"/>
      <c r="F49" s="25"/>
      <c r="G49" s="37"/>
      <c r="H49" s="25"/>
      <c r="I49" s="25"/>
      <c r="J49" s="21"/>
      <c r="K49" s="21"/>
      <c r="L49" s="21"/>
      <c r="M49" s="21"/>
      <c r="N49" s="44" t="e">
        <f t="shared" si="2"/>
        <v>#DIV/0!</v>
      </c>
      <c r="O49" s="20">
        <f>(J49-K49)*L49</f>
        <v>0</v>
      </c>
      <c r="P49" s="44">
        <f>M49/$M$55</f>
        <v>0</v>
      </c>
      <c r="Q49" s="14"/>
      <c r="S49" s="45"/>
    </row>
    <row r="50" spans="1:19" ht="15" thickBot="1" x14ac:dyDescent="0.25">
      <c r="A50" s="7"/>
      <c r="B50" s="12"/>
      <c r="C50" s="61">
        <v>113604</v>
      </c>
      <c r="D50" s="62" t="s">
        <v>93</v>
      </c>
      <c r="E50" s="62">
        <v>102.93</v>
      </c>
      <c r="F50" s="25"/>
      <c r="G50" s="37"/>
      <c r="H50" s="25"/>
      <c r="I50" s="25"/>
      <c r="J50" s="21"/>
      <c r="K50" s="21"/>
      <c r="L50" s="21"/>
      <c r="M50" s="21"/>
      <c r="N50" s="44" t="e">
        <f t="shared" si="2"/>
        <v>#DIV/0!</v>
      </c>
      <c r="O50" s="21"/>
      <c r="P50" s="44">
        <f>M50/$M$55</f>
        <v>0</v>
      </c>
      <c r="Q50" s="14"/>
      <c r="S50" s="45"/>
    </row>
    <row r="51" spans="1:19" ht="15" thickBot="1" x14ac:dyDescent="0.25">
      <c r="A51" s="7"/>
      <c r="B51" s="12"/>
      <c r="C51" s="13" t="s">
        <v>46</v>
      </c>
      <c r="D51" s="104" t="s">
        <v>94</v>
      </c>
      <c r="E51" s="56"/>
      <c r="F51" s="25"/>
      <c r="G51" s="37"/>
      <c r="H51" s="25"/>
      <c r="I51" s="25"/>
      <c r="J51" s="21"/>
      <c r="K51" s="21"/>
      <c r="L51" s="21"/>
      <c r="M51" s="21"/>
      <c r="N51" s="44" t="e">
        <f t="shared" si="2"/>
        <v>#DIV/0!</v>
      </c>
      <c r="O51" s="21"/>
      <c r="P51" s="21"/>
      <c r="Q51" s="14"/>
      <c r="S51" s="45"/>
    </row>
    <row r="52" spans="1:19" ht="15" thickBot="1" x14ac:dyDescent="0.25">
      <c r="A52" s="7"/>
      <c r="B52" s="12"/>
      <c r="C52" s="13"/>
      <c r="D52" s="61"/>
      <c r="E52" s="62"/>
      <c r="F52" s="25"/>
      <c r="G52" s="37"/>
      <c r="H52" s="25"/>
      <c r="I52" s="25"/>
      <c r="J52" s="21"/>
      <c r="K52" s="21"/>
      <c r="L52" s="21"/>
      <c r="M52" s="21"/>
      <c r="N52" s="44" t="e">
        <f t="shared" si="2"/>
        <v>#DIV/0!</v>
      </c>
      <c r="O52" s="21"/>
      <c r="P52" s="21"/>
      <c r="Q52" s="14"/>
      <c r="S52" s="45"/>
    </row>
    <row r="53" spans="1:19" ht="15.75" thickBot="1" x14ac:dyDescent="0.3">
      <c r="B53" s="12"/>
      <c r="C53" s="13"/>
      <c r="D53" s="56"/>
      <c r="E53" s="59" t="s">
        <v>75</v>
      </c>
      <c r="F53" s="25"/>
      <c r="G53" s="37"/>
      <c r="H53" s="25"/>
      <c r="I53" s="25"/>
      <c r="J53" s="21"/>
      <c r="K53" s="21"/>
      <c r="L53" s="21"/>
      <c r="M53" s="21"/>
      <c r="N53" s="44" t="e">
        <f t="shared" si="2"/>
        <v>#DIV/0!</v>
      </c>
      <c r="O53" s="21"/>
      <c r="P53" s="21"/>
      <c r="Q53" s="14"/>
      <c r="S53" s="45"/>
    </row>
    <row r="54" spans="1:19" ht="15" thickBot="1" x14ac:dyDescent="0.25">
      <c r="B54" s="12"/>
      <c r="C54" s="13"/>
      <c r="D54" s="57"/>
      <c r="E54" s="57">
        <v>101.23</v>
      </c>
      <c r="F54" s="25"/>
      <c r="G54" s="37"/>
      <c r="H54" s="25"/>
      <c r="I54" s="25"/>
      <c r="J54" s="21"/>
      <c r="K54" s="46"/>
      <c r="L54" s="46"/>
      <c r="M54" s="21"/>
      <c r="N54" s="44" t="e">
        <f t="shared" si="2"/>
        <v>#DIV/0!</v>
      </c>
      <c r="O54" s="21"/>
      <c r="P54" s="21"/>
      <c r="Q54" s="14"/>
      <c r="S54" s="45"/>
    </row>
    <row r="55" spans="1:19" ht="15" thickBot="1" x14ac:dyDescent="0.25">
      <c r="B55" s="15"/>
      <c r="C55" s="16" t="s">
        <v>2</v>
      </c>
      <c r="D55" s="58"/>
      <c r="E55" s="58"/>
      <c r="F55" s="26"/>
      <c r="G55" s="38"/>
      <c r="H55" s="26">
        <f>SUM(H3:H21)</f>
        <v>3959.4800000000005</v>
      </c>
      <c r="I55" s="26"/>
      <c r="J55" s="22"/>
      <c r="K55" s="110">
        <f>SUMPRODUCT((K3:K53)*(L3:L53))</f>
        <v>27533.440000000006</v>
      </c>
      <c r="L55" s="111"/>
      <c r="M55" s="41">
        <f>SUM(M3:M54)</f>
        <v>30227.149999999998</v>
      </c>
      <c r="N55" s="44">
        <f>(O55)/K55</f>
        <v>0.14186349399130657</v>
      </c>
      <c r="O55" s="35">
        <f>SUM(O3:O54)</f>
        <v>3905.9900000000007</v>
      </c>
      <c r="P55" s="22"/>
      <c r="Q55" s="17"/>
      <c r="S55" s="40"/>
    </row>
    <row r="58" spans="1:19" ht="18.75" x14ac:dyDescent="0.35">
      <c r="D58" s="50" t="s">
        <v>99</v>
      </c>
    </row>
    <row r="59" spans="1:19" ht="15" thickBot="1" x14ac:dyDescent="0.25"/>
    <row r="60" spans="1:19" ht="15.75" thickBot="1" x14ac:dyDescent="0.3">
      <c r="C60" s="47"/>
      <c r="D60" s="61">
        <v>127021</v>
      </c>
      <c r="E60" s="62" t="s">
        <v>104</v>
      </c>
      <c r="F60" s="62">
        <v>107.998</v>
      </c>
    </row>
    <row r="63" spans="1:19" ht="19.5" x14ac:dyDescent="0.4">
      <c r="D63" s="132" t="s">
        <v>103</v>
      </c>
    </row>
    <row r="74" spans="4:4" ht="18.75" x14ac:dyDescent="0.35">
      <c r="D74" s="50" t="s">
        <v>100</v>
      </c>
    </row>
  </sheetData>
  <sortState xmlns:xlrd2="http://schemas.microsoft.com/office/spreadsheetml/2017/richdata2" ref="B3:Q41">
    <sortCondition ref="B3:B41"/>
  </sortState>
  <mergeCells count="9"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10" type="noConversion"/>
  <conditionalFormatting sqref="N44:N55 O44:O49 N3:O43">
    <cfRule type="cellIs" dxfId="1" priority="5" operator="greaterThan">
      <formula>0</formula>
    </cfRule>
    <cfRule type="cellIs" dxfId="0" priority="6" operator="lessThan">
      <formula>0</formula>
    </cfRule>
  </conditionalFormatting>
  <hyperlinks>
    <hyperlink ref="D5" r:id="rId1" display="https://www.jisilu.cn/data/convert_bond_detail/113036" xr:uid="{FB80FD49-7865-4DA8-9D57-52E3EC9CE563}"/>
    <hyperlink ref="D10" r:id="rId2" display="https://www.jisilu.cn/data/convert_bond_detail/128132" xr:uid="{A78469C6-D41C-4045-8469-B9418A67BA22}"/>
    <hyperlink ref="D17" r:id="rId3" display="https://www.jisilu.cn/data/convert_bond_detail/113589" xr:uid="{4CFF5942-971C-4101-9473-68E6A2239D17}"/>
    <hyperlink ref="D25" r:id="rId4" display="https://www.jisilu.cn/data/convert_bond_detail/113017" xr:uid="{8EC7B010-5AE4-44D8-A3B8-FD3DBD25390D}"/>
    <hyperlink ref="D28" r:id="rId5" display="https://www.jisilu.cn/data/stock/000726" xr:uid="{14E7EF96-5427-4195-8F0F-B3ACA12A69A9}"/>
    <hyperlink ref="D29" r:id="rId6" display="https://www.jisilu.cn/data/convert_bond_detail/127007" xr:uid="{4A6CB919-B5E5-4B60-AA12-5C8DE310D130}"/>
    <hyperlink ref="C45" r:id="rId7" display="https://www.jisilu.cn/data/convert_bond_detail/123076" xr:uid="{2260F638-1C48-45E5-87F1-F35CE19D7949}"/>
    <hyperlink ref="C46" r:id="rId8" display="https://www.jisilu.cn/data/convert_bond_detail/113033" xr:uid="{4380068A-54A4-4233-B601-93F09698BB46}"/>
    <hyperlink ref="C48" r:id="rId9" display="https://www.jisilu.cn/data/convert_bond_detail/110068" xr:uid="{AC9FB7FE-7EEE-4A80-9B0B-9F8199402C01}"/>
    <hyperlink ref="C49" r:id="rId10" display="https://www.jisilu.cn/data/convert_bond_detail/128015" xr:uid="{0C070A86-DF51-46B2-B31C-60811B4165C9}"/>
    <hyperlink ref="C50" r:id="rId11" display="https://www.jisilu.cn/data/convert_bond_detail/113604" xr:uid="{828CF484-FD91-4570-BC69-8E5D76B725C4}"/>
    <hyperlink ref="C43" r:id="rId12" display="https://www.jisilu.cn/data/convert_bond_detail/113042" xr:uid="{3C78F430-1825-44CD-A5FC-886324BD1093}"/>
    <hyperlink ref="C42" r:id="rId13" display="https://www.jisilu.cn/data/convert_bond_detail/110059" xr:uid="{1C33FE33-4680-4BF2-B509-5CB0DA03CAD5}"/>
    <hyperlink ref="C47" r:id="rId14" display="https://www.jisilu.cn/data/convert_bond_detail/127034" xr:uid="{F477E743-CC38-4A0A-9F55-72D9AAC617CF}"/>
    <hyperlink ref="D60" r:id="rId15" display="https://www.jisilu.cn/data/convert_bond_detail/127021" xr:uid="{E49176AE-27C8-4D9B-B1C6-607F68ABCC85}"/>
  </hyperlinks>
  <pageMargins left="0.7" right="0.7" top="0.75" bottom="0.75" header="0.3" footer="0.3"/>
  <pageSetup paperSize="9" orientation="portrait" horizontalDpi="4294967294" verticalDpi="300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E8"/>
  <sheetViews>
    <sheetView workbookViewId="0">
      <selection activeCell="C20" sqref="C20"/>
    </sheetView>
  </sheetViews>
  <sheetFormatPr defaultRowHeight="14.25" x14ac:dyDescent="0.2"/>
  <sheetData>
    <row r="1" spans="3:5" x14ac:dyDescent="0.2">
      <c r="D1" t="s">
        <v>25</v>
      </c>
      <c r="E1" t="s">
        <v>26</v>
      </c>
    </row>
    <row r="2" spans="3:5" x14ac:dyDescent="0.2">
      <c r="C2" t="s">
        <v>24</v>
      </c>
      <c r="D2">
        <v>10</v>
      </c>
    </row>
    <row r="3" spans="3:5" x14ac:dyDescent="0.2">
      <c r="C3" t="s">
        <v>23</v>
      </c>
      <c r="D3">
        <v>10</v>
      </c>
    </row>
    <row r="4" spans="3:5" x14ac:dyDescent="0.2">
      <c r="C4" t="s">
        <v>18</v>
      </c>
      <c r="D4">
        <v>20</v>
      </c>
      <c r="E4">
        <v>10</v>
      </c>
    </row>
    <row r="5" spans="3:5" x14ac:dyDescent="0.2">
      <c r="C5" t="s">
        <v>19</v>
      </c>
      <c r="D5">
        <v>30</v>
      </c>
      <c r="E5">
        <v>20</v>
      </c>
    </row>
    <row r="6" spans="3:5" x14ac:dyDescent="0.2">
      <c r="C6" t="s">
        <v>20</v>
      </c>
      <c r="D6">
        <v>40</v>
      </c>
      <c r="E6">
        <v>30</v>
      </c>
    </row>
    <row r="7" spans="3:5" x14ac:dyDescent="0.2">
      <c r="C7" t="s">
        <v>21</v>
      </c>
      <c r="D7">
        <v>50</v>
      </c>
      <c r="E7">
        <v>40</v>
      </c>
    </row>
    <row r="8" spans="3:5" x14ac:dyDescent="0.2">
      <c r="C8" t="s">
        <v>22</v>
      </c>
      <c r="D8">
        <v>60</v>
      </c>
      <c r="E8">
        <v>50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2350-E942-415A-8F1A-9CDBEEBCA912}">
  <sheetPr codeName="Sheet1"/>
  <dimension ref="B1:W15"/>
  <sheetViews>
    <sheetView workbookViewId="0">
      <selection activeCell="B14" sqref="B14"/>
    </sheetView>
  </sheetViews>
  <sheetFormatPr defaultRowHeight="14.25" x14ac:dyDescent="0.2"/>
  <cols>
    <col min="8" max="8" width="13.25" customWidth="1"/>
  </cols>
  <sheetData>
    <row r="1" spans="2:23" x14ac:dyDescent="0.2">
      <c r="G1" s="18"/>
      <c r="H1" s="29"/>
      <c r="I1" s="18"/>
      <c r="J1" s="30"/>
      <c r="K1" s="18"/>
      <c r="L1" s="31"/>
      <c r="M1" s="32"/>
      <c r="N1" s="18"/>
      <c r="O1" s="18"/>
      <c r="P1" s="18"/>
      <c r="Q1" s="18"/>
      <c r="R1" s="18"/>
      <c r="S1" s="18"/>
      <c r="T1" s="18"/>
      <c r="U1" s="18"/>
      <c r="V1" s="30"/>
      <c r="W1" s="18"/>
    </row>
    <row r="2" spans="2:23" x14ac:dyDescent="0.2">
      <c r="G2" s="18"/>
      <c r="H2" s="29"/>
      <c r="I2" s="18"/>
      <c r="J2" s="30"/>
      <c r="K2" s="18"/>
      <c r="L2" s="33"/>
      <c r="M2" s="32"/>
      <c r="N2" s="18"/>
      <c r="O2" s="18"/>
      <c r="P2" s="18"/>
      <c r="Q2" s="18"/>
      <c r="R2" s="18"/>
      <c r="S2" s="18"/>
      <c r="T2" s="18"/>
      <c r="U2" s="18"/>
      <c r="V2" s="30"/>
      <c r="W2" s="18"/>
    </row>
    <row r="3" spans="2:23" x14ac:dyDescent="0.2">
      <c r="G3" s="18"/>
      <c r="H3" s="29"/>
      <c r="I3" s="18"/>
      <c r="J3" s="30"/>
      <c r="K3" s="18"/>
      <c r="L3" s="33"/>
      <c r="M3" s="32"/>
      <c r="N3" s="18"/>
      <c r="O3" s="18"/>
      <c r="P3" s="18"/>
      <c r="Q3" s="18"/>
      <c r="R3" s="18"/>
      <c r="S3" s="18"/>
      <c r="T3" s="18"/>
      <c r="U3" s="18"/>
      <c r="V3" s="30"/>
      <c r="W3" s="18"/>
    </row>
    <row r="4" spans="2:23" ht="18.75" x14ac:dyDescent="0.35">
      <c r="C4" s="19"/>
      <c r="D4" s="19"/>
      <c r="E4" s="50"/>
      <c r="F4" s="18"/>
      <c r="G4" s="18"/>
      <c r="H4" s="29"/>
      <c r="I4" s="18"/>
      <c r="J4" s="30"/>
      <c r="K4" s="18"/>
      <c r="L4" s="33"/>
      <c r="M4" s="32"/>
      <c r="N4" s="18"/>
      <c r="O4" s="18"/>
      <c r="P4" s="18"/>
      <c r="Q4" s="18"/>
      <c r="R4" s="18"/>
      <c r="S4" s="18"/>
      <c r="T4" s="18"/>
      <c r="U4" s="18"/>
      <c r="V4" s="30"/>
      <c r="W4" s="18"/>
    </row>
    <row r="5" spans="2:23" ht="18.75" x14ac:dyDescent="0.35">
      <c r="C5" s="19"/>
      <c r="D5" s="19"/>
      <c r="E5" s="50"/>
      <c r="F5" s="18"/>
      <c r="G5" s="18"/>
      <c r="H5" s="29"/>
      <c r="I5" s="18"/>
      <c r="J5" s="30"/>
      <c r="K5" s="18"/>
      <c r="L5" s="33"/>
      <c r="M5" s="32"/>
      <c r="N5" s="18"/>
      <c r="O5" s="18"/>
      <c r="P5" s="18"/>
      <c r="Q5" s="18"/>
      <c r="R5" s="18"/>
      <c r="S5" s="18"/>
      <c r="T5" s="18"/>
      <c r="U5" s="18"/>
      <c r="V5" s="30"/>
      <c r="W5" s="18"/>
    </row>
    <row r="6" spans="2:23" ht="18.75" x14ac:dyDescent="0.35">
      <c r="C6" s="19"/>
      <c r="D6" s="19"/>
      <c r="E6" s="50"/>
      <c r="F6" s="18"/>
      <c r="G6" s="18"/>
      <c r="H6" s="29"/>
      <c r="I6" s="18"/>
      <c r="J6" s="30"/>
      <c r="K6" s="18"/>
      <c r="L6" s="33"/>
      <c r="M6" s="32"/>
      <c r="N6" s="18"/>
      <c r="O6" s="18"/>
      <c r="P6" s="18"/>
      <c r="Q6" s="18"/>
      <c r="R6" s="18"/>
      <c r="S6" s="18"/>
      <c r="T6" s="18"/>
      <c r="U6" s="18"/>
      <c r="V6" s="30"/>
      <c r="W6" s="18"/>
    </row>
    <row r="7" spans="2:23" ht="18.75" x14ac:dyDescent="0.35">
      <c r="B7" s="50" t="s">
        <v>66</v>
      </c>
      <c r="C7" s="19"/>
      <c r="D7" s="19"/>
      <c r="E7" s="50"/>
      <c r="F7" s="18"/>
      <c r="G7" s="18"/>
      <c r="H7" s="29"/>
      <c r="I7" s="18"/>
      <c r="J7" s="30"/>
      <c r="K7" s="18"/>
      <c r="L7" s="33"/>
      <c r="M7" s="32"/>
      <c r="N7" s="18"/>
      <c r="O7" s="18"/>
      <c r="P7" s="18"/>
      <c r="Q7" s="18"/>
      <c r="R7" s="18"/>
      <c r="S7" s="18"/>
      <c r="T7" s="18"/>
      <c r="U7" s="18"/>
      <c r="V7" s="30"/>
      <c r="W7" s="18"/>
    </row>
    <row r="8" spans="2:23" ht="18.75" x14ac:dyDescent="0.35">
      <c r="B8" s="50" t="s">
        <v>67</v>
      </c>
      <c r="C8" s="19"/>
      <c r="D8" s="19"/>
      <c r="E8" s="50"/>
      <c r="F8" s="18"/>
      <c r="G8" s="18"/>
      <c r="H8" s="29"/>
      <c r="I8" s="18"/>
      <c r="J8" s="30"/>
      <c r="K8" s="18"/>
      <c r="L8" s="33"/>
      <c r="M8" s="32"/>
      <c r="N8" s="18"/>
      <c r="O8" s="18"/>
      <c r="P8" s="18"/>
      <c r="Q8" s="18"/>
      <c r="R8" s="18"/>
      <c r="S8" s="18"/>
      <c r="T8" s="18"/>
      <c r="U8" s="18"/>
      <c r="V8" s="30"/>
      <c r="W8" s="18"/>
    </row>
    <row r="9" spans="2:23" ht="18.75" x14ac:dyDescent="0.35">
      <c r="B9" s="50" t="s">
        <v>68</v>
      </c>
      <c r="C9" s="19"/>
      <c r="D9" s="19"/>
      <c r="E9" s="50"/>
      <c r="F9" s="18"/>
      <c r="G9" s="18"/>
      <c r="H9" s="29"/>
      <c r="I9" s="18"/>
      <c r="J9" s="30"/>
      <c r="K9" s="18"/>
      <c r="L9" s="31"/>
      <c r="M9" s="32"/>
      <c r="N9" s="18"/>
      <c r="O9" s="18"/>
      <c r="P9" s="18"/>
      <c r="Q9" s="18"/>
      <c r="R9" s="18"/>
      <c r="S9" s="18"/>
      <c r="T9" s="18"/>
      <c r="U9" s="18"/>
      <c r="V9" s="30"/>
      <c r="W9" s="18"/>
    </row>
    <row r="10" spans="2:23" ht="18.75" x14ac:dyDescent="0.35">
      <c r="B10" s="50" t="s">
        <v>69</v>
      </c>
      <c r="C10" s="19"/>
      <c r="D10" s="19"/>
      <c r="E10" s="50"/>
      <c r="F10" s="18"/>
      <c r="G10" s="18"/>
      <c r="H10" s="29"/>
      <c r="I10" s="18"/>
      <c r="J10" s="30"/>
      <c r="K10" s="18"/>
      <c r="L10" s="33"/>
      <c r="M10" s="32"/>
      <c r="N10" s="18"/>
      <c r="O10" s="18"/>
      <c r="P10" s="18"/>
      <c r="Q10" s="18"/>
      <c r="R10" s="18"/>
      <c r="S10" s="18"/>
      <c r="T10" s="18"/>
      <c r="U10" s="18"/>
      <c r="V10" s="30"/>
      <c r="W10" s="18"/>
    </row>
    <row r="11" spans="2:23" ht="18.75" x14ac:dyDescent="0.35">
      <c r="B11" s="50" t="s">
        <v>70</v>
      </c>
      <c r="C11" s="19"/>
      <c r="D11" s="19"/>
      <c r="E11" s="50"/>
      <c r="F11" s="18"/>
      <c r="G11" s="18"/>
      <c r="H11" s="29"/>
      <c r="I11" s="18"/>
      <c r="J11" s="30"/>
      <c r="K11" s="18"/>
      <c r="L11" s="33"/>
      <c r="M11" s="32"/>
      <c r="N11" s="18"/>
      <c r="O11" s="18"/>
      <c r="P11" s="18"/>
      <c r="Q11" s="18"/>
      <c r="R11" s="18"/>
      <c r="S11" s="18"/>
      <c r="T11" s="18"/>
      <c r="U11" s="18"/>
      <c r="V11" s="30"/>
      <c r="W11" s="18"/>
    </row>
    <row r="12" spans="2:23" ht="18.75" x14ac:dyDescent="0.35">
      <c r="B12" s="50" t="s">
        <v>71</v>
      </c>
      <c r="C12" s="19"/>
      <c r="D12" s="19"/>
      <c r="E12" s="18"/>
      <c r="F12" s="18"/>
      <c r="G12" s="18"/>
      <c r="H12" s="29"/>
      <c r="I12" s="18"/>
      <c r="J12" s="30"/>
      <c r="K12" s="18"/>
      <c r="L12" s="31"/>
      <c r="M12" s="32"/>
      <c r="N12" s="18"/>
      <c r="O12" s="18"/>
      <c r="P12" s="18"/>
      <c r="Q12" s="18"/>
      <c r="R12" s="18"/>
      <c r="S12" s="18"/>
      <c r="T12" s="18"/>
      <c r="U12" s="18"/>
      <c r="V12" s="30"/>
      <c r="W12" s="18"/>
    </row>
    <row r="13" spans="2:23" ht="18.75" x14ac:dyDescent="0.35">
      <c r="B13" s="50" t="s">
        <v>72</v>
      </c>
      <c r="C13" s="19"/>
      <c r="D13" s="19"/>
      <c r="E13" s="18"/>
      <c r="F13" s="18"/>
      <c r="G13" s="18"/>
      <c r="H13" s="29"/>
      <c r="I13" s="18"/>
      <c r="J13" s="30"/>
      <c r="K13" s="18"/>
      <c r="L13" s="31"/>
      <c r="M13" s="32"/>
      <c r="N13" s="18"/>
      <c r="O13" s="18"/>
      <c r="P13" s="18"/>
      <c r="Q13" s="18"/>
      <c r="R13" s="18"/>
      <c r="S13" s="18"/>
      <c r="T13" s="18"/>
      <c r="U13" s="18"/>
      <c r="V13" s="30"/>
      <c r="W13" s="18"/>
    </row>
    <row r="14" spans="2:23" ht="18.75" x14ac:dyDescent="0.35">
      <c r="B14" s="50" t="s">
        <v>74</v>
      </c>
      <c r="C14" s="19"/>
      <c r="D14" s="19"/>
      <c r="E14" s="18"/>
      <c r="F14" s="18"/>
      <c r="G14" s="18"/>
      <c r="H14" s="29"/>
      <c r="I14" s="18"/>
      <c r="J14" s="30"/>
      <c r="K14" s="18"/>
      <c r="L14" s="31"/>
      <c r="M14" s="32"/>
    </row>
    <row r="15" spans="2:23" ht="18.75" x14ac:dyDescent="0.35">
      <c r="B15" s="50" t="s">
        <v>73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  <drawing r:id="rId2"/>
  <legacyDrawing r:id="rId3"/>
  <controls>
    <mc:AlternateContent xmlns:mc="http://schemas.openxmlformats.org/markup-compatibility/2006">
      <mc:Choice Requires="x14">
        <control shapeId="3084" r:id="rId4" name="Control 12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4" r:id="rId4" name="Control 12"/>
      </mc:Fallback>
    </mc:AlternateContent>
    <mc:AlternateContent xmlns:mc="http://schemas.openxmlformats.org/markup-compatibility/2006">
      <mc:Choice Requires="x14">
        <control shapeId="3083" r:id="rId6" name="Control 11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3" r:id="rId6" name="Control 11"/>
      </mc:Fallback>
    </mc:AlternateContent>
    <mc:AlternateContent xmlns:mc="http://schemas.openxmlformats.org/markup-compatibility/2006">
      <mc:Choice Requires="x14">
        <control shapeId="3082" r:id="rId7" name="Control 10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2" r:id="rId7" name="Control 10"/>
      </mc:Fallback>
    </mc:AlternateContent>
    <mc:AlternateContent xmlns:mc="http://schemas.openxmlformats.org/markup-compatibility/2006">
      <mc:Choice Requires="x14">
        <control shapeId="3081" r:id="rId8" name="Control 9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1" r:id="rId8" name="Control 9"/>
      </mc:Fallback>
    </mc:AlternateContent>
    <mc:AlternateContent xmlns:mc="http://schemas.openxmlformats.org/markup-compatibility/2006">
      <mc:Choice Requires="x14">
        <control shapeId="3080" r:id="rId10" name="Control 8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0" r:id="rId10" name="Control 8"/>
      </mc:Fallback>
    </mc:AlternateContent>
    <mc:AlternateContent xmlns:mc="http://schemas.openxmlformats.org/markup-compatibility/2006">
      <mc:Choice Requires="x14">
        <control shapeId="3079" r:id="rId11" name="Control 7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9" r:id="rId11" name="Control 7"/>
      </mc:Fallback>
    </mc:AlternateContent>
    <mc:AlternateContent xmlns:mc="http://schemas.openxmlformats.org/markup-compatibility/2006">
      <mc:Choice Requires="x14">
        <control shapeId="3078" r:id="rId12" name="Control 6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8" r:id="rId12" name="Control 6"/>
      </mc:Fallback>
    </mc:AlternateContent>
    <mc:AlternateContent xmlns:mc="http://schemas.openxmlformats.org/markup-compatibility/2006">
      <mc:Choice Requires="x14">
        <control shapeId="3077" r:id="rId13" name="Control 5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7" r:id="rId13" name="Control 5"/>
      </mc:Fallback>
    </mc:AlternateContent>
    <mc:AlternateContent xmlns:mc="http://schemas.openxmlformats.org/markup-compatibility/2006">
      <mc:Choice Requires="x14">
        <control shapeId="3076" r:id="rId14" name="Control 4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6" r:id="rId14" name="Control 4"/>
      </mc:Fallback>
    </mc:AlternateContent>
    <mc:AlternateContent xmlns:mc="http://schemas.openxmlformats.org/markup-compatibility/2006">
      <mc:Choice Requires="x14">
        <control shapeId="3075" r:id="rId15" name="Control 3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5" r:id="rId15" name="Control 3"/>
      </mc:Fallback>
    </mc:AlternateContent>
    <mc:AlternateContent xmlns:mc="http://schemas.openxmlformats.org/markup-compatibility/2006">
      <mc:Choice Requires="x14">
        <control shapeId="3074" r:id="rId16" name="Control 2">
          <controlPr defaultSize="0" r:id="rId17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4</xdr:col>
                <xdr:colOff>666750</xdr:colOff>
                <xdr:row>1</xdr:row>
                <xdr:rowOff>47625</xdr:rowOff>
              </to>
            </anchor>
          </controlPr>
        </control>
      </mc:Choice>
      <mc:Fallback>
        <control shapeId="3074" r:id="rId16" name="Control 2"/>
      </mc:Fallback>
    </mc:AlternateContent>
    <mc:AlternateContent xmlns:mc="http://schemas.openxmlformats.org/markup-compatibility/2006">
      <mc:Choice Requires="x14">
        <control shapeId="3073" r:id="rId18" name="Control 1">
          <controlPr defaultSize="0" r:id="rId5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3" r:id="rId18" name="Control 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D6:E6"/>
  <sheetViews>
    <sheetView workbookViewId="0">
      <selection activeCell="K9" sqref="K9"/>
    </sheetView>
  </sheetViews>
  <sheetFormatPr defaultRowHeight="14.25" x14ac:dyDescent="0.2"/>
  <sheetData>
    <row r="6" spans="4:5" ht="15.75" x14ac:dyDescent="0.3">
      <c r="D6" s="34" t="s">
        <v>29</v>
      </c>
      <c r="E6" t="s">
        <v>30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I13" sqref="I13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129" t="s">
        <v>0</v>
      </c>
      <c r="C1" s="129"/>
      <c r="D1" s="130" t="s">
        <v>1</v>
      </c>
      <c r="E1" s="131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收益weekly</vt:lpstr>
      <vt:lpstr>CB低价-每周一支定投</vt:lpstr>
      <vt:lpstr>方案</vt:lpstr>
      <vt:lpstr>选 择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2021-11-27T08:31:34Z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