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2\"/>
    </mc:Choice>
  </mc:AlternateContent>
  <xr:revisionPtr revIDLastSave="0" documentId="13_ncr:1_{4B6E1EF2-792F-4F85-B1C2-134D3ED72B63}" xr6:coauthVersionLast="47" xr6:coauthVersionMax="47" xr10:uidLastSave="{00000000-0000-0000-0000-000000000000}"/>
  <bookViews>
    <workbookView xWindow="3120" yWindow="3120" windowWidth="21600" windowHeight="11385" xr2:uid="{D298135B-E4C0-45E9-BB28-1F0B05CAE31B}"/>
  </bookViews>
  <sheets>
    <sheet name="收益weekly" sheetId="6" r:id="rId1"/>
    <sheet name="cb" sheetId="2" r:id="rId2"/>
    <sheet name="plan" sheetId="7" r:id="rId3"/>
    <sheet name="Sheet2" sheetId="5" r:id="rId4"/>
    <sheet name="s" sheetId="1" r:id="rId5"/>
  </sheets>
  <definedNames>
    <definedName name="_xlnm._FilterDatabase" localSheetId="1" hidden="1">cb!$A$2:$W$417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2" i="2" l="1"/>
  <c r="N342" i="2"/>
  <c r="O342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27" i="2"/>
  <c r="N327" i="2"/>
  <c r="O327" i="2"/>
  <c r="M328" i="2"/>
  <c r="N328" i="2"/>
  <c r="O328" i="2"/>
  <c r="M329" i="2"/>
  <c r="N329" i="2"/>
  <c r="O329" i="2"/>
  <c r="M330" i="2"/>
  <c r="N330" i="2"/>
  <c r="O330" i="2"/>
  <c r="M331" i="2"/>
  <c r="N331" i="2"/>
  <c r="O331" i="2"/>
  <c r="M332" i="2"/>
  <c r="N332" i="2"/>
  <c r="O332" i="2"/>
  <c r="M333" i="2"/>
  <c r="N333" i="2"/>
  <c r="O333" i="2"/>
  <c r="M334" i="2"/>
  <c r="N334" i="2"/>
  <c r="O334" i="2"/>
  <c r="M335" i="2"/>
  <c r="N335" i="2"/>
  <c r="O335" i="2"/>
  <c r="M336" i="2"/>
  <c r="N336" i="2"/>
  <c r="O336" i="2"/>
  <c r="M337" i="2"/>
  <c r="N337" i="2"/>
  <c r="O337" i="2"/>
  <c r="M338" i="2"/>
  <c r="N338" i="2"/>
  <c r="O338" i="2"/>
  <c r="M339" i="2"/>
  <c r="N339" i="2"/>
  <c r="O339" i="2"/>
  <c r="M340" i="2"/>
  <c r="N340" i="2"/>
  <c r="O340" i="2"/>
  <c r="M341" i="2"/>
  <c r="N341" i="2"/>
  <c r="O341" i="2"/>
  <c r="H327" i="2"/>
  <c r="M326" i="2"/>
  <c r="O326" i="2"/>
  <c r="N326" i="2"/>
  <c r="H326" i="2"/>
  <c r="M325" i="2"/>
  <c r="O325" i="2"/>
  <c r="N325" i="2"/>
  <c r="H325" i="2"/>
  <c r="M324" i="2"/>
  <c r="O324" i="2"/>
  <c r="N324" i="2"/>
  <c r="H324" i="2"/>
  <c r="H312" i="2"/>
  <c r="M312" i="2"/>
  <c r="N312" i="2"/>
  <c r="O312" i="2"/>
  <c r="H313" i="2"/>
  <c r="M313" i="2"/>
  <c r="N313" i="2"/>
  <c r="O313" i="2"/>
  <c r="H314" i="2"/>
  <c r="M314" i="2"/>
  <c r="N314" i="2"/>
  <c r="O314" i="2"/>
  <c r="H315" i="2"/>
  <c r="M315" i="2"/>
  <c r="N315" i="2"/>
  <c r="O315" i="2"/>
  <c r="H316" i="2"/>
  <c r="M316" i="2"/>
  <c r="N316" i="2"/>
  <c r="O316" i="2"/>
  <c r="H317" i="2"/>
  <c r="M317" i="2"/>
  <c r="N317" i="2"/>
  <c r="O317" i="2"/>
  <c r="H318" i="2"/>
  <c r="M318" i="2"/>
  <c r="N318" i="2"/>
  <c r="O318" i="2"/>
  <c r="H319" i="2"/>
  <c r="M319" i="2"/>
  <c r="N319" i="2"/>
  <c r="O319" i="2"/>
  <c r="H320" i="2"/>
  <c r="M320" i="2"/>
  <c r="N320" i="2"/>
  <c r="O320" i="2"/>
  <c r="H321" i="2"/>
  <c r="M321" i="2"/>
  <c r="N321" i="2"/>
  <c r="O321" i="2"/>
  <c r="H322" i="2"/>
  <c r="M322" i="2"/>
  <c r="N322" i="2"/>
  <c r="O322" i="2"/>
  <c r="H323" i="2"/>
  <c r="M323" i="2"/>
  <c r="N323" i="2"/>
  <c r="O323" i="2"/>
  <c r="H310" i="2"/>
  <c r="H311" i="2"/>
  <c r="H309" i="2"/>
  <c r="H308" i="2"/>
  <c r="H307" i="2"/>
  <c r="N306" i="2"/>
  <c r="H306" i="2"/>
  <c r="H305" i="2"/>
  <c r="H304" i="2"/>
  <c r="H303" i="2"/>
  <c r="H302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296" i="2"/>
  <c r="H301" i="2"/>
  <c r="H300" i="2"/>
  <c r="H299" i="2"/>
  <c r="H280" i="2"/>
  <c r="M280" i="2"/>
  <c r="N280" i="2"/>
  <c r="O280" i="2"/>
  <c r="H281" i="2"/>
  <c r="M281" i="2"/>
  <c r="N281" i="2"/>
  <c r="O281" i="2"/>
  <c r="H282" i="2"/>
  <c r="M282" i="2"/>
  <c r="N282" i="2"/>
  <c r="O282" i="2"/>
  <c r="H283" i="2"/>
  <c r="M283" i="2"/>
  <c r="N283" i="2"/>
  <c r="O283" i="2"/>
  <c r="H284" i="2"/>
  <c r="M284" i="2"/>
  <c r="N284" i="2"/>
  <c r="H285" i="2"/>
  <c r="M285" i="2"/>
  <c r="N285" i="2"/>
  <c r="O285" i="2"/>
  <c r="H286" i="2"/>
  <c r="M286" i="2"/>
  <c r="N286" i="2"/>
  <c r="O286" i="2"/>
  <c r="H287" i="2"/>
  <c r="M287" i="2"/>
  <c r="N287" i="2"/>
  <c r="O287" i="2"/>
  <c r="H288" i="2"/>
  <c r="M288" i="2"/>
  <c r="N288" i="2"/>
  <c r="O288" i="2"/>
  <c r="H289" i="2"/>
  <c r="M289" i="2"/>
  <c r="N289" i="2"/>
  <c r="O289" i="2"/>
  <c r="H290" i="2"/>
  <c r="M290" i="2"/>
  <c r="N290" i="2"/>
  <c r="O290" i="2"/>
  <c r="H291" i="2"/>
  <c r="M291" i="2"/>
  <c r="N291" i="2"/>
  <c r="O291" i="2"/>
  <c r="H292" i="2"/>
  <c r="M292" i="2"/>
  <c r="N292" i="2"/>
  <c r="O292" i="2"/>
  <c r="H293" i="2"/>
  <c r="M293" i="2"/>
  <c r="N293" i="2"/>
  <c r="O293" i="2"/>
  <c r="H294" i="2"/>
  <c r="M294" i="2"/>
  <c r="N294" i="2"/>
  <c r="O294" i="2"/>
  <c r="H295" i="2"/>
  <c r="M295" i="2"/>
  <c r="N295" i="2"/>
  <c r="O295" i="2"/>
  <c r="H296" i="2"/>
  <c r="N296" i="2"/>
  <c r="O296" i="2"/>
  <c r="H297" i="2"/>
  <c r="H298" i="2"/>
  <c r="H277" i="2"/>
  <c r="H278" i="2"/>
  <c r="H279" i="2"/>
  <c r="H276" i="2"/>
  <c r="H275" i="2"/>
  <c r="H274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F406" i="2"/>
  <c r="H250" i="2"/>
  <c r="H251" i="2"/>
  <c r="H252" i="2"/>
  <c r="H253" i="2"/>
  <c r="H254" i="2"/>
  <c r="H255" i="2"/>
  <c r="H256" i="2"/>
  <c r="H257" i="2"/>
  <c r="H258" i="2"/>
  <c r="H259" i="2"/>
  <c r="H260" i="2"/>
  <c r="H249" i="2"/>
  <c r="H248" i="2"/>
  <c r="H247" i="2"/>
  <c r="H246" i="2"/>
  <c r="H245" i="2"/>
  <c r="B4" i="5"/>
  <c r="B5" i="5"/>
  <c r="C5" i="5" s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M246" i="2"/>
  <c r="N246" i="2"/>
  <c r="O246" i="2"/>
  <c r="M247" i="2"/>
  <c r="N247" i="2"/>
  <c r="O247" i="2"/>
  <c r="M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O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H244" i="2"/>
  <c r="H243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M243" i="2"/>
  <c r="N243" i="2"/>
  <c r="O243" i="2"/>
  <c r="M244" i="2"/>
  <c r="N244" i="2"/>
  <c r="O244" i="2"/>
  <c r="M245" i="2"/>
  <c r="N245" i="2"/>
  <c r="O245" i="2"/>
  <c r="B34" i="7"/>
  <c r="H34" i="7"/>
  <c r="B35" i="7"/>
  <c r="H35" i="7"/>
  <c r="B36" i="7"/>
  <c r="H36" i="7"/>
  <c r="B37" i="7"/>
  <c r="H37" i="7"/>
  <c r="B28" i="7"/>
  <c r="H28" i="7"/>
  <c r="B29" i="7"/>
  <c r="H29" i="7"/>
  <c r="B30" i="7"/>
  <c r="H30" i="7"/>
  <c r="B31" i="7"/>
  <c r="H31" i="7"/>
  <c r="B32" i="7"/>
  <c r="H32" i="7"/>
  <c r="B33" i="7"/>
  <c r="H33" i="7"/>
  <c r="H27" i="7"/>
  <c r="B27" i="7"/>
  <c r="H26" i="7"/>
  <c r="B26" i="7"/>
  <c r="H25" i="7"/>
  <c r="B25" i="7"/>
  <c r="H24" i="7"/>
  <c r="B24" i="7"/>
  <c r="H23" i="7"/>
  <c r="B23" i="7"/>
  <c r="H22" i="7"/>
  <c r="B22" i="7"/>
  <c r="H21" i="7"/>
  <c r="B21" i="7"/>
  <c r="H20" i="7"/>
  <c r="B20" i="7"/>
  <c r="H19" i="7"/>
  <c r="H18" i="7"/>
  <c r="H17" i="7"/>
  <c r="H16" i="7"/>
  <c r="H15" i="7"/>
  <c r="B15" i="7"/>
  <c r="H14" i="7"/>
  <c r="B14" i="7"/>
  <c r="B17" i="7" s="1"/>
  <c r="H13" i="7"/>
  <c r="B13" i="7"/>
  <c r="H12" i="7"/>
  <c r="B12" i="7"/>
  <c r="H11" i="7"/>
  <c r="B11" i="7"/>
  <c r="H10" i="7"/>
  <c r="B10" i="7"/>
  <c r="H9" i="7"/>
  <c r="B9" i="7"/>
  <c r="H8" i="7"/>
  <c r="B8" i="7"/>
  <c r="H7" i="7"/>
  <c r="B7" i="7"/>
  <c r="H6" i="7"/>
  <c r="H5" i="7"/>
  <c r="H4" i="7"/>
  <c r="F4" i="7"/>
  <c r="G4" i="7" s="1"/>
  <c r="E4" i="7"/>
  <c r="I4" i="7" s="1"/>
  <c r="B4" i="7"/>
  <c r="B6" i="7" s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4" i="5"/>
  <c r="F4" i="5"/>
  <c r="G4" i="5" s="1"/>
  <c r="E4" i="5"/>
  <c r="M22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H211" i="2"/>
  <c r="H212" i="2"/>
  <c r="H213" i="2"/>
  <c r="H214" i="2"/>
  <c r="H215" i="2"/>
  <c r="H216" i="2"/>
  <c r="H217" i="2"/>
  <c r="H218" i="2"/>
  <c r="N211" i="2"/>
  <c r="N212" i="2"/>
  <c r="N213" i="2"/>
  <c r="N214" i="2"/>
  <c r="N215" i="2"/>
  <c r="L406" i="2"/>
  <c r="M207" i="2"/>
  <c r="N207" i="2"/>
  <c r="O207" i="2"/>
  <c r="M209" i="2"/>
  <c r="N209" i="2"/>
  <c r="O209" i="2"/>
  <c r="M211" i="2"/>
  <c r="O211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O227" i="2"/>
  <c r="M228" i="2"/>
  <c r="N228" i="2"/>
  <c r="O228" i="2"/>
  <c r="M229" i="2"/>
  <c r="N229" i="2"/>
  <c r="O229" i="2"/>
  <c r="M230" i="2"/>
  <c r="N230" i="2"/>
  <c r="O230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07" i="2"/>
  <c r="H209" i="2"/>
  <c r="H219" i="2"/>
  <c r="H220" i="2"/>
  <c r="H221" i="2"/>
  <c r="H222" i="2"/>
  <c r="H223" i="2"/>
  <c r="H224" i="2"/>
  <c r="H225" i="2"/>
  <c r="H226" i="2"/>
  <c r="H206" i="2"/>
  <c r="H208" i="2"/>
  <c r="H210" i="2"/>
  <c r="N140" i="2"/>
  <c r="H203" i="2"/>
  <c r="H204" i="2"/>
  <c r="H205" i="2"/>
  <c r="O201" i="2"/>
  <c r="O202" i="2"/>
  <c r="O203" i="2"/>
  <c r="O204" i="2"/>
  <c r="O205" i="2"/>
  <c r="O206" i="2"/>
  <c r="O208" i="2"/>
  <c r="O210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8" i="2"/>
  <c r="N208" i="2"/>
  <c r="M210" i="2"/>
  <c r="N210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189" i="2"/>
  <c r="O187" i="2"/>
  <c r="O188" i="2"/>
  <c r="N187" i="2"/>
  <c r="N188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O157" i="2"/>
  <c r="H15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H145" i="2"/>
  <c r="H146" i="2"/>
  <c r="H147" i="2"/>
  <c r="H148" i="2"/>
  <c r="H149" i="2"/>
  <c r="H150" i="2"/>
  <c r="H151" i="2"/>
  <c r="H152" i="2"/>
  <c r="H153" i="2"/>
  <c r="H155" i="2"/>
  <c r="H156" i="2"/>
  <c r="H157" i="2"/>
  <c r="H158" i="2"/>
  <c r="H159" i="2"/>
  <c r="H160" i="2"/>
  <c r="H139" i="2"/>
  <c r="H140" i="2"/>
  <c r="H141" i="2"/>
  <c r="H142" i="2"/>
  <c r="H143" i="2"/>
  <c r="H144" i="2"/>
  <c r="O131" i="2"/>
  <c r="O132" i="2"/>
  <c r="O133" i="2"/>
  <c r="O134" i="2"/>
  <c r="O135" i="2"/>
  <c r="O136" i="2"/>
  <c r="O137" i="2"/>
  <c r="O138" i="2"/>
  <c r="O139" i="2"/>
  <c r="O141" i="2"/>
  <c r="O142" i="2"/>
  <c r="O144" i="2"/>
  <c r="O145" i="2"/>
  <c r="O146" i="2"/>
  <c r="O147" i="2"/>
  <c r="O148" i="2"/>
  <c r="O149" i="2"/>
  <c r="N129" i="2"/>
  <c r="N130" i="2"/>
  <c r="N131" i="2"/>
  <c r="N132" i="2"/>
  <c r="N133" i="2"/>
  <c r="N134" i="2"/>
  <c r="N135" i="2"/>
  <c r="N136" i="2"/>
  <c r="N137" i="2"/>
  <c r="N138" i="2"/>
  <c r="N139" i="2"/>
  <c r="N141" i="2"/>
  <c r="N142" i="2"/>
  <c r="N143" i="2"/>
  <c r="N144" i="2"/>
  <c r="N145" i="2"/>
  <c r="N146" i="2"/>
  <c r="N147" i="2"/>
  <c r="N148" i="2"/>
  <c r="N149" i="2"/>
  <c r="N150" i="2"/>
  <c r="N151" i="2"/>
  <c r="M131" i="2"/>
  <c r="M132" i="2"/>
  <c r="M133" i="2"/>
  <c r="M134" i="2"/>
  <c r="M135" i="2"/>
  <c r="M136" i="2"/>
  <c r="M137" i="2"/>
  <c r="M138" i="2"/>
  <c r="M139" i="2"/>
  <c r="H131" i="2"/>
  <c r="H132" i="2"/>
  <c r="H133" i="2"/>
  <c r="H135" i="2"/>
  <c r="H136" i="2"/>
  <c r="H137" i="2"/>
  <c r="H138" i="2"/>
  <c r="N152" i="2"/>
  <c r="N153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52" i="2"/>
  <c r="O153" i="2"/>
  <c r="O154" i="2"/>
  <c r="O155" i="2"/>
  <c r="O156" i="2"/>
  <c r="O158" i="2"/>
  <c r="O159" i="2"/>
  <c r="O160" i="2"/>
  <c r="O59" i="2"/>
  <c r="O60" i="2"/>
  <c r="O61" i="2"/>
  <c r="O62" i="2"/>
  <c r="H124" i="2"/>
  <c r="H125" i="2"/>
  <c r="H126" i="2"/>
  <c r="H127" i="2"/>
  <c r="N162" i="2"/>
  <c r="O162" i="2"/>
  <c r="N163" i="2"/>
  <c r="O163" i="2"/>
  <c r="N164" i="2"/>
  <c r="M165" i="2"/>
  <c r="N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N154" i="2"/>
  <c r="N155" i="2"/>
  <c r="N156" i="2"/>
  <c r="N157" i="2"/>
  <c r="N158" i="2"/>
  <c r="N159" i="2"/>
  <c r="N160" i="2"/>
  <c r="N161" i="2"/>
  <c r="O161" i="2"/>
  <c r="M121" i="2"/>
  <c r="N121" i="2"/>
  <c r="O121" i="2"/>
  <c r="M122" i="2"/>
  <c r="N122" i="2"/>
  <c r="O122" i="2"/>
  <c r="M123" i="2"/>
  <c r="N123" i="2"/>
  <c r="O123" i="2"/>
  <c r="M126" i="2"/>
  <c r="N126" i="2"/>
  <c r="O126" i="2"/>
  <c r="M128" i="2"/>
  <c r="N128" i="2"/>
  <c r="O128" i="2"/>
  <c r="M130" i="2"/>
  <c r="O130" i="2"/>
  <c r="H121" i="2"/>
  <c r="H122" i="2"/>
  <c r="H123" i="2"/>
  <c r="H128" i="2"/>
  <c r="H130" i="2"/>
  <c r="H134" i="2"/>
  <c r="N124" i="2"/>
  <c r="N125" i="2"/>
  <c r="N127" i="2"/>
  <c r="M124" i="2"/>
  <c r="M125" i="2"/>
  <c r="M127" i="2"/>
  <c r="M129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H117" i="2"/>
  <c r="H118" i="2"/>
  <c r="H119" i="2"/>
  <c r="H120" i="2"/>
  <c r="H129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04" i="2"/>
  <c r="O95" i="2"/>
  <c r="O96" i="2"/>
  <c r="O97" i="2"/>
  <c r="O98" i="2"/>
  <c r="O99" i="2"/>
  <c r="O100" i="2"/>
  <c r="O101" i="2"/>
  <c r="O102" i="2"/>
  <c r="O103" i="2"/>
  <c r="O124" i="2"/>
  <c r="O125" i="2"/>
  <c r="O127" i="2"/>
  <c r="N101" i="2"/>
  <c r="N102" i="2"/>
  <c r="M102" i="2"/>
  <c r="M103" i="2"/>
  <c r="H102" i="2"/>
  <c r="H99" i="2"/>
  <c r="H98" i="2"/>
  <c r="H97" i="2"/>
  <c r="H96" i="2"/>
  <c r="N100" i="2"/>
  <c r="M100" i="2"/>
  <c r="M101" i="2"/>
  <c r="H100" i="2"/>
  <c r="H101" i="2"/>
  <c r="H103" i="2"/>
  <c r="M85" i="2"/>
  <c r="O85" i="2"/>
  <c r="N85" i="2"/>
  <c r="H85" i="2"/>
  <c r="O86" i="2"/>
  <c r="O87" i="2"/>
  <c r="O88" i="2"/>
  <c r="O89" i="2"/>
  <c r="O90" i="2"/>
  <c r="O91" i="2"/>
  <c r="O92" i="2"/>
  <c r="O93" i="2"/>
  <c r="O94" i="2"/>
  <c r="N86" i="2"/>
  <c r="N87" i="2"/>
  <c r="N88" i="2"/>
  <c r="N89" i="2"/>
  <c r="N90" i="2"/>
  <c r="N91" i="2"/>
  <c r="N92" i="2"/>
  <c r="N93" i="2"/>
  <c r="N94" i="2"/>
  <c r="N95" i="2"/>
  <c r="M86" i="2"/>
  <c r="M87" i="2"/>
  <c r="M88" i="2"/>
  <c r="M89" i="2"/>
  <c r="M90" i="2"/>
  <c r="M91" i="2"/>
  <c r="M92" i="2"/>
  <c r="M93" i="2"/>
  <c r="M94" i="2"/>
  <c r="M95" i="2"/>
  <c r="M84" i="2"/>
  <c r="O84" i="2"/>
  <c r="N84" i="2"/>
  <c r="H94" i="2"/>
  <c r="H93" i="2"/>
  <c r="H86" i="2"/>
  <c r="H87" i="2"/>
  <c r="H88" i="2"/>
  <c r="H89" i="2"/>
  <c r="H90" i="2"/>
  <c r="H91" i="2"/>
  <c r="H92" i="2"/>
  <c r="H95" i="2"/>
  <c r="H84" i="2"/>
  <c r="O74" i="2"/>
  <c r="O76" i="2"/>
  <c r="O77" i="2"/>
  <c r="O78" i="2"/>
  <c r="O79" i="2"/>
  <c r="O80" i="2"/>
  <c r="O81" i="2"/>
  <c r="O82" i="2"/>
  <c r="O83" i="2"/>
  <c r="N74" i="2"/>
  <c r="N75" i="2"/>
  <c r="N76" i="2"/>
  <c r="N77" i="2"/>
  <c r="N78" i="2"/>
  <c r="N79" i="2"/>
  <c r="N80" i="2"/>
  <c r="N81" i="2"/>
  <c r="N82" i="2"/>
  <c r="N83" i="2"/>
  <c r="M74" i="2"/>
  <c r="M75" i="2"/>
  <c r="M76" i="2"/>
  <c r="M77" i="2"/>
  <c r="M78" i="2"/>
  <c r="M79" i="2"/>
  <c r="M80" i="2"/>
  <c r="M81" i="2"/>
  <c r="M82" i="2"/>
  <c r="H83" i="2"/>
  <c r="H82" i="2"/>
  <c r="H76" i="2"/>
  <c r="H75" i="2"/>
  <c r="H74" i="2"/>
  <c r="M73" i="2"/>
  <c r="O73" i="2"/>
  <c r="N73" i="2"/>
  <c r="H73" i="2"/>
  <c r="H72" i="2"/>
  <c r="H71" i="2"/>
  <c r="O69" i="2"/>
  <c r="O71" i="2"/>
  <c r="N69" i="2"/>
  <c r="N70" i="2"/>
  <c r="N71" i="2"/>
  <c r="N72" i="2"/>
  <c r="M69" i="2"/>
  <c r="M70" i="2"/>
  <c r="M71" i="2"/>
  <c r="M72" i="2"/>
  <c r="H70" i="2"/>
  <c r="H69" i="2"/>
  <c r="H68" i="2"/>
  <c r="O63" i="2"/>
  <c r="O64" i="2"/>
  <c r="O65" i="2"/>
  <c r="O66" i="2"/>
  <c r="O67" i="2"/>
  <c r="N62" i="2"/>
  <c r="N63" i="2"/>
  <c r="N64" i="2"/>
  <c r="N65" i="2"/>
  <c r="N66" i="2"/>
  <c r="N67" i="2"/>
  <c r="N68" i="2"/>
  <c r="M62" i="2"/>
  <c r="M63" i="2"/>
  <c r="M64" i="2"/>
  <c r="M65" i="2"/>
  <c r="M66" i="2"/>
  <c r="M67" i="2"/>
  <c r="H67" i="2"/>
  <c r="H66" i="2"/>
  <c r="H65" i="2"/>
  <c r="H64" i="2"/>
  <c r="H63" i="2"/>
  <c r="H62" i="2"/>
  <c r="H60" i="2"/>
  <c r="H79" i="2"/>
  <c r="H80" i="2"/>
  <c r="H81" i="2"/>
  <c r="H19" i="2"/>
  <c r="H20" i="2"/>
  <c r="H21" i="2"/>
  <c r="H22" i="2"/>
  <c r="H23" i="2"/>
  <c r="H58" i="2"/>
  <c r="H59" i="2"/>
  <c r="H61" i="2"/>
  <c r="H77" i="2"/>
  <c r="H78" i="2"/>
  <c r="M51" i="2"/>
  <c r="M52" i="2"/>
  <c r="M53" i="2"/>
  <c r="M54" i="2"/>
  <c r="M55" i="2"/>
  <c r="M56" i="2"/>
  <c r="M57" i="2"/>
  <c r="M58" i="2"/>
  <c r="M59" i="2"/>
  <c r="M61" i="2"/>
  <c r="N58" i="2"/>
  <c r="N59" i="2"/>
  <c r="N61" i="2"/>
  <c r="O51" i="2"/>
  <c r="O52" i="2"/>
  <c r="O53" i="2"/>
  <c r="O54" i="2"/>
  <c r="O55" i="2"/>
  <c r="O56" i="2"/>
  <c r="O57" i="2"/>
  <c r="O58" i="2"/>
  <c r="N51" i="2"/>
  <c r="N52" i="2"/>
  <c r="N53" i="2"/>
  <c r="N54" i="2"/>
  <c r="N55" i="2"/>
  <c r="N56" i="2"/>
  <c r="N57" i="2"/>
  <c r="M14" i="2"/>
  <c r="M9" i="2"/>
  <c r="O9" i="2"/>
  <c r="N9" i="2"/>
  <c r="M8" i="2"/>
  <c r="O8" i="2"/>
  <c r="N8" i="2"/>
  <c r="M10" i="2"/>
  <c r="O10" i="2"/>
  <c r="N10" i="2"/>
  <c r="H10" i="2"/>
  <c r="H55" i="2"/>
  <c r="H56" i="2"/>
  <c r="H57" i="2"/>
  <c r="H53" i="2"/>
  <c r="H54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6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B16" i="7" l="1"/>
  <c r="B19" i="7"/>
  <c r="B18" i="7"/>
  <c r="B5" i="7"/>
  <c r="C5" i="7" s="1"/>
  <c r="F5" i="7" s="1"/>
  <c r="F5" i="5"/>
  <c r="M32" i="2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O30" i="2"/>
  <c r="N30" i="2"/>
  <c r="M30" i="2"/>
  <c r="H30" i="2"/>
  <c r="M29" i="2"/>
  <c r="H29" i="2"/>
  <c r="N29" i="2"/>
  <c r="O28" i="2"/>
  <c r="N27" i="2"/>
  <c r="N28" i="2"/>
  <c r="M27" i="2"/>
  <c r="M28" i="2"/>
  <c r="H28" i="2"/>
  <c r="M26" i="2"/>
  <c r="N26" i="2"/>
  <c r="O26" i="2"/>
  <c r="H26" i="2"/>
  <c r="M23" i="2"/>
  <c r="O23" i="2"/>
  <c r="N23" i="2"/>
  <c r="M16" i="2"/>
  <c r="O16" i="2"/>
  <c r="N16" i="2"/>
  <c r="N14" i="2"/>
  <c r="N17" i="2"/>
  <c r="N18" i="2"/>
  <c r="N19" i="2"/>
  <c r="N13" i="2"/>
  <c r="N20" i="2"/>
  <c r="N21" i="2"/>
  <c r="N22" i="2"/>
  <c r="N24" i="2"/>
  <c r="N25" i="2"/>
  <c r="O22" i="2"/>
  <c r="O24" i="2"/>
  <c r="O4" i="2"/>
  <c r="O6" i="2"/>
  <c r="O7" i="2"/>
  <c r="O12" i="2"/>
  <c r="O17" i="2"/>
  <c r="O18" i="2"/>
  <c r="O19" i="2"/>
  <c r="O13" i="2"/>
  <c r="O20" i="2"/>
  <c r="O21" i="2"/>
  <c r="O3" i="2"/>
  <c r="N4" i="2"/>
  <c r="N5" i="2"/>
  <c r="N6" i="2"/>
  <c r="N7" i="2"/>
  <c r="N11" i="2"/>
  <c r="N12" i="2"/>
  <c r="N15" i="2"/>
  <c r="N3" i="2"/>
  <c r="M21" i="2"/>
  <c r="M24" i="2"/>
  <c r="M25" i="2"/>
  <c r="H6" i="2"/>
  <c r="H7" i="2"/>
  <c r="H11" i="2"/>
  <c r="H12" i="2"/>
  <c r="H15" i="2"/>
  <c r="H17" i="2"/>
  <c r="H18" i="2"/>
  <c r="H13" i="2"/>
  <c r="H25" i="2"/>
  <c r="M3" i="2"/>
  <c r="E5" i="5" l="1"/>
  <c r="G5" i="5"/>
  <c r="C6" i="7"/>
  <c r="G5" i="7"/>
  <c r="E5" i="7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O406" i="2"/>
  <c r="M12" i="2"/>
  <c r="M15" i="2"/>
  <c r="H3" i="2"/>
  <c r="F6" i="7" l="1"/>
  <c r="C7" i="7"/>
  <c r="F24" i="5"/>
  <c r="C25" i="5"/>
  <c r="F6" i="5"/>
  <c r="F7" i="5"/>
  <c r="M4" i="2"/>
  <c r="M5" i="2"/>
  <c r="M6" i="2"/>
  <c r="M7" i="2"/>
  <c r="M11" i="2"/>
  <c r="M17" i="2"/>
  <c r="M18" i="2"/>
  <c r="M19" i="2"/>
  <c r="M13" i="2"/>
  <c r="M20" i="2"/>
  <c r="H4" i="2"/>
  <c r="H5" i="2"/>
  <c r="G6" i="5" l="1"/>
  <c r="G7" i="5"/>
  <c r="H406" i="2"/>
  <c r="F7" i="7"/>
  <c r="C8" i="7"/>
  <c r="E7" i="7"/>
  <c r="E6" i="7"/>
  <c r="G6" i="7"/>
  <c r="F25" i="5"/>
  <c r="C26" i="5"/>
  <c r="E6" i="5"/>
  <c r="E7" i="5"/>
  <c r="F8" i="5"/>
  <c r="G8" i="5" s="1"/>
  <c r="M406" i="2"/>
  <c r="E17" i="1"/>
  <c r="C17" i="1"/>
  <c r="P345" i="2" l="1"/>
  <c r="P343" i="2"/>
  <c r="P347" i="2"/>
  <c r="P346" i="2"/>
  <c r="P344" i="2"/>
  <c r="P342" i="2"/>
  <c r="P326" i="2"/>
  <c r="P338" i="2"/>
  <c r="P330" i="2"/>
  <c r="P340" i="2"/>
  <c r="P327" i="2"/>
  <c r="P329" i="2"/>
  <c r="P331" i="2"/>
  <c r="P333" i="2"/>
  <c r="P335" i="2"/>
  <c r="P337" i="2"/>
  <c r="P339" i="2"/>
  <c r="P341" i="2"/>
  <c r="P334" i="2"/>
  <c r="P336" i="2"/>
  <c r="P332" i="2"/>
  <c r="P328" i="2"/>
  <c r="P324" i="2"/>
  <c r="P325" i="2"/>
  <c r="P313" i="2"/>
  <c r="P320" i="2"/>
  <c r="P322" i="2"/>
  <c r="P319" i="2"/>
  <c r="P323" i="2"/>
  <c r="P321" i="2"/>
  <c r="P317" i="2"/>
  <c r="P312" i="2"/>
  <c r="P315" i="2"/>
  <c r="P318" i="2"/>
  <c r="P316" i="2"/>
  <c r="P314" i="2"/>
  <c r="G7" i="7"/>
  <c r="P299" i="2"/>
  <c r="P301" i="2"/>
  <c r="P303" i="2"/>
  <c r="P305" i="2"/>
  <c r="P307" i="2"/>
  <c r="P309" i="2"/>
  <c r="P311" i="2"/>
  <c r="P302" i="2"/>
  <c r="P306" i="2"/>
  <c r="P308" i="2"/>
  <c r="P310" i="2"/>
  <c r="P300" i="2"/>
  <c r="P298" i="2"/>
  <c r="P304" i="2"/>
  <c r="P297" i="2"/>
  <c r="P292" i="2"/>
  <c r="P294" i="2"/>
  <c r="P288" i="2"/>
  <c r="P296" i="2"/>
  <c r="P285" i="2"/>
  <c r="P293" i="2"/>
  <c r="P282" i="2"/>
  <c r="P290" i="2"/>
  <c r="P283" i="2"/>
  <c r="P291" i="2"/>
  <c r="P289" i="2"/>
  <c r="P281" i="2"/>
  <c r="P287" i="2"/>
  <c r="P286" i="2"/>
  <c r="P280" i="2"/>
  <c r="P284" i="2"/>
  <c r="P295" i="2"/>
  <c r="P271" i="2"/>
  <c r="P269" i="2"/>
  <c r="P273" i="2"/>
  <c r="P275" i="2"/>
  <c r="P277" i="2"/>
  <c r="P279" i="2"/>
  <c r="P270" i="2"/>
  <c r="P274" i="2"/>
  <c r="P276" i="2"/>
  <c r="P278" i="2"/>
  <c r="P272" i="2"/>
  <c r="P248" i="2"/>
  <c r="P250" i="2"/>
  <c r="P252" i="2"/>
  <c r="P254" i="2"/>
  <c r="P256" i="2"/>
  <c r="P258" i="2"/>
  <c r="P260" i="2"/>
  <c r="P262" i="2"/>
  <c r="P264" i="2"/>
  <c r="P266" i="2"/>
  <c r="P268" i="2"/>
  <c r="P247" i="2"/>
  <c r="P249" i="2"/>
  <c r="P251" i="2"/>
  <c r="P253" i="2"/>
  <c r="P255" i="2"/>
  <c r="P257" i="2"/>
  <c r="P259" i="2"/>
  <c r="P261" i="2"/>
  <c r="P263" i="2"/>
  <c r="P265" i="2"/>
  <c r="P267" i="2"/>
  <c r="P246" i="2"/>
  <c r="P233" i="2"/>
  <c r="P235" i="2"/>
  <c r="P237" i="2"/>
  <c r="P239" i="2"/>
  <c r="P241" i="2"/>
  <c r="P243" i="2"/>
  <c r="P245" i="2"/>
  <c r="P234" i="2"/>
  <c r="P236" i="2"/>
  <c r="P238" i="2"/>
  <c r="P240" i="2"/>
  <c r="P242" i="2"/>
  <c r="P244" i="2"/>
  <c r="P232" i="2"/>
  <c r="P231" i="2"/>
  <c r="F8" i="7"/>
  <c r="C9" i="7"/>
  <c r="F26" i="5"/>
  <c r="C27" i="5"/>
  <c r="F27" i="5" s="1"/>
  <c r="F9" i="5"/>
  <c r="G9" i="5" s="1"/>
  <c r="E8" i="5"/>
  <c r="P225" i="2"/>
  <c r="P229" i="2"/>
  <c r="P223" i="2"/>
  <c r="P226" i="2"/>
  <c r="P228" i="2"/>
  <c r="P222" i="2"/>
  <c r="P230" i="2"/>
  <c r="P227" i="2"/>
  <c r="P224" i="2"/>
  <c r="P213" i="2"/>
  <c r="P180" i="2"/>
  <c r="P183" i="2"/>
  <c r="P195" i="2"/>
  <c r="P209" i="2"/>
  <c r="P182" i="2"/>
  <c r="P215" i="2"/>
  <c r="P204" i="2"/>
  <c r="P193" i="2"/>
  <c r="P208" i="2"/>
  <c r="P188" i="2"/>
  <c r="P221" i="2"/>
  <c r="P184" i="2"/>
  <c r="P187" i="2"/>
  <c r="P201" i="2"/>
  <c r="P216" i="2"/>
  <c r="P191" i="2"/>
  <c r="P196" i="2"/>
  <c r="P218" i="2"/>
  <c r="P206" i="2"/>
  <c r="P207" i="2"/>
  <c r="P210" i="2"/>
  <c r="P185" i="2"/>
  <c r="P192" i="2"/>
  <c r="P205" i="2"/>
  <c r="P202" i="2"/>
  <c r="P214" i="2"/>
  <c r="P199" i="2"/>
  <c r="P197" i="2"/>
  <c r="P211" i="2"/>
  <c r="P186" i="2"/>
  <c r="P198" i="2"/>
  <c r="P181" i="2"/>
  <c r="P220" i="2"/>
  <c r="P194" i="2"/>
  <c r="P189" i="2"/>
  <c r="P203" i="2"/>
  <c r="P217" i="2"/>
  <c r="P190" i="2"/>
  <c r="P200" i="2"/>
  <c r="P212" i="2"/>
  <c r="P219" i="2"/>
  <c r="N406" i="2"/>
  <c r="P161" i="2"/>
  <c r="P162" i="2"/>
  <c r="P164" i="2"/>
  <c r="P165" i="2"/>
  <c r="P173" i="2"/>
  <c r="P166" i="2"/>
  <c r="P174" i="2"/>
  <c r="P177" i="2"/>
  <c r="P170" i="2"/>
  <c r="P179" i="2"/>
  <c r="P167" i="2"/>
  <c r="P175" i="2"/>
  <c r="P168" i="2"/>
  <c r="P176" i="2"/>
  <c r="P169" i="2"/>
  <c r="P178" i="2"/>
  <c r="P171" i="2"/>
  <c r="P172" i="2"/>
  <c r="P163" i="2"/>
  <c r="P99" i="2"/>
  <c r="P96" i="2"/>
  <c r="P97" i="2"/>
  <c r="P98" i="2"/>
  <c r="P105" i="2"/>
  <c r="P121" i="2"/>
  <c r="P95" i="2"/>
  <c r="P103" i="2"/>
  <c r="P108" i="2"/>
  <c r="P127" i="2"/>
  <c r="P106" i="2"/>
  <c r="P100" i="2"/>
  <c r="P112" i="2"/>
  <c r="P113" i="2"/>
  <c r="P117" i="2"/>
  <c r="P124" i="2"/>
  <c r="P118" i="2"/>
  <c r="P116" i="2"/>
  <c r="P115" i="2"/>
  <c r="P123" i="2"/>
  <c r="P130" i="2"/>
  <c r="P109" i="2"/>
  <c r="P132" i="2"/>
  <c r="P102" i="2"/>
  <c r="P128" i="2"/>
  <c r="P107" i="2"/>
  <c r="P129" i="2"/>
  <c r="P120" i="2"/>
  <c r="P125" i="2"/>
  <c r="P126" i="2"/>
  <c r="P119" i="2"/>
  <c r="P104" i="2"/>
  <c r="P122" i="2"/>
  <c r="P114" i="2"/>
  <c r="P101" i="2"/>
  <c r="P131" i="2"/>
  <c r="P110" i="2"/>
  <c r="P111" i="2"/>
  <c r="P133" i="2"/>
  <c r="P153" i="2"/>
  <c r="P136" i="2"/>
  <c r="P154" i="2"/>
  <c r="P137" i="2"/>
  <c r="P155" i="2"/>
  <c r="P138" i="2"/>
  <c r="P148" i="2"/>
  <c r="P156" i="2"/>
  <c r="P139" i="2"/>
  <c r="P141" i="2"/>
  <c r="P149" i="2"/>
  <c r="P157" i="2"/>
  <c r="P140" i="2"/>
  <c r="P142" i="2"/>
  <c r="P150" i="2"/>
  <c r="P158" i="2"/>
  <c r="P143" i="2"/>
  <c r="P151" i="2"/>
  <c r="P159" i="2"/>
  <c r="P134" i="2"/>
  <c r="P144" i="2"/>
  <c r="P152" i="2"/>
  <c r="P160" i="2"/>
  <c r="P135" i="2"/>
  <c r="P147" i="2"/>
  <c r="P146" i="2"/>
  <c r="P145" i="2"/>
  <c r="P85" i="2"/>
  <c r="P84" i="2"/>
  <c r="P91" i="2"/>
  <c r="P93" i="2"/>
  <c r="P90" i="2"/>
  <c r="P87" i="2"/>
  <c r="P86" i="2"/>
  <c r="P89" i="2"/>
  <c r="P94" i="2"/>
  <c r="P92" i="2"/>
  <c r="P88" i="2"/>
  <c r="P73" i="2"/>
  <c r="P78" i="2"/>
  <c r="P82" i="2"/>
  <c r="P74" i="2"/>
  <c r="P79" i="2"/>
  <c r="P83" i="2"/>
  <c r="P75" i="2"/>
  <c r="P80" i="2"/>
  <c r="P76" i="2"/>
  <c r="P77" i="2"/>
  <c r="P81" i="2"/>
  <c r="P66" i="2"/>
  <c r="P59" i="2"/>
  <c r="P67" i="2"/>
  <c r="P60" i="2"/>
  <c r="P68" i="2"/>
  <c r="P61" i="2"/>
  <c r="P69" i="2"/>
  <c r="P62" i="2"/>
  <c r="P70" i="2"/>
  <c r="P63" i="2"/>
  <c r="P64" i="2"/>
  <c r="P72" i="2"/>
  <c r="P65" i="2"/>
  <c r="P71" i="2"/>
  <c r="P9" i="2"/>
  <c r="P43" i="2"/>
  <c r="P51" i="2"/>
  <c r="P45" i="2"/>
  <c r="P36" i="2"/>
  <c r="P44" i="2"/>
  <c r="P37" i="2"/>
  <c r="P49" i="2"/>
  <c r="P55" i="2"/>
  <c r="P58" i="2"/>
  <c r="P38" i="2"/>
  <c r="P46" i="2"/>
  <c r="P39" i="2"/>
  <c r="P47" i="2"/>
  <c r="P41" i="2"/>
  <c r="P42" i="2"/>
  <c r="P52" i="2"/>
  <c r="P53" i="2"/>
  <c r="P40" i="2"/>
  <c r="P48" i="2"/>
  <c r="P50" i="2"/>
  <c r="P54" i="2"/>
  <c r="P56" i="2"/>
  <c r="P57" i="2"/>
  <c r="P10" i="2"/>
  <c r="P8" i="2"/>
  <c r="P34" i="2"/>
  <c r="P27" i="2"/>
  <c r="P28" i="2"/>
  <c r="P31" i="2"/>
  <c r="P33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  <c r="F9" i="7" l="1"/>
  <c r="G9" i="7" s="1"/>
  <c r="C10" i="7"/>
  <c r="E8" i="7"/>
  <c r="G8" i="7"/>
  <c r="E9" i="7"/>
  <c r="E9" i="5"/>
  <c r="F10" i="7" l="1"/>
  <c r="C11" i="7"/>
  <c r="F10" i="5"/>
  <c r="G10" i="5" l="1"/>
  <c r="F11" i="7"/>
  <c r="C12" i="7"/>
  <c r="G10" i="7"/>
  <c r="E10" i="7"/>
  <c r="E10" i="5"/>
  <c r="E11" i="7" l="1"/>
  <c r="G11" i="7"/>
  <c r="F12" i="7"/>
  <c r="C13" i="7"/>
  <c r="F11" i="5"/>
  <c r="G11" i="5" l="1"/>
  <c r="F13" i="7"/>
  <c r="C14" i="7"/>
  <c r="G12" i="7"/>
  <c r="E12" i="7"/>
  <c r="E11" i="5"/>
  <c r="F12" i="5"/>
  <c r="G12" i="5" s="1"/>
  <c r="G13" i="7" l="1"/>
  <c r="E13" i="7"/>
  <c r="F14" i="7"/>
  <c r="C15" i="7"/>
  <c r="F13" i="5"/>
  <c r="E12" i="5"/>
  <c r="E13" i="5" l="1"/>
  <c r="G13" i="5"/>
  <c r="F15" i="7"/>
  <c r="C16" i="7"/>
  <c r="E14" i="7"/>
  <c r="G14" i="7"/>
  <c r="F14" i="5"/>
  <c r="G14" i="5" s="1"/>
  <c r="F16" i="7" l="1"/>
  <c r="C17" i="7"/>
  <c r="G15" i="7"/>
  <c r="E15" i="7"/>
  <c r="E14" i="5"/>
  <c r="F15" i="5"/>
  <c r="G15" i="5" s="1"/>
  <c r="F17" i="7" l="1"/>
  <c r="C18" i="7"/>
  <c r="E16" i="7"/>
  <c r="G16" i="7"/>
  <c r="F16" i="5"/>
  <c r="G16" i="5" s="1"/>
  <c r="E15" i="5"/>
  <c r="F18" i="7" l="1"/>
  <c r="C19" i="7"/>
  <c r="E17" i="7"/>
  <c r="G17" i="7"/>
  <c r="E16" i="5"/>
  <c r="F17" i="5"/>
  <c r="E17" i="5" l="1"/>
  <c r="G17" i="5"/>
  <c r="F19" i="7"/>
  <c r="C20" i="7"/>
  <c r="E18" i="7"/>
  <c r="G18" i="7"/>
  <c r="F18" i="5"/>
  <c r="E18" i="5" l="1"/>
  <c r="G18" i="5"/>
  <c r="F20" i="7"/>
  <c r="C21" i="7"/>
  <c r="G19" i="7"/>
  <c r="E19" i="7"/>
  <c r="F19" i="5"/>
  <c r="G19" i="5" s="1"/>
  <c r="F21" i="7" l="1"/>
  <c r="C22" i="7"/>
  <c r="G20" i="7"/>
  <c r="E20" i="7"/>
  <c r="E19" i="5"/>
  <c r="F20" i="5"/>
  <c r="G20" i="5" s="1"/>
  <c r="F22" i="7" l="1"/>
  <c r="C23" i="7"/>
  <c r="E21" i="7"/>
  <c r="G21" i="7"/>
  <c r="E20" i="5"/>
  <c r="F21" i="5"/>
  <c r="G21" i="5" s="1"/>
  <c r="F23" i="7" l="1"/>
  <c r="C24" i="7"/>
  <c r="E22" i="7"/>
  <c r="G22" i="7"/>
  <c r="E21" i="5"/>
  <c r="F22" i="5"/>
  <c r="F23" i="5"/>
  <c r="E26" i="5" l="1"/>
  <c r="G22" i="5"/>
  <c r="G26" i="5"/>
  <c r="G24" i="5"/>
  <c r="G27" i="5"/>
  <c r="G23" i="5"/>
  <c r="G25" i="5"/>
  <c r="F24" i="7"/>
  <c r="C25" i="7"/>
  <c r="G23" i="7"/>
  <c r="E23" i="7"/>
  <c r="E24" i="5"/>
  <c r="E25" i="5"/>
  <c r="E27" i="5"/>
  <c r="E22" i="5"/>
  <c r="E23" i="5"/>
  <c r="F25" i="7" l="1"/>
  <c r="C26" i="7"/>
  <c r="G24" i="7"/>
  <c r="E24" i="7"/>
  <c r="F26" i="7" l="1"/>
  <c r="C27" i="7"/>
  <c r="E25" i="7"/>
  <c r="G25" i="7"/>
  <c r="F27" i="7" l="1"/>
  <c r="G27" i="7" s="1"/>
  <c r="C28" i="7"/>
  <c r="E26" i="7"/>
  <c r="G26" i="7"/>
  <c r="E27" i="7" l="1"/>
  <c r="F28" i="7"/>
  <c r="C29" i="7"/>
  <c r="F29" i="7" l="1"/>
  <c r="C30" i="7"/>
  <c r="E28" i="7"/>
  <c r="G28" i="7"/>
  <c r="C31" i="7" l="1"/>
  <c r="F30" i="7"/>
  <c r="E29" i="7"/>
  <c r="G29" i="7"/>
  <c r="G30" i="7" l="1"/>
  <c r="E30" i="7"/>
  <c r="C32" i="7"/>
  <c r="F31" i="7"/>
  <c r="E31" i="7" l="1"/>
  <c r="G31" i="7"/>
  <c r="F32" i="7"/>
  <c r="C33" i="7"/>
  <c r="F33" i="7" l="1"/>
  <c r="C34" i="7"/>
  <c r="E32" i="7"/>
  <c r="G32" i="7"/>
  <c r="F34" i="7" l="1"/>
  <c r="C35" i="7"/>
  <c r="E33" i="7"/>
  <c r="G33" i="7"/>
  <c r="F35" i="7" l="1"/>
  <c r="C36" i="7"/>
  <c r="G34" i="7"/>
  <c r="E34" i="7"/>
  <c r="F36" i="7" l="1"/>
  <c r="C37" i="7"/>
  <c r="F37" i="7" s="1"/>
  <c r="E35" i="7"/>
  <c r="G35" i="7"/>
  <c r="E37" i="7" l="1"/>
  <c r="G37" i="7"/>
  <c r="G36" i="7"/>
  <c r="E36" i="7"/>
</calcChain>
</file>

<file path=xl/sharedStrings.xml><?xml version="1.0" encoding="utf-8"?>
<sst xmlns="http://schemas.openxmlformats.org/spreadsheetml/2006/main" count="721" uniqueCount="262">
  <si>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</si>
  <si>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</si>
  <si>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</si>
  <si>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</si>
  <si>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</si>
  <si>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</si>
  <si>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</si>
  <si>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</si>
  <si>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</si>
  <si>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金额</t>
  </si>
  <si>
    <t>持仓</t>
  </si>
  <si>
    <t>现价</t>
  </si>
  <si>
    <t>市值</t>
  </si>
  <si>
    <t>收益率</t>
  </si>
  <si>
    <t>收益额</t>
  </si>
  <si>
    <t>持仓比例</t>
  </si>
  <si>
    <t>成本</t>
  </si>
  <si>
    <t>总市值</t>
  </si>
  <si>
    <t>价格</t>
  </si>
  <si>
    <t>备注</t>
    <phoneticPr fontId="4" type="noConversion"/>
  </si>
  <si>
    <t>道恩转债</t>
    <phoneticPr fontId="4" type="noConversion"/>
  </si>
  <si>
    <t>到期收益</t>
    <phoneticPr fontId="4" type="noConversion"/>
  </si>
  <si>
    <t>买入</t>
    <phoneticPr fontId="4" type="noConversion"/>
  </si>
  <si>
    <t>描述</t>
    <phoneticPr fontId="4" type="noConversion"/>
  </si>
  <si>
    <t>序列</t>
    <phoneticPr fontId="4" type="noConversion"/>
  </si>
  <si>
    <t>家悦转债</t>
    <phoneticPr fontId="4" type="noConversion"/>
  </si>
  <si>
    <t>宁建转债</t>
  </si>
  <si>
    <t>交建转债</t>
    <phoneticPr fontId="4" type="noConversion"/>
  </si>
  <si>
    <t>岭南转债</t>
    <phoneticPr fontId="4" type="noConversion"/>
  </si>
  <si>
    <t>海印转债</t>
  </si>
  <si>
    <t>迪森转债</t>
  </si>
  <si>
    <t>ctrl+;     insert date</t>
  </si>
  <si>
    <t>mom</t>
    <phoneticPr fontId="4" type="noConversion"/>
  </si>
  <si>
    <t>吉视转债</t>
  </si>
  <si>
    <t>建工转债</t>
    <phoneticPr fontId="4" type="noConversion"/>
  </si>
  <si>
    <t>华体转债</t>
    <phoneticPr fontId="4" type="noConversion"/>
  </si>
  <si>
    <t>长久转债</t>
    <phoneticPr fontId="4" type="noConversion"/>
  </si>
  <si>
    <t>柳药转债</t>
    <phoneticPr fontId="4" type="noConversion"/>
  </si>
  <si>
    <t>搜特转债</t>
    <phoneticPr fontId="4" type="noConversion"/>
  </si>
  <si>
    <t>天创转债</t>
    <phoneticPr fontId="4" type="noConversion"/>
  </si>
  <si>
    <t>128127 </t>
  </si>
  <si>
    <t>日期</t>
    <phoneticPr fontId="4" type="noConversion"/>
  </si>
  <si>
    <t>收益率</t>
    <phoneticPr fontId="4" type="noConversion"/>
  </si>
  <si>
    <t>收益额</t>
    <phoneticPr fontId="4" type="noConversion"/>
  </si>
  <si>
    <t>花王转债</t>
    <phoneticPr fontId="4" type="noConversion"/>
  </si>
  <si>
    <t>闻泰转债</t>
    <phoneticPr fontId="4" type="noConversion"/>
  </si>
  <si>
    <t>中</t>
    <phoneticPr fontId="4" type="noConversion"/>
  </si>
  <si>
    <t>城地转债</t>
    <phoneticPr fontId="4" type="noConversion"/>
  </si>
  <si>
    <t>110052 </t>
  </si>
  <si>
    <t>贵广转债</t>
    <phoneticPr fontId="4" type="noConversion"/>
  </si>
  <si>
    <t>鲁泰转债</t>
  </si>
  <si>
    <t>雪榕转债</t>
    <phoneticPr fontId="4" type="noConversion"/>
  </si>
  <si>
    <t>买</t>
    <phoneticPr fontId="4" type="noConversion"/>
  </si>
  <si>
    <t>清</t>
    <phoneticPr fontId="4" type="noConversion"/>
  </si>
  <si>
    <t>价格都高了，低于100的只有5支，越来越不好选择了</t>
    <phoneticPr fontId="4" type="noConversion"/>
  </si>
  <si>
    <t>起步转债</t>
  </si>
  <si>
    <t>全筑转债</t>
    <phoneticPr fontId="4" type="noConversion"/>
  </si>
  <si>
    <t>文科转债</t>
    <phoneticPr fontId="4" type="noConversion"/>
  </si>
  <si>
    <t>湖广转债</t>
  </si>
  <si>
    <t>亚药转债</t>
    <phoneticPr fontId="4" type="noConversion"/>
  </si>
  <si>
    <t>广汇转债</t>
    <phoneticPr fontId="4" type="noConversion"/>
  </si>
  <si>
    <t>帝欧转债</t>
    <phoneticPr fontId="4" type="noConversion"/>
  </si>
  <si>
    <t>债价格偏高了，低于100的5支。</t>
    <phoneticPr fontId="4" type="noConversion"/>
  </si>
  <si>
    <t>债价格偏高了，低于100的3支。</t>
    <phoneticPr fontId="4" type="noConversion"/>
  </si>
  <si>
    <t>清</t>
  </si>
  <si>
    <t>侨银转债</t>
  </si>
  <si>
    <t>买</t>
  </si>
  <si>
    <t>搜特转债</t>
  </si>
  <si>
    <t>金轮转债</t>
    <phoneticPr fontId="4" type="noConversion"/>
  </si>
  <si>
    <t>追高大量买3支，亏的严重</t>
    <phoneticPr fontId="4" type="noConversion"/>
  </si>
  <si>
    <t>龙净转债</t>
    <phoneticPr fontId="4" type="noConversion"/>
  </si>
  <si>
    <t>利群转债</t>
    <phoneticPr fontId="4" type="noConversion"/>
  </si>
  <si>
    <t>国城转债</t>
    <phoneticPr fontId="4" type="noConversion"/>
  </si>
  <si>
    <t>正邦转债</t>
    <phoneticPr fontId="4" type="noConversion"/>
  </si>
  <si>
    <t>塞力转债</t>
    <phoneticPr fontId="4" type="noConversion"/>
  </si>
  <si>
    <t>大盘大跌</t>
    <phoneticPr fontId="4" type="noConversion"/>
  </si>
  <si>
    <t>瑞达转债</t>
    <phoneticPr fontId="4" type="noConversion"/>
  </si>
  <si>
    <t>盈峰转债</t>
    <phoneticPr fontId="4" type="noConversion"/>
  </si>
  <si>
    <t>卖</t>
  </si>
  <si>
    <t>吉视转债</t>
    <phoneticPr fontId="4" type="noConversion"/>
  </si>
  <si>
    <t>科伦发债</t>
    <phoneticPr fontId="4" type="noConversion"/>
  </si>
  <si>
    <t>中</t>
  </si>
  <si>
    <t>科华转债</t>
    <phoneticPr fontId="4" type="noConversion"/>
  </si>
  <si>
    <t>中银转债</t>
    <phoneticPr fontId="4" type="noConversion"/>
  </si>
  <si>
    <t>强力转债</t>
    <phoneticPr fontId="4" type="noConversion"/>
  </si>
  <si>
    <t>长集转债</t>
    <phoneticPr fontId="4" type="noConversion"/>
  </si>
  <si>
    <t>国投转债</t>
    <phoneticPr fontId="4" type="noConversion"/>
  </si>
  <si>
    <t>正裕转债</t>
    <phoneticPr fontId="4" type="noConversion"/>
  </si>
  <si>
    <t>未来转债</t>
    <phoneticPr fontId="4" type="noConversion"/>
  </si>
  <si>
    <t>起步转债</t>
    <phoneticPr fontId="4" type="noConversion"/>
  </si>
  <si>
    <t>多伦转债</t>
    <phoneticPr fontId="4" type="noConversion"/>
  </si>
  <si>
    <t>侨银转债</t>
    <phoneticPr fontId="4" type="noConversion"/>
  </si>
  <si>
    <t>思创转债</t>
    <phoneticPr fontId="4" type="noConversion"/>
  </si>
  <si>
    <t>晨丰转债</t>
    <phoneticPr fontId="4" type="noConversion"/>
  </si>
  <si>
    <t>首华转债</t>
    <phoneticPr fontId="4" type="noConversion"/>
  </si>
  <si>
    <t>北港转债</t>
    <phoneticPr fontId="4" type="noConversion"/>
  </si>
  <si>
    <t>蓝帆转债</t>
    <phoneticPr fontId="4" type="noConversion"/>
  </si>
  <si>
    <t>铁汉转债</t>
    <phoneticPr fontId="4" type="noConversion"/>
  </si>
  <si>
    <t>卖</t>
    <phoneticPr fontId="4" type="noConversion"/>
  </si>
  <si>
    <t>大盘转好迹象</t>
    <phoneticPr fontId="4" type="noConversion"/>
  </si>
  <si>
    <t>追高6手，出了1手，没T成功</t>
    <phoneticPr fontId="4" type="noConversion"/>
  </si>
  <si>
    <t>海印转债</t>
    <phoneticPr fontId="4" type="noConversion"/>
  </si>
  <si>
    <t>正股再次涨停，追买后，回落。看明天开盘机会</t>
    <phoneticPr fontId="4" type="noConversion"/>
  </si>
  <si>
    <t>上市首日</t>
    <phoneticPr fontId="4" type="noConversion"/>
  </si>
  <si>
    <t>继续下跌，补仓</t>
    <phoneticPr fontId="4" type="noConversion"/>
  </si>
  <si>
    <t>维尔转债</t>
    <phoneticPr fontId="4" type="noConversion"/>
  </si>
  <si>
    <t>建仓</t>
    <phoneticPr fontId="4" type="noConversion"/>
  </si>
  <si>
    <t>正股3连板</t>
    <phoneticPr fontId="4" type="noConversion"/>
  </si>
  <si>
    <t>越买越跌</t>
    <phoneticPr fontId="4" type="noConversion"/>
  </si>
  <si>
    <t>正股3连板后，脉冲到6个点，后续一路下行-6.</t>
    <phoneticPr fontId="4" type="noConversion"/>
  </si>
  <si>
    <t>连加2手，不该啊</t>
    <phoneticPr fontId="4" type="noConversion"/>
  </si>
  <si>
    <t>110，强赎</t>
    <phoneticPr fontId="4" type="noConversion"/>
  </si>
  <si>
    <t>科伦转债</t>
    <phoneticPr fontId="4" type="noConversion"/>
  </si>
  <si>
    <t>众兴转债</t>
    <phoneticPr fontId="4" type="noConversion"/>
  </si>
  <si>
    <t>抽风上涨</t>
    <phoneticPr fontId="4" type="noConversion"/>
  </si>
  <si>
    <t>随花王，脉冲。</t>
    <phoneticPr fontId="4" type="noConversion"/>
  </si>
  <si>
    <t>数量</t>
    <phoneticPr fontId="4" type="noConversion"/>
  </si>
  <si>
    <t>3146点</t>
    <phoneticPr fontId="4" type="noConversion"/>
  </si>
  <si>
    <t>瑞丰转债</t>
    <phoneticPr fontId="4" type="noConversion"/>
  </si>
  <si>
    <t>威派转债</t>
    <phoneticPr fontId="4" type="noConversion"/>
  </si>
  <si>
    <t>今天沪指大跌2.41.深-3.34%</t>
    <phoneticPr fontId="4" type="noConversion"/>
  </si>
  <si>
    <t>鸿达转债</t>
    <phoneticPr fontId="4" type="noConversion"/>
  </si>
  <si>
    <t>维格转债</t>
    <phoneticPr fontId="4" type="noConversion"/>
  </si>
  <si>
    <t>翔鹭转债</t>
    <phoneticPr fontId="4" type="noConversion"/>
  </si>
  <si>
    <t>建仓,这周净入3手。</t>
    <phoneticPr fontId="4" type="noConversion"/>
  </si>
  <si>
    <t>这周5手</t>
    <phoneticPr fontId="4" type="noConversion"/>
  </si>
  <si>
    <t>华阳转债</t>
  </si>
  <si>
    <t>博世转债</t>
  </si>
  <si>
    <t>本周次入4手</t>
    <phoneticPr fontId="4" type="noConversion"/>
  </si>
  <si>
    <t>蒙娜转债</t>
    <phoneticPr fontId="4" type="noConversion"/>
  </si>
  <si>
    <t>烽火转债</t>
    <phoneticPr fontId="4" type="noConversion"/>
  </si>
  <si>
    <t>沪3305</t>
    <phoneticPr fontId="4" type="noConversion"/>
  </si>
  <si>
    <t>大涨之后，大跌。再次建仓</t>
    <phoneticPr fontId="4" type="noConversion"/>
  </si>
  <si>
    <t>本周净入3手，成交量再上万亿</t>
    <phoneticPr fontId="4" type="noConversion"/>
  </si>
  <si>
    <t>3316点，大盘强势，万亿</t>
    <phoneticPr fontId="4" type="noConversion"/>
  </si>
  <si>
    <t>华正转债</t>
  </si>
  <si>
    <t>可转债规则修改。提高门槛，20%涨跌幅限制，杀溢价</t>
    <phoneticPr fontId="4" type="noConversion"/>
  </si>
  <si>
    <t>做T。入局新能源。大涨13%</t>
    <phoneticPr fontId="4" type="noConversion"/>
  </si>
  <si>
    <t>拓斯转债</t>
    <phoneticPr fontId="4" type="noConversion"/>
  </si>
  <si>
    <t>金田转债</t>
    <phoneticPr fontId="4" type="noConversion"/>
  </si>
  <si>
    <t>本周净入70张。</t>
    <phoneticPr fontId="4" type="noConversion"/>
  </si>
  <si>
    <t>本周净入10张</t>
    <phoneticPr fontId="4" type="noConversion"/>
  </si>
  <si>
    <t>3387.64点。7支亏损</t>
    <phoneticPr fontId="4" type="noConversion"/>
  </si>
  <si>
    <t>绿茵转债</t>
    <phoneticPr fontId="4" type="noConversion"/>
  </si>
  <si>
    <t>财通转债</t>
    <phoneticPr fontId="4" type="noConversion"/>
  </si>
  <si>
    <t>大秦转债</t>
    <phoneticPr fontId="4" type="noConversion"/>
  </si>
  <si>
    <t>本周净入50张</t>
    <phoneticPr fontId="4" type="noConversion"/>
  </si>
  <si>
    <t>3356.08点。10支亏损</t>
    <phoneticPr fontId="4" type="noConversion"/>
  </si>
  <si>
    <t>科达转债</t>
    <phoneticPr fontId="4" type="noConversion"/>
  </si>
  <si>
    <t>正川转债</t>
    <phoneticPr fontId="4" type="noConversion"/>
  </si>
  <si>
    <t>建</t>
    <phoneticPr fontId="4" type="noConversion"/>
  </si>
  <si>
    <t>博杰转债</t>
    <phoneticPr fontId="4" type="noConversion"/>
  </si>
  <si>
    <t>下修预期，T的利润太小，未出。</t>
    <phoneticPr fontId="4" type="noConversion"/>
  </si>
  <si>
    <t>3228.06点，大盘跌的厉害。</t>
    <phoneticPr fontId="4" type="noConversion"/>
  </si>
  <si>
    <t>本周净入80张,大盘跌的趋势</t>
    <phoneticPr fontId="4" type="noConversion"/>
  </si>
  <si>
    <t>本周净入10张。</t>
    <phoneticPr fontId="4" type="noConversion"/>
  </si>
  <si>
    <t>敖东转债</t>
    <phoneticPr fontId="4" type="noConversion"/>
  </si>
  <si>
    <t>3277点。1360张。</t>
    <phoneticPr fontId="4" type="noConversion"/>
  </si>
  <si>
    <t>建.本周20张</t>
    <phoneticPr fontId="4" type="noConversion"/>
  </si>
  <si>
    <t>本周净入40张</t>
    <phoneticPr fontId="4" type="noConversion"/>
  </si>
  <si>
    <t>3236点。1400张。</t>
    <phoneticPr fontId="4" type="noConversion"/>
  </si>
  <si>
    <t>迪森转债</t>
    <phoneticPr fontId="4" type="noConversion"/>
  </si>
  <si>
    <t>本周净入30张</t>
    <phoneticPr fontId="4" type="noConversion"/>
  </si>
  <si>
    <t>3276点。1430张。</t>
    <phoneticPr fontId="4" type="noConversion"/>
  </si>
  <si>
    <t>海澜转债</t>
    <phoneticPr fontId="4" type="noConversion"/>
  </si>
  <si>
    <t>本周净入20张</t>
    <phoneticPr fontId="4" type="noConversion"/>
  </si>
  <si>
    <t>3277点。1460张。</t>
    <phoneticPr fontId="4" type="noConversion"/>
  </si>
  <si>
    <r>
      <rPr>
        <sz val="11"/>
        <color rgb="FF3D3D3D"/>
        <rFont val="宋体"/>
        <family val="3"/>
        <charset val="134"/>
      </rPr>
      <t>科达转债</t>
    </r>
    <phoneticPr fontId="4" type="noConversion"/>
  </si>
  <si>
    <t>转债</t>
    <phoneticPr fontId="4" type="noConversion"/>
  </si>
  <si>
    <t>本周净入100张</t>
    <phoneticPr fontId="4" type="noConversion"/>
  </si>
  <si>
    <t>可转债大跌</t>
    <phoneticPr fontId="4" type="noConversion"/>
  </si>
  <si>
    <t>3236点。可转债指数142.41,大跌。1550张</t>
    <phoneticPr fontId="4" type="noConversion"/>
  </si>
  <si>
    <t>太平转债</t>
    <phoneticPr fontId="4" type="noConversion"/>
  </si>
  <si>
    <t>因子</t>
    <phoneticPr fontId="4" type="noConversion"/>
  </si>
  <si>
    <t>当期</t>
    <phoneticPr fontId="4" type="noConversion"/>
  </si>
  <si>
    <t>总数</t>
    <phoneticPr fontId="4" type="noConversion"/>
  </si>
  <si>
    <t>超出价，卖</t>
    <phoneticPr fontId="4" type="noConversion"/>
  </si>
  <si>
    <t>当期投入额</t>
    <phoneticPr fontId="4" type="noConversion"/>
  </si>
  <si>
    <t>总投入额</t>
    <phoneticPr fontId="4" type="noConversion"/>
  </si>
  <si>
    <t>当前价</t>
    <phoneticPr fontId="4" type="noConversion"/>
  </si>
  <si>
    <t>成本</t>
    <phoneticPr fontId="4" type="noConversion"/>
  </si>
  <si>
    <t>3186点。可转债指数138.57,继续大跌。1620张。12支亏损</t>
    <phoneticPr fontId="4" type="noConversion"/>
  </si>
  <si>
    <t>大族转债</t>
    <phoneticPr fontId="4" type="noConversion"/>
  </si>
  <si>
    <t>本周净入120张</t>
    <phoneticPr fontId="4" type="noConversion"/>
  </si>
  <si>
    <t>下修不到底，大跌，没反弹。</t>
    <phoneticPr fontId="4" type="noConversion"/>
  </si>
  <si>
    <t>3262点。可转债指数140.97。1740张。11支亏损</t>
    <phoneticPr fontId="4" type="noConversion"/>
  </si>
  <si>
    <t>绿动转债</t>
    <phoneticPr fontId="4" type="noConversion"/>
  </si>
  <si>
    <t>金博转债</t>
    <phoneticPr fontId="4" type="noConversion"/>
  </si>
  <si>
    <t>买错了，强赎的债</t>
    <phoneticPr fontId="4" type="noConversion"/>
  </si>
  <si>
    <t>仙乐转债</t>
    <phoneticPr fontId="4" type="noConversion"/>
  </si>
  <si>
    <t>中装转2</t>
    <phoneticPr fontId="4" type="noConversion"/>
  </si>
  <si>
    <t>嘉美转债</t>
    <phoneticPr fontId="4" type="noConversion"/>
  </si>
  <si>
    <t>本周净入70张</t>
    <phoneticPr fontId="4" type="noConversion"/>
  </si>
  <si>
    <t>沪指</t>
    <phoneticPr fontId="4" type="noConversion"/>
  </si>
  <si>
    <t>转债指数</t>
    <phoneticPr fontId="4" type="noConversion"/>
  </si>
  <si>
    <t>总数（张）</t>
    <phoneticPr fontId="4" type="noConversion"/>
  </si>
  <si>
    <t>大盘持续大跌</t>
    <phoneticPr fontId="4" type="noConversion"/>
  </si>
  <si>
    <t>最后一天，大涨回本</t>
    <phoneticPr fontId="4" type="noConversion"/>
  </si>
  <si>
    <t>25支亏损</t>
    <phoneticPr fontId="4" type="noConversion"/>
  </si>
  <si>
    <t>冀东转债</t>
    <phoneticPr fontId="4" type="noConversion"/>
  </si>
  <si>
    <t>济川转债</t>
    <phoneticPr fontId="4" type="noConversion"/>
  </si>
  <si>
    <t>快到期的债。106到期，买前没做调查</t>
    <phoneticPr fontId="4" type="noConversion"/>
  </si>
  <si>
    <t>科沃转债</t>
  </si>
  <si>
    <t>锦鸡转债</t>
    <phoneticPr fontId="4" type="noConversion"/>
  </si>
  <si>
    <t>绿茵转债</t>
  </si>
  <si>
    <t>32支亏损，继续大跌</t>
    <phoneticPr fontId="4" type="noConversion"/>
  </si>
  <si>
    <t>===========candidate==================</t>
  </si>
  <si>
    <t>国君转债</t>
    <phoneticPr fontId="4" type="noConversion"/>
  </si>
  <si>
    <t>负收益总数: 21</t>
    <phoneticPr fontId="4" type="noConversion"/>
  </si>
  <si>
    <t>美锦转债</t>
  </si>
  <si>
    <t>负收益总数: 35</t>
    <phoneticPr fontId="4" type="noConversion"/>
  </si>
  <si>
    <t>恒逸转债</t>
    <phoneticPr fontId="4" type="noConversion"/>
  </si>
  <si>
    <t>负收益总数: 23</t>
    <phoneticPr fontId="4" type="noConversion"/>
  </si>
  <si>
    <t xml:space="preserve">负收益总数: 12，持仓个数: 67.  </t>
    <phoneticPr fontId="4" type="noConversion"/>
  </si>
  <si>
    <t>广汇转债</t>
  </si>
  <si>
    <t>重银转债</t>
    <phoneticPr fontId="4" type="noConversion"/>
  </si>
  <si>
    <t>买</t>
    <phoneticPr fontId="4" type="noConversion"/>
  </si>
  <si>
    <t>崇达转债</t>
    <phoneticPr fontId="4" type="noConversion"/>
  </si>
  <si>
    <t>凤21转债</t>
    <phoneticPr fontId="4" type="noConversion"/>
  </si>
  <si>
    <t>健凡转债</t>
    <phoneticPr fontId="4" type="noConversion"/>
  </si>
  <si>
    <t>游族转债</t>
    <phoneticPr fontId="4" type="noConversion"/>
  </si>
  <si>
    <t>2022/11/17可转债盘中大D2.5%</t>
    <phoneticPr fontId="4" type="noConversion"/>
  </si>
  <si>
    <t>出现了很多标的</t>
    <phoneticPr fontId="4" type="noConversion"/>
  </si>
  <si>
    <t>负收益总数: 39. 大跌</t>
    <phoneticPr fontId="4" type="noConversion"/>
  </si>
  <si>
    <t>恒逸转2</t>
    <phoneticPr fontId="4" type="noConversion"/>
  </si>
  <si>
    <t>众信转债</t>
    <phoneticPr fontId="4" type="noConversion"/>
  </si>
  <si>
    <t>连续14天，就差最后一天满足强赎，结果没有保持130之上</t>
    <phoneticPr fontId="4" type="noConversion"/>
  </si>
  <si>
    <t>荣泰转债</t>
    <phoneticPr fontId="4" type="noConversion"/>
  </si>
  <si>
    <t>买</t>
    <phoneticPr fontId="4" type="noConversion"/>
  </si>
  <si>
    <t>豪美转债</t>
    <phoneticPr fontId="4" type="noConversion"/>
  </si>
  <si>
    <t>大股东减持，博弈下修</t>
    <phoneticPr fontId="4" type="noConversion"/>
  </si>
  <si>
    <t>负收益总数: 35，持仓个数: 79</t>
    <phoneticPr fontId="4" type="noConversion"/>
  </si>
  <si>
    <t>买</t>
    <phoneticPr fontId="4" type="noConversion"/>
  </si>
  <si>
    <t>买</t>
    <phoneticPr fontId="4" type="noConversion"/>
  </si>
  <si>
    <t>负收益总数: 23持仓个数: 79</t>
    <phoneticPr fontId="4" type="noConversion"/>
  </si>
  <si>
    <t>$threshold98.597          113589 天创转债 total: 70 现价:97.877  成本98.477   收益 -0.609 当日涨幅 0.38</t>
  </si>
  <si>
    <t>$threshold98.597          113596 城地转债 total: 70 现价:97.298  成本96.223   收益 1.117 当日涨幅 0.4</t>
  </si>
  <si>
    <t>$threshold104.742         113578 全筑转债 total: 30 现价:104.465 成本101.34   收益 3.084 当日涨幅 0.13</t>
  </si>
  <si>
    <t>$threshold104.742         110073 国投转债 total: 30 现价:104.536 成本105.187  收益 -0.619 当日涨幅 0.11</t>
  </si>
  <si>
    <t>$threshold107.956         123049 维尔转债 total: 10 现价:107.63  成本105.44   收益 2.077 当日涨幅 0.62</t>
  </si>
  <si>
    <t>$threshold106.337         110062 烽火转债 total: 20 现价:106.208 成本107.707  收益 -1.392 当日涨幅 0.25</t>
  </si>
  <si>
    <t>$$$$threshold101.623      113056 重银转债 total: 20 现价:99.121  成本98.782   收益 0.343 当日涨幅 -0.08</t>
  </si>
  <si>
    <t>==========================</t>
  </si>
  <si>
    <t>$threshold106.337         113054 绿动转债 total: 20 现价:105.827 成本108.665  收益 -2.612 当日涨幅 -0.05</t>
    <phoneticPr fontId="4" type="noConversion"/>
  </si>
  <si>
    <t>塞力转债</t>
    <phoneticPr fontId="4" type="noConversion"/>
  </si>
  <si>
    <t>绿动转债</t>
  </si>
  <si>
    <t>买</t>
    <phoneticPr fontId="4" type="noConversion"/>
  </si>
  <si>
    <t>垒知转债</t>
    <phoneticPr fontId="4" type="noConversion"/>
  </si>
  <si>
    <t xml:space="preserve">帝欧转债 </t>
    <phoneticPr fontId="4" type="noConversion"/>
  </si>
  <si>
    <t>负收益总数: 25 持仓个数: 79</t>
    <phoneticPr fontId="4" type="noConversion"/>
  </si>
  <si>
    <t xml:space="preserve">金田转债 </t>
  </si>
  <si>
    <t>希望转债</t>
    <phoneticPr fontId="4" type="noConversion"/>
  </si>
  <si>
    <t>弘亚转债</t>
    <phoneticPr fontId="4" type="noConversion"/>
  </si>
  <si>
    <t>齐鲁转债</t>
    <phoneticPr fontId="4" type="noConversion"/>
  </si>
  <si>
    <t>永安转债</t>
    <phoneticPr fontId="4" type="noConversion"/>
  </si>
  <si>
    <t>艾迪转债</t>
    <phoneticPr fontId="4" type="noConversion"/>
  </si>
  <si>
    <t>友发转债</t>
    <phoneticPr fontId="4" type="noConversion"/>
  </si>
  <si>
    <t>博瑞转债</t>
    <phoneticPr fontId="4" type="noConversion"/>
  </si>
  <si>
    <t>天奈转债</t>
    <phoneticPr fontId="4" type="noConversion"/>
  </si>
  <si>
    <t>负收益总数: 55 持仓个数: 87. 国人阳性。股票大大跌</t>
    <phoneticPr fontId="4" type="noConversion"/>
  </si>
  <si>
    <t>灵康转债</t>
    <phoneticPr fontId="4" type="noConversion"/>
  </si>
  <si>
    <t>洁特转债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</si>
</sst>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0"/>
      <color rgb="FF3D3D3D"/>
      <name val="Arial"/>
      <family val="2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D3D3D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3" fillId="6" borderId="0" xfId="0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5" fillId="6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8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5" fillId="8" borderId="0" xfId="0" applyFont="1" applyFill="1" applyAlignment="1" applyProtection="1">
      <alignment horizontal="center"/>
      <protection locked="0"/>
    </xf>
    <xf numFmtId="0" fontId="2" fillId="4" borderId="0" xfId="0" applyFont="1" applyFill="1" applyAlignment="1">
      <alignment horizontal="center"/>
    </xf>
    <xf numFmtId="0" fontId="0" fillId="9" borderId="0" xfId="0" applyFill="1"/>
    <xf numFmtId="10" fontId="0" fillId="9" borderId="0" xfId="0" applyNumberFormat="1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5" fillId="11" borderId="0" xfId="0" applyFont="1" applyFill="1" applyAlignment="1" applyProtection="1">
      <alignment horizontal="center"/>
      <protection locked="0"/>
    </xf>
    <xf numFmtId="0" fontId="0" fillId="8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12" borderId="0" xfId="0" applyFill="1" applyAlignment="1">
      <alignment horizontal="center"/>
    </xf>
    <xf numFmtId="0" fontId="5" fillId="12" borderId="0" xfId="0" applyFont="1" applyFill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8" borderId="9" xfId="0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 applyProtection="1">
      <alignment horizontal="center"/>
      <protection locked="0"/>
    </xf>
    <xf numFmtId="0" fontId="9" fillId="8" borderId="0" xfId="0" applyFont="1" applyFill="1" applyAlignment="1">
      <alignment horizontal="center"/>
    </xf>
    <xf numFmtId="0" fontId="9" fillId="8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right"/>
    </xf>
    <xf numFmtId="0" fontId="9" fillId="8" borderId="1" xfId="0" applyFont="1" applyFill="1" applyBorder="1" applyAlignment="1" applyProtection="1">
      <alignment horizontal="center"/>
      <protection locked="0"/>
    </xf>
    <xf numFmtId="0" fontId="9" fillId="8" borderId="0" xfId="0" applyFont="1" applyFill="1" applyAlignment="1" applyProtection="1">
      <alignment horizontal="center"/>
      <protection locked="0"/>
    </xf>
    <xf numFmtId="0" fontId="10" fillId="8" borderId="0" xfId="0" applyFont="1" applyFill="1" applyAlignment="1">
      <alignment horizontal="center"/>
    </xf>
    <xf numFmtId="0" fontId="10" fillId="8" borderId="9" xfId="0" applyFont="1" applyFill="1" applyBorder="1" applyAlignment="1" applyProtection="1">
      <alignment horizontal="center"/>
      <protection locked="0"/>
    </xf>
    <xf numFmtId="14" fontId="10" fillId="8" borderId="1" xfId="0" applyNumberFormat="1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right"/>
    </xf>
    <xf numFmtId="0" fontId="10" fillId="8" borderId="1" xfId="0" applyFont="1" applyFill="1" applyBorder="1" applyAlignment="1" applyProtection="1">
      <alignment horizontal="center"/>
      <protection locked="0"/>
    </xf>
    <xf numFmtId="10" fontId="10" fillId="8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horizontal="right" vertical="center"/>
    </xf>
    <xf numFmtId="0" fontId="0" fillId="4" borderId="1" xfId="0" applyFill="1" applyBorder="1"/>
    <xf numFmtId="0" fontId="3" fillId="4" borderId="1" xfId="0" applyFont="1" applyFill="1" applyBorder="1" applyAlignment="1">
      <alignment horizontal="center"/>
    </xf>
    <xf numFmtId="0" fontId="7" fillId="8" borderId="1" xfId="0" applyFont="1" applyFill="1" applyBorder="1"/>
    <xf numFmtId="0" fontId="0" fillId="0" borderId="10" xfId="0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9" fillId="8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6" fillId="8" borderId="1" xfId="0" applyFont="1" applyFill="1" applyBorder="1" applyAlignment="1">
      <alignment horizontal="right" vertical="center"/>
    </xf>
    <xf numFmtId="0" fontId="0" fillId="13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10" fontId="0" fillId="3" borderId="0" xfId="0" applyNumberFormat="1" applyFill="1"/>
    <xf numFmtId="0" fontId="0" fillId="5" borderId="9" xfId="0" applyFill="1" applyBorder="1" applyAlignment="1" applyProtection="1">
      <alignment horizontal="center"/>
      <protection locked="0"/>
    </xf>
    <xf numFmtId="0" fontId="0" fillId="11" borderId="5" xfId="0" applyFill="1" applyBorder="1" applyAlignment="1">
      <alignment horizontal="center"/>
    </xf>
    <xf numFmtId="0" fontId="0" fillId="11" borderId="9" xfId="0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 applyProtection="1">
      <alignment horizontal="center"/>
      <protection locked="0"/>
    </xf>
    <xf numFmtId="0" fontId="7" fillId="11" borderId="1" xfId="0" applyFont="1" applyFill="1" applyBorder="1"/>
    <xf numFmtId="0" fontId="0" fillId="14" borderId="9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right"/>
      <protection locked="0"/>
    </xf>
    <xf numFmtId="0" fontId="0" fillId="11" borderId="13" xfId="0" applyFill="1" applyBorder="1" applyAlignment="1" applyProtection="1">
      <alignment horizontal="left"/>
      <protection locked="0"/>
    </xf>
    <xf numFmtId="0" fontId="0" fillId="11" borderId="0" xfId="0" applyFill="1" applyAlignment="1" applyProtection="1">
      <alignment horizontal="center"/>
      <protection locked="0"/>
    </xf>
    <xf numFmtId="0" fontId="0" fillId="15" borderId="9" xfId="0" applyFill="1" applyBorder="1" applyAlignment="1" applyProtection="1">
      <alignment horizontal="center"/>
      <protection locked="0"/>
    </xf>
    <xf numFmtId="0" fontId="0" fillId="16" borderId="9" xfId="0" applyFill="1" applyBorder="1" applyAlignment="1" applyProtection="1">
      <alignment horizontal="center"/>
      <protection locked="0"/>
    </xf>
    <xf numFmtId="0" fontId="0" fillId="17" borderId="9" xfId="0" applyFill="1" applyBorder="1" applyAlignment="1" applyProtection="1">
      <alignment horizontal="center"/>
      <protection locked="0"/>
    </xf>
    <xf numFmtId="0" fontId="0" fillId="18" borderId="9" xfId="0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left"/>
    </xf>
    <xf numFmtId="0" fontId="0" fillId="19" borderId="9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11" fillId="4" borderId="0" xfId="0" applyFont="1" applyFill="1" applyAlignment="1">
      <alignment horizontal="center"/>
    </xf>
    <xf numFmtId="0" fontId="0" fillId="20" borderId="9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0" borderId="1" xfId="0" applyBorder="1"/>
    <xf numFmtId="0" fontId="0" fillId="21" borderId="9" xfId="0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right"/>
    </xf>
    <xf numFmtId="0" fontId="0" fillId="14" borderId="9" xfId="0" applyFill="1" applyBorder="1" applyAlignment="1" applyProtection="1">
      <alignment horizontal="left"/>
      <protection locked="0"/>
    </xf>
    <xf numFmtId="0" fontId="12" fillId="11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8" borderId="1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2" fillId="7" borderId="1" xfId="0" applyFont="1" applyFill="1" applyBorder="1" applyAlignment="1">
      <alignment horizontal="left"/>
    </xf>
    <xf numFmtId="0" fontId="13" fillId="11" borderId="0" xfId="0" applyFont="1" applyFill="1" applyAlignment="1">
      <alignment horizontal="left"/>
    </xf>
    <xf numFmtId="0" fontId="13" fillId="8" borderId="0" xfId="0" applyFont="1" applyFill="1" applyAlignment="1">
      <alignment horizontal="left"/>
    </xf>
    <xf numFmtId="14" fontId="12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8" borderId="1" xfId="0" applyFont="1" applyFill="1" applyBorder="1" applyAlignment="1">
      <alignment horizontal="left"/>
    </xf>
    <xf numFmtId="0" fontId="13" fillId="11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0" fillId="21" borderId="14" xfId="0" applyFill="1" applyBorder="1" applyProtection="1">
      <protection locked="0"/>
    </xf>
    <xf numFmtId="0" fontId="0" fillId="21" borderId="15" xfId="0" applyFill="1" applyBorder="1" applyProtection="1">
      <protection locked="0"/>
    </xf>
    <xf numFmtId="0" fontId="0" fillId="22" borderId="9" xfId="0" applyFill="1" applyBorder="1" applyAlignment="1" applyProtection="1">
      <alignment horizontal="center"/>
      <protection locked="0"/>
    </xf>
    <xf numFmtId="0" fontId="0" fillId="22" borderId="10" xfId="0" applyFill="1" applyBorder="1" applyAlignment="1">
      <alignment horizontal="left"/>
    </xf>
    <xf numFmtId="0" fontId="0" fillId="4" borderId="1" xfId="0" applyFill="1" applyBorder="1" applyAlignment="1" applyProtection="1">
      <alignment horizontal="left"/>
      <protection locked="0"/>
    </xf>
    <xf numFmtId="14" fontId="0" fillId="0" borderId="1" xfId="0" applyNumberFormat="1" applyBorder="1"/>
    <xf numFmtId="0" fontId="0" fillId="23" borderId="9" xfId="0" applyFill="1" applyBorder="1" applyAlignment="1" applyProtection="1">
      <alignment horizontal="center"/>
      <protection locked="0"/>
    </xf>
    <xf numFmtId="0" fontId="0" fillId="23" borderId="16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0" fontId="0" fillId="10" borderId="9" xfId="0" applyFill="1" applyBorder="1" applyAlignment="1" applyProtection="1">
      <alignment horizontal="center"/>
      <protection locked="0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12" fillId="10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0" fontId="0" fillId="10" borderId="1" xfId="0" applyFill="1" applyBorder="1" applyAlignment="1">
      <alignment horizontal="center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6" xfId="0" applyFill="1" applyBorder="1" applyAlignment="1" applyProtection="1">
      <alignment horizontal="center"/>
      <protection locked="0"/>
    </xf>
    <xf numFmtId="0" fontId="5" fillId="10" borderId="0" xfId="0" applyFont="1" applyFill="1" applyAlignment="1" applyProtection="1">
      <alignment horizontal="center"/>
      <protection locked="0"/>
    </xf>
    <xf numFmtId="0" fontId="15" fillId="0" borderId="0" xfId="0" applyFont="1"/>
    <xf numFmtId="0" fontId="11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0" xfId="0" applyFont="1"/>
    <xf numFmtId="0" fontId="0" fillId="10" borderId="5" xfId="0" applyFill="1" applyBorder="1" applyAlignment="1">
      <alignment horizontal="center"/>
    </xf>
    <xf numFmtId="0" fontId="0" fillId="10" borderId="10" xfId="0" applyFill="1" applyBorder="1" applyAlignment="1">
      <alignment horizontal="left"/>
    </xf>
    <xf numFmtId="0" fontId="0" fillId="24" borderId="9" xfId="0" applyFill="1" applyBorder="1" applyAlignment="1" applyProtection="1">
      <alignment horizontal="center"/>
      <protection locked="0"/>
    </xf>
    <xf numFmtId="0" fontId="10" fillId="25" borderId="9" xfId="0" applyFont="1" applyFill="1" applyBorder="1" applyAlignment="1" applyProtection="1">
      <alignment horizontal="center"/>
      <protection locked="0"/>
    </xf>
    <xf numFmtId="0" fontId="10" fillId="21" borderId="9" xfId="0" applyFont="1" applyFill="1" applyBorder="1" applyAlignment="1" applyProtection="1">
      <alignment horizontal="center"/>
      <protection locked="0"/>
    </xf>
    <xf numFmtId="0" fontId="16" fillId="0" borderId="0" xfId="0" applyFont="1" applyAlignment="1">
      <alignment wrapText="1"/>
    </xf>
    <xf numFmtId="0" fontId="0" fillId="26" borderId="9" xfId="0" applyFill="1" applyBorder="1" applyAlignment="1" applyProtection="1">
      <alignment horizontal="center"/>
      <protection locked="0"/>
    </xf>
    <xf numFmtId="0" fontId="11" fillId="0" borderId="0" xfId="0" applyFont="1"/>
    <xf numFmtId="0" fontId="0" fillId="27" borderId="9" xfId="0" applyFill="1" applyBorder="1" applyAlignment="1" applyProtection="1">
      <alignment horizontal="center"/>
      <protection locked="0"/>
    </xf>
    <xf numFmtId="0" fontId="0" fillId="12" borderId="5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12" fillId="12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 applyProtection="1">
      <alignment horizontal="center"/>
      <protection locked="0"/>
    </xf>
    <xf numFmtId="0" fontId="0" fillId="12" borderId="1" xfId="0" applyFill="1" applyBorder="1" applyAlignment="1">
      <alignment horizontal="center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0" fillId="12" borderId="10" xfId="0" applyFill="1" applyBorder="1" applyAlignment="1">
      <alignment horizontal="left"/>
    </xf>
    <xf numFmtId="0" fontId="0" fillId="25" borderId="9" xfId="0" applyFill="1" applyBorder="1" applyAlignment="1" applyProtection="1">
      <alignment horizontal="center"/>
      <protection locked="0"/>
    </xf>
    <xf numFmtId="0" fontId="0" fillId="15" borderId="10" xfId="0" applyFill="1" applyBorder="1" applyAlignment="1">
      <alignment horizontal="left"/>
    </xf>
    <xf numFmtId="0" fontId="0" fillId="20" borderId="10" xfId="0" applyFill="1" applyBorder="1" applyAlignment="1">
      <alignment horizontal="left"/>
    </xf>
    <xf numFmtId="0" fontId="0" fillId="12" borderId="9" xfId="0" applyFill="1" applyBorder="1" applyAlignment="1" applyProtection="1">
      <alignment horizontal="center"/>
      <protection locked="0"/>
    </xf>
    <xf numFmtId="0" fontId="13" fillId="12" borderId="1" xfId="0" applyFont="1" applyFill="1" applyBorder="1" applyAlignment="1">
      <alignment horizontal="left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2" fillId="0" borderId="8" xfId="0" applyFont="1" applyBorder="1" applyAlignment="1" applyProtection="1">
      <alignment horizontal="left"/>
      <protection locked="0"/>
    </xf>
    <xf numFmtId="0" fontId="12" fillId="0" borderId="1" xfId="0" applyFont="1" applyBorder="1" applyAlignment="1" applyProtection="1">
      <alignment horizontal="left"/>
      <protection locked="0"/>
    </xf>
    <xf numFmtId="14" fontId="0" fillId="0" borderId="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收益weekly!$A$2:$A$65</c:f>
              <c:numCache>
                <c:formatCode>m/d/yyyy</c:formatCode>
                <c:ptCount val="64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  <c:pt idx="42">
                  <c:v>44869</c:v>
                </c:pt>
                <c:pt idx="43">
                  <c:v>44877</c:v>
                </c:pt>
                <c:pt idx="44">
                  <c:v>44884</c:v>
                </c:pt>
                <c:pt idx="45">
                  <c:v>44890</c:v>
                </c:pt>
                <c:pt idx="46">
                  <c:v>44897</c:v>
                </c:pt>
                <c:pt idx="47">
                  <c:v>44905</c:v>
                </c:pt>
                <c:pt idx="48">
                  <c:v>44923</c:v>
                </c:pt>
                <c:pt idx="49">
                  <c:v>44925</c:v>
                </c:pt>
              </c:numCache>
            </c:numRef>
          </c:cat>
          <c:val>
            <c:numRef>
              <c:f>收益weekly!$B$2:$B$65</c:f>
              <c:numCache>
                <c:formatCode>General</c:formatCode>
                <c:ptCount val="64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  <c:pt idx="17">
                  <c:v>4735</c:v>
                </c:pt>
                <c:pt idx="18">
                  <c:v>5041</c:v>
                </c:pt>
                <c:pt idx="19">
                  <c:v>5331.5</c:v>
                </c:pt>
                <c:pt idx="20">
                  <c:v>6290.18</c:v>
                </c:pt>
                <c:pt idx="21">
                  <c:v>7890</c:v>
                </c:pt>
                <c:pt idx="22">
                  <c:v>8015.17</c:v>
                </c:pt>
                <c:pt idx="23">
                  <c:v>7862.12</c:v>
                </c:pt>
                <c:pt idx="24">
                  <c:v>8184.56</c:v>
                </c:pt>
                <c:pt idx="25">
                  <c:v>9143.41</c:v>
                </c:pt>
                <c:pt idx="26">
                  <c:v>10883.25</c:v>
                </c:pt>
                <c:pt idx="27">
                  <c:v>11533.51</c:v>
                </c:pt>
                <c:pt idx="28">
                  <c:v>9329</c:v>
                </c:pt>
                <c:pt idx="29">
                  <c:v>11710.43</c:v>
                </c:pt>
                <c:pt idx="30">
                  <c:v>13004.16</c:v>
                </c:pt>
                <c:pt idx="31">
                  <c:v>14514.21</c:v>
                </c:pt>
                <c:pt idx="32">
                  <c:v>14996.61</c:v>
                </c:pt>
                <c:pt idx="33">
                  <c:v>14598.87</c:v>
                </c:pt>
                <c:pt idx="34">
                  <c:v>12806.8</c:v>
                </c:pt>
                <c:pt idx="35">
                  <c:v>14176.21</c:v>
                </c:pt>
                <c:pt idx="36">
                  <c:v>11848</c:v>
                </c:pt>
                <c:pt idx="37">
                  <c:v>10323.879999999999</c:v>
                </c:pt>
                <c:pt idx="38">
                  <c:v>7827</c:v>
                </c:pt>
                <c:pt idx="39">
                  <c:v>11727.63</c:v>
                </c:pt>
                <c:pt idx="40">
                  <c:v>10446.33</c:v>
                </c:pt>
                <c:pt idx="41">
                  <c:v>6516</c:v>
                </c:pt>
                <c:pt idx="42">
                  <c:v>9276.2099999999991</c:v>
                </c:pt>
                <c:pt idx="43">
                  <c:v>9962.94</c:v>
                </c:pt>
                <c:pt idx="44">
                  <c:v>7385.61</c:v>
                </c:pt>
                <c:pt idx="45">
                  <c:v>8503.5300000000007</c:v>
                </c:pt>
                <c:pt idx="46">
                  <c:v>13076.87</c:v>
                </c:pt>
                <c:pt idx="47">
                  <c:v>11754.38</c:v>
                </c:pt>
                <c:pt idx="48">
                  <c:v>4821.72</c:v>
                </c:pt>
                <c:pt idx="49">
                  <c:v>4229.05</c:v>
                </c:pt>
                <c:pt idx="63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收益weekly!$A$2:$A$65</c:f>
              <c:numCache>
                <c:formatCode>m/d/yyyy</c:formatCode>
                <c:ptCount val="64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  <c:pt idx="42">
                  <c:v>44869</c:v>
                </c:pt>
                <c:pt idx="43">
                  <c:v>44877</c:v>
                </c:pt>
                <c:pt idx="44">
                  <c:v>44884</c:v>
                </c:pt>
                <c:pt idx="45">
                  <c:v>44890</c:v>
                </c:pt>
                <c:pt idx="46">
                  <c:v>44897</c:v>
                </c:pt>
                <c:pt idx="47">
                  <c:v>44905</c:v>
                </c:pt>
                <c:pt idx="48">
                  <c:v>44923</c:v>
                </c:pt>
                <c:pt idx="49">
                  <c:v>44925</c:v>
                </c:pt>
              </c:numCache>
            </c:numRef>
          </c:cat>
          <c:val>
            <c:numRef>
              <c:f>收益weekly!$C$2:$C$65</c:f>
              <c:numCache>
                <c:formatCode>0.00%</c:formatCode>
                <c:ptCount val="64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  <c:pt idx="17">
                  <c:v>9.69E-2</c:v>
                </c:pt>
                <c:pt idx="18">
                  <c:v>6.7699999999999996E-2</c:v>
                </c:pt>
                <c:pt idx="19">
                  <c:v>6.3600000000000004E-2</c:v>
                </c:pt>
                <c:pt idx="20">
                  <c:v>6.2799999999999995E-2</c:v>
                </c:pt>
                <c:pt idx="21">
                  <c:v>7.5399999999999995E-2</c:v>
                </c:pt>
                <c:pt idx="22">
                  <c:v>7.3700000000000002E-2</c:v>
                </c:pt>
                <c:pt idx="23">
                  <c:v>7.0199999999999999E-2</c:v>
                </c:pt>
                <c:pt idx="24">
                  <c:v>7.0999999999999994E-2</c:v>
                </c:pt>
                <c:pt idx="25">
                  <c:v>7.5800000000000006E-2</c:v>
                </c:pt>
                <c:pt idx="26">
                  <c:v>8.3900000000000002E-2</c:v>
                </c:pt>
                <c:pt idx="27">
                  <c:v>8.5300000000000001E-2</c:v>
                </c:pt>
                <c:pt idx="28">
                  <c:v>6.5699999999999995E-2</c:v>
                </c:pt>
                <c:pt idx="29">
                  <c:v>7.8799999999999995E-2</c:v>
                </c:pt>
                <c:pt idx="30">
                  <c:v>8.4900000000000003E-2</c:v>
                </c:pt>
                <c:pt idx="31">
                  <c:v>9.2299999999999993E-2</c:v>
                </c:pt>
                <c:pt idx="32">
                  <c:v>9.3200000000000005E-2</c:v>
                </c:pt>
                <c:pt idx="33">
                  <c:v>8.6099999999999996E-2</c:v>
                </c:pt>
                <c:pt idx="34">
                  <c:v>7.3099999999999998E-2</c:v>
                </c:pt>
                <c:pt idx="35">
                  <c:v>7.4700000000000003E-2</c:v>
                </c:pt>
                <c:pt idx="36">
                  <c:v>6.0499999999999998E-2</c:v>
                </c:pt>
                <c:pt idx="37">
                  <c:v>5.2200000000000003E-2</c:v>
                </c:pt>
                <c:pt idx="38">
                  <c:v>3.9100000000000003E-2</c:v>
                </c:pt>
                <c:pt idx="39">
                  <c:v>5.6599999999999998E-2</c:v>
                </c:pt>
                <c:pt idx="40">
                  <c:v>5.0299999999999997E-2</c:v>
                </c:pt>
                <c:pt idx="41">
                  <c:v>3.1E-2</c:v>
                </c:pt>
                <c:pt idx="42">
                  <c:v>4.2700000000000002E-2</c:v>
                </c:pt>
                <c:pt idx="43">
                  <c:v>4.5100000000000001E-2</c:v>
                </c:pt>
                <c:pt idx="44">
                  <c:v>3.2500000000000001E-2</c:v>
                </c:pt>
                <c:pt idx="45">
                  <c:v>3.6499999999999998E-2</c:v>
                </c:pt>
                <c:pt idx="46">
                  <c:v>5.4899999999999997E-2</c:v>
                </c:pt>
                <c:pt idx="47">
                  <c:v>4.5900000000000003E-2</c:v>
                </c:pt>
                <c:pt idx="48">
                  <c:v>1.84E-2</c:v>
                </c:pt>
                <c:pt idx="49">
                  <c:v>1.6E-2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25</xdr:row>
      <xdr:rowOff>19050</xdr:rowOff>
    </xdr:from>
    <xdr:to>
      <xdr:col>7</xdr:col>
      <xdr:colOff>7381875</xdr:colOff>
      <xdr:row>61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00" TargetMode="External"/><Relationship Id="rId13" Type="http://schemas.openxmlformats.org/officeDocument/2006/relationships/hyperlink" Target="https://www.jisilu.cn/data/convert_bond_detail/113589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36" TargetMode="External"/><Relationship Id="rId12" Type="http://schemas.openxmlformats.org/officeDocument/2006/relationships/hyperlink" Target="https://www.jisilu.cn/data/convert_bond_detail/128132" TargetMode="External"/><Relationship Id="rId2" Type="http://schemas.openxmlformats.org/officeDocument/2006/relationships/hyperlink" Target="https://www.jisilu.cn/data/convert_bond_detail/128132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036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hyperlink" Target="https://www.jisilu.cn/data/convert_bond_detail/113589" TargetMode="External"/><Relationship Id="rId10" Type="http://schemas.openxmlformats.org/officeDocument/2006/relationships/hyperlink" Target="https://www.jisilu.cn/data/convert_bond_detail/113017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3017" TargetMode="External"/><Relationship Id="rId14" Type="http://schemas.openxmlformats.org/officeDocument/2006/relationships/hyperlink" Target="https://www.jisilu.cn/data/convert_bond_detail/11358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G65"/>
  <sheetViews>
    <sheetView tabSelected="1" workbookViewId="0">
      <pane ySplit="1" topLeftCell="A27" activePane="bottomLeft" state="frozen"/>
      <selection pane="bottomLeft" activeCell="G59" sqref="G59"/>
    </sheetView>
  </sheetViews>
  <sheetFormatPr defaultRowHeight="14.25" x14ac:dyDescent="0.2"/>
  <cols>
    <col min="1" max="1" width="11.125" bestFit="1" customWidth="1"/>
    <col min="3" max="3" width="7.5" customWidth="1"/>
    <col min="4" max="4" width="8.25" style="140" customWidth="1"/>
    <col min="5" max="5" width="6.625" style="140" customWidth="1"/>
    <col min="6" max="6" width="5.625" style="140" customWidth="1"/>
    <col min="7" max="7" width="46.375" customWidth="1"/>
    <col min="8" max="8" width="102.125" customWidth="1"/>
    <col min="10" max="10" width="9" customWidth="1"/>
  </cols>
  <sheetData>
    <row r="1" spans="1:7" x14ac:dyDescent="0.2">
      <c r="A1" t="s">
        <v>41</v>
      </c>
      <c r="B1" t="s">
        <v>43</v>
      </c>
      <c r="C1" t="s">
        <v>42</v>
      </c>
      <c r="D1" s="140" t="s">
        <v>194</v>
      </c>
      <c r="E1" s="140" t="s">
        <v>193</v>
      </c>
      <c r="F1" s="140" t="s">
        <v>195</v>
      </c>
      <c r="G1" s="140" t="s">
        <v>19</v>
      </c>
    </row>
    <row r="2" spans="1:7" ht="15" thickBot="1" x14ac:dyDescent="0.25">
      <c r="A2" s="28">
        <v>44400</v>
      </c>
      <c r="B2" s="18">
        <v>475.78</v>
      </c>
      <c r="C2" s="29">
        <v>2.8400000000000002E-2</v>
      </c>
      <c r="D2" s="141"/>
      <c r="E2" s="141"/>
    </row>
    <row r="3" spans="1:7" ht="15" thickBot="1" x14ac:dyDescent="0.25">
      <c r="A3" s="28">
        <v>44409</v>
      </c>
      <c r="B3" s="18">
        <v>379.53</v>
      </c>
      <c r="C3" s="29">
        <v>2.1399999999999999E-2</v>
      </c>
      <c r="D3" s="141"/>
      <c r="E3" s="141"/>
    </row>
    <row r="4" spans="1:7" ht="15" thickBot="1" x14ac:dyDescent="0.25">
      <c r="A4" s="28">
        <v>44416</v>
      </c>
      <c r="B4" s="18">
        <v>738.74</v>
      </c>
      <c r="C4" s="29">
        <v>4.1700000000000001E-2</v>
      </c>
      <c r="D4" s="141"/>
      <c r="E4" s="141"/>
    </row>
    <row r="5" spans="1:7" ht="15" thickBot="1" x14ac:dyDescent="0.25">
      <c r="A5" s="28">
        <v>44435</v>
      </c>
      <c r="B5" s="18">
        <v>1475.4</v>
      </c>
      <c r="C5" s="29">
        <v>6.8500000000000005E-2</v>
      </c>
      <c r="D5" s="141"/>
      <c r="E5" s="141"/>
    </row>
    <row r="6" spans="1:7" x14ac:dyDescent="0.2">
      <c r="A6" s="28">
        <v>44448</v>
      </c>
      <c r="B6" s="47">
        <v>2086.1</v>
      </c>
      <c r="C6" s="29">
        <v>9.2299999999999993E-2</v>
      </c>
      <c r="D6" s="141"/>
      <c r="E6" s="141"/>
    </row>
    <row r="7" spans="1:7" x14ac:dyDescent="0.2">
      <c r="A7" s="28">
        <v>44457</v>
      </c>
      <c r="B7" s="48">
        <v>1592.6</v>
      </c>
      <c r="C7" s="49">
        <v>6.7599999999999993E-2</v>
      </c>
      <c r="D7" s="142"/>
      <c r="E7" s="142"/>
    </row>
    <row r="8" spans="1:7" ht="15" thickBot="1" x14ac:dyDescent="0.25">
      <c r="A8" s="28">
        <v>44463</v>
      </c>
      <c r="B8" s="18">
        <v>1866.5</v>
      </c>
      <c r="C8" s="29">
        <v>7.6100000000000001E-2</v>
      </c>
      <c r="D8" s="141"/>
      <c r="E8" s="141"/>
    </row>
    <row r="9" spans="1:7" x14ac:dyDescent="0.2">
      <c r="A9" s="28">
        <v>44498</v>
      </c>
      <c r="B9" s="47">
        <v>2017.3</v>
      </c>
      <c r="C9" s="29">
        <v>7.5899999999999995E-2</v>
      </c>
      <c r="D9" s="141"/>
      <c r="E9" s="141"/>
    </row>
    <row r="10" spans="1:7" x14ac:dyDescent="0.2">
      <c r="A10" s="28">
        <v>44515</v>
      </c>
      <c r="B10" s="47">
        <v>3211.7</v>
      </c>
      <c r="C10" s="29">
        <v>0.1166</v>
      </c>
      <c r="D10" s="141"/>
      <c r="E10" s="141"/>
    </row>
    <row r="11" spans="1:7" x14ac:dyDescent="0.2">
      <c r="A11" s="28">
        <v>44520</v>
      </c>
      <c r="B11" s="47">
        <v>3310.1</v>
      </c>
      <c r="C11" s="29">
        <v>0.1202</v>
      </c>
      <c r="D11" s="141"/>
      <c r="E11" s="141"/>
    </row>
    <row r="12" spans="1:7" x14ac:dyDescent="0.2">
      <c r="A12" s="28">
        <v>44527</v>
      </c>
      <c r="B12" s="47">
        <v>3906</v>
      </c>
      <c r="C12" s="29">
        <v>0.1419</v>
      </c>
      <c r="G12" s="60"/>
    </row>
    <row r="13" spans="1:7" x14ac:dyDescent="0.2">
      <c r="A13" s="28">
        <v>44540</v>
      </c>
      <c r="B13" s="47">
        <v>4096.3</v>
      </c>
      <c r="C13" s="29">
        <v>0.14879999999999999</v>
      </c>
    </row>
    <row r="14" spans="1:7" x14ac:dyDescent="0.2">
      <c r="A14" s="28">
        <v>44548</v>
      </c>
      <c r="B14" s="47">
        <v>4648.7</v>
      </c>
      <c r="C14" s="29">
        <v>0.16250000000000001</v>
      </c>
    </row>
    <row r="15" spans="1:7" x14ac:dyDescent="0.2">
      <c r="A15" s="28">
        <v>44555</v>
      </c>
      <c r="B15" s="47">
        <v>5331.1</v>
      </c>
      <c r="C15" s="29">
        <v>0.18060000000000001</v>
      </c>
    </row>
    <row r="16" spans="1:7" x14ac:dyDescent="0.2">
      <c r="A16" s="28">
        <v>44561</v>
      </c>
      <c r="B16" s="47">
        <v>5630.3</v>
      </c>
      <c r="C16" s="29">
        <v>0.18340000000000001</v>
      </c>
      <c r="G16" s="28"/>
    </row>
    <row r="17" spans="1:7" x14ac:dyDescent="0.2">
      <c r="A17" s="28">
        <v>44603</v>
      </c>
      <c r="B17" s="47">
        <v>5702.4</v>
      </c>
      <c r="C17" s="29">
        <v>0.13150000000000001</v>
      </c>
      <c r="G17" t="s">
        <v>69</v>
      </c>
    </row>
    <row r="18" spans="1:7" x14ac:dyDescent="0.2">
      <c r="A18" s="28">
        <v>44620</v>
      </c>
      <c r="B18" s="47">
        <v>5836.4</v>
      </c>
      <c r="C18" s="29">
        <v>0.1221</v>
      </c>
    </row>
    <row r="19" spans="1:7" x14ac:dyDescent="0.2">
      <c r="A19" s="28">
        <v>44632</v>
      </c>
      <c r="B19" s="47">
        <v>4735</v>
      </c>
      <c r="C19" s="29">
        <v>9.69E-2</v>
      </c>
      <c r="G19" t="s">
        <v>75</v>
      </c>
    </row>
    <row r="20" spans="1:7" x14ac:dyDescent="0.2">
      <c r="A20" s="28">
        <v>44665</v>
      </c>
      <c r="B20" s="47">
        <v>5041</v>
      </c>
      <c r="C20" s="29">
        <v>6.7699999999999996E-2</v>
      </c>
    </row>
    <row r="21" spans="1:7" x14ac:dyDescent="0.2">
      <c r="A21" s="28">
        <v>44686</v>
      </c>
      <c r="B21" s="47">
        <v>5331.5</v>
      </c>
      <c r="C21" s="29">
        <v>6.3600000000000004E-2</v>
      </c>
    </row>
    <row r="22" spans="1:7" x14ac:dyDescent="0.2">
      <c r="A22" s="28">
        <v>44696</v>
      </c>
      <c r="B22" s="47">
        <v>6290.18</v>
      </c>
      <c r="C22" s="29">
        <v>6.2799999999999995E-2</v>
      </c>
    </row>
    <row r="23" spans="1:7" x14ac:dyDescent="0.2">
      <c r="A23" s="28">
        <v>44702</v>
      </c>
      <c r="B23" s="47">
        <v>7890</v>
      </c>
      <c r="C23" s="29">
        <v>7.5399999999999995E-2</v>
      </c>
      <c r="G23" t="s">
        <v>117</v>
      </c>
    </row>
    <row r="24" spans="1:7" x14ac:dyDescent="0.2">
      <c r="A24" s="28">
        <v>44709</v>
      </c>
      <c r="B24" s="47">
        <v>8015.17</v>
      </c>
      <c r="C24" s="29">
        <v>7.3700000000000002E-2</v>
      </c>
    </row>
    <row r="25" spans="1:7" x14ac:dyDescent="0.2">
      <c r="A25" s="28">
        <v>44714</v>
      </c>
      <c r="B25" s="94">
        <v>7862.12</v>
      </c>
      <c r="C25" s="95">
        <v>7.0199999999999999E-2</v>
      </c>
    </row>
    <row r="26" spans="1:7" x14ac:dyDescent="0.2">
      <c r="A26" s="28">
        <v>44722</v>
      </c>
      <c r="B26" s="47">
        <v>8184.56</v>
      </c>
      <c r="C26" s="29">
        <v>7.0999999999999994E-2</v>
      </c>
    </row>
    <row r="27" spans="1:7" x14ac:dyDescent="0.2">
      <c r="A27" s="28">
        <v>44729</v>
      </c>
      <c r="B27" s="47">
        <v>9143.41</v>
      </c>
      <c r="C27" s="29">
        <v>7.5800000000000006E-2</v>
      </c>
      <c r="G27" t="s">
        <v>134</v>
      </c>
    </row>
    <row r="28" spans="1:7" x14ac:dyDescent="0.2">
      <c r="A28" s="28">
        <v>44744</v>
      </c>
      <c r="B28" s="47">
        <v>10883.25</v>
      </c>
      <c r="C28" s="29">
        <v>8.3900000000000002E-2</v>
      </c>
      <c r="G28" t="s">
        <v>142</v>
      </c>
    </row>
    <row r="29" spans="1:7" x14ac:dyDescent="0.2">
      <c r="A29" s="28">
        <v>44750</v>
      </c>
      <c r="B29" s="47">
        <v>11533.51</v>
      </c>
      <c r="C29" s="29">
        <v>8.5300000000000001E-2</v>
      </c>
      <c r="G29" t="s">
        <v>147</v>
      </c>
    </row>
    <row r="30" spans="1:7" x14ac:dyDescent="0.2">
      <c r="A30" s="28">
        <v>44757</v>
      </c>
      <c r="B30" s="94">
        <v>9329</v>
      </c>
      <c r="C30" s="95">
        <v>6.5699999999999995E-2</v>
      </c>
      <c r="G30" s="109" t="s">
        <v>153</v>
      </c>
    </row>
    <row r="31" spans="1:7" x14ac:dyDescent="0.2">
      <c r="A31" s="28">
        <v>44768</v>
      </c>
      <c r="B31" s="47">
        <v>11710.43</v>
      </c>
      <c r="C31" s="29">
        <v>7.8799999999999995E-2</v>
      </c>
      <c r="G31" t="s">
        <v>157</v>
      </c>
    </row>
    <row r="32" spans="1:7" x14ac:dyDescent="0.2">
      <c r="A32" s="28">
        <v>44781</v>
      </c>
      <c r="B32" s="47">
        <v>13004.16</v>
      </c>
      <c r="C32" s="29">
        <v>8.4900000000000003E-2</v>
      </c>
      <c r="G32" t="s">
        <v>160</v>
      </c>
    </row>
    <row r="33" spans="1:7" x14ac:dyDescent="0.2">
      <c r="A33" s="28">
        <v>44786</v>
      </c>
      <c r="B33" s="47">
        <v>14514.21</v>
      </c>
      <c r="C33" s="29">
        <v>9.2299999999999993E-2</v>
      </c>
      <c r="G33" t="s">
        <v>163</v>
      </c>
    </row>
    <row r="34" spans="1:7" x14ac:dyDescent="0.2">
      <c r="A34" s="28">
        <v>44795</v>
      </c>
      <c r="B34" s="47">
        <v>14996.61</v>
      </c>
      <c r="C34" s="29">
        <v>9.3200000000000005E-2</v>
      </c>
      <c r="G34" t="s">
        <v>166</v>
      </c>
    </row>
    <row r="35" spans="1:7" x14ac:dyDescent="0.2">
      <c r="A35" s="28">
        <v>44799</v>
      </c>
      <c r="B35" s="94">
        <v>14598.87</v>
      </c>
      <c r="C35" s="29">
        <v>8.6099999999999996E-2</v>
      </c>
      <c r="G35" t="s">
        <v>171</v>
      </c>
    </row>
    <row r="36" spans="1:7" x14ac:dyDescent="0.2">
      <c r="A36" s="28">
        <v>44806</v>
      </c>
      <c r="B36" s="94">
        <v>12806.8</v>
      </c>
      <c r="C36" s="29">
        <v>7.3099999999999998E-2</v>
      </c>
      <c r="F36" s="140">
        <v>1620</v>
      </c>
      <c r="G36" t="s">
        <v>181</v>
      </c>
    </row>
    <row r="37" spans="1:7" x14ac:dyDescent="0.2">
      <c r="A37" s="28">
        <v>44813</v>
      </c>
      <c r="B37" s="47">
        <v>14176.21</v>
      </c>
      <c r="C37" s="29">
        <v>7.4700000000000003E-2</v>
      </c>
      <c r="D37" s="140">
        <v>140.97</v>
      </c>
      <c r="E37" s="140">
        <v>3262</v>
      </c>
      <c r="F37" s="140">
        <v>1740</v>
      </c>
      <c r="G37" t="s">
        <v>185</v>
      </c>
    </row>
    <row r="38" spans="1:7" x14ac:dyDescent="0.2">
      <c r="A38" s="28">
        <v>44823</v>
      </c>
      <c r="B38" s="94">
        <v>11848</v>
      </c>
      <c r="C38" s="29">
        <v>6.0499999999999998E-2</v>
      </c>
      <c r="D38" s="140">
        <v>135.80000000000001</v>
      </c>
      <c r="E38" s="140">
        <v>3115</v>
      </c>
      <c r="F38" s="140">
        <v>1820</v>
      </c>
      <c r="G38" t="s">
        <v>196</v>
      </c>
    </row>
    <row r="39" spans="1:7" x14ac:dyDescent="0.2">
      <c r="A39" s="28">
        <v>44828</v>
      </c>
      <c r="B39" s="94">
        <v>10323.879999999999</v>
      </c>
      <c r="C39" s="29">
        <v>5.2200000000000003E-2</v>
      </c>
      <c r="D39" s="141"/>
      <c r="E39" s="141"/>
      <c r="F39" s="140">
        <v>1850</v>
      </c>
      <c r="G39" t="s">
        <v>198</v>
      </c>
    </row>
    <row r="40" spans="1:7" x14ac:dyDescent="0.2">
      <c r="A40" s="28">
        <v>44841</v>
      </c>
      <c r="B40" s="94">
        <v>7827</v>
      </c>
      <c r="C40" s="29">
        <v>3.9100000000000003E-2</v>
      </c>
      <c r="D40" s="141"/>
      <c r="E40" s="141"/>
      <c r="F40" s="140">
        <v>1900</v>
      </c>
      <c r="G40" t="s">
        <v>205</v>
      </c>
    </row>
    <row r="41" spans="1:7" x14ac:dyDescent="0.2">
      <c r="A41" s="28">
        <v>44851</v>
      </c>
      <c r="B41" s="47">
        <v>11727.63</v>
      </c>
      <c r="C41" s="29">
        <v>5.6599999999999998E-2</v>
      </c>
      <c r="D41" s="140">
        <v>138.36000000000001</v>
      </c>
      <c r="E41" s="140">
        <v>3084</v>
      </c>
      <c r="F41" s="140">
        <v>1930</v>
      </c>
      <c r="G41" s="60" t="s">
        <v>213</v>
      </c>
    </row>
    <row r="42" spans="1:7" x14ac:dyDescent="0.2">
      <c r="A42" s="28">
        <v>44855</v>
      </c>
      <c r="B42" s="94">
        <v>10446.33</v>
      </c>
      <c r="C42" s="29">
        <v>5.0299999999999997E-2</v>
      </c>
      <c r="D42" s="140">
        <v>136.77000000000001</v>
      </c>
      <c r="E42" s="140">
        <v>3038.93</v>
      </c>
      <c r="F42" s="140">
        <v>1950</v>
      </c>
      <c r="G42" t="s">
        <v>208</v>
      </c>
    </row>
    <row r="43" spans="1:7" x14ac:dyDescent="0.2">
      <c r="A43" s="28">
        <v>44863</v>
      </c>
      <c r="B43" s="94">
        <v>6516</v>
      </c>
      <c r="C43" s="29">
        <v>3.1E-2</v>
      </c>
      <c r="D43" s="140">
        <v>133.88999999999999</v>
      </c>
      <c r="E43" s="140">
        <v>2915.93</v>
      </c>
      <c r="F43" s="140">
        <v>2010</v>
      </c>
      <c r="G43" t="s">
        <v>210</v>
      </c>
    </row>
    <row r="44" spans="1:7" x14ac:dyDescent="0.2">
      <c r="A44" s="28">
        <v>44869</v>
      </c>
      <c r="B44" s="47">
        <v>9276.2099999999991</v>
      </c>
      <c r="C44" s="29">
        <v>4.2700000000000002E-2</v>
      </c>
      <c r="D44" s="140">
        <v>137.77000000000001</v>
      </c>
      <c r="E44" s="140">
        <v>3070</v>
      </c>
      <c r="F44" s="140">
        <v>2050</v>
      </c>
      <c r="G44" t="s">
        <v>212</v>
      </c>
    </row>
    <row r="45" spans="1:7" x14ac:dyDescent="0.2">
      <c r="A45" s="28">
        <v>44877</v>
      </c>
      <c r="B45" s="47">
        <v>9962.94</v>
      </c>
      <c r="C45" s="29">
        <v>4.5100000000000001E-2</v>
      </c>
      <c r="D45" s="140">
        <v>137.09</v>
      </c>
      <c r="E45" s="140">
        <v>3087</v>
      </c>
      <c r="F45" s="140">
        <v>2080</v>
      </c>
      <c r="G45" t="s">
        <v>212</v>
      </c>
    </row>
    <row r="46" spans="1:7" x14ac:dyDescent="0.2">
      <c r="A46" s="28">
        <v>44884</v>
      </c>
      <c r="B46" s="94">
        <v>7385.61</v>
      </c>
      <c r="C46" s="29">
        <v>3.2500000000000001E-2</v>
      </c>
      <c r="F46" s="140">
        <v>2170</v>
      </c>
      <c r="G46" t="s">
        <v>223</v>
      </c>
    </row>
    <row r="47" spans="1:7" x14ac:dyDescent="0.2">
      <c r="A47" s="28">
        <v>44890</v>
      </c>
      <c r="B47" s="47">
        <v>8503.5300000000007</v>
      </c>
      <c r="C47" s="29">
        <v>3.6499999999999998E-2</v>
      </c>
      <c r="D47" s="140">
        <v>133.02000000000001</v>
      </c>
      <c r="E47" s="140">
        <v>3101.69</v>
      </c>
      <c r="F47" s="140">
        <v>2210</v>
      </c>
      <c r="G47" t="s">
        <v>231</v>
      </c>
    </row>
    <row r="48" spans="1:7" x14ac:dyDescent="0.2">
      <c r="A48" s="28">
        <v>44897</v>
      </c>
      <c r="B48" s="47">
        <v>13076.87</v>
      </c>
      <c r="C48" s="29">
        <v>5.4899999999999997E-2</v>
      </c>
      <c r="D48" s="140">
        <v>136.15</v>
      </c>
      <c r="E48" s="140">
        <v>3156.14</v>
      </c>
      <c r="F48" s="140">
        <v>2220</v>
      </c>
      <c r="G48" s="60" t="s">
        <v>234</v>
      </c>
    </row>
    <row r="49" spans="1:7" x14ac:dyDescent="0.2">
      <c r="A49" s="28">
        <v>44905</v>
      </c>
      <c r="B49" s="94">
        <v>11754.38</v>
      </c>
      <c r="C49" s="29">
        <v>4.5900000000000003E-2</v>
      </c>
      <c r="D49" s="140">
        <v>135.29</v>
      </c>
      <c r="E49" s="140">
        <v>3206.95</v>
      </c>
      <c r="F49" s="140">
        <v>2400</v>
      </c>
      <c r="G49" t="s">
        <v>249</v>
      </c>
    </row>
    <row r="50" spans="1:7" x14ac:dyDescent="0.2">
      <c r="A50" s="28">
        <v>44923</v>
      </c>
      <c r="B50" s="94">
        <v>4821.72</v>
      </c>
      <c r="C50" s="29">
        <v>1.84E-2</v>
      </c>
      <c r="D50" s="140">
        <v>129.69999999999999</v>
      </c>
      <c r="E50" s="140">
        <v>3087.4</v>
      </c>
      <c r="F50" s="140">
        <v>2520</v>
      </c>
      <c r="G50" s="60" t="s">
        <v>259</v>
      </c>
    </row>
    <row r="51" spans="1:7" x14ac:dyDescent="0.2">
      <c r="A51" s="28">
        <v>44925</v>
      </c>
      <c r="B51" s="47">
        <v>4229.05</v>
      </c>
      <c r="C51" s="29">
        <v>1.6E-2</v>
      </c>
      <c r="F51" s="140">
        <v>2550</v>
      </c>
    </row>
    <row r="52" spans="1:7" x14ac:dyDescent="0.2">
      <c r="A52" s="28"/>
      <c r="B52" s="47"/>
      <c r="C52" s="29"/>
    </row>
    <row r="53" spans="1:7" x14ac:dyDescent="0.2">
      <c r="A53" s="28"/>
      <c r="B53" s="47"/>
      <c r="C53" s="29"/>
    </row>
    <row r="54" spans="1:7" x14ac:dyDescent="0.2">
      <c r="A54" s="28"/>
      <c r="B54" s="47"/>
      <c r="C54" s="29"/>
    </row>
    <row r="55" spans="1:7" x14ac:dyDescent="0.2">
      <c r="A55" s="28"/>
      <c r="B55" s="47"/>
      <c r="C55" s="29"/>
    </row>
    <row r="56" spans="1:7" x14ac:dyDescent="0.2">
      <c r="A56" s="28"/>
      <c r="B56" s="47"/>
      <c r="C56" s="29"/>
    </row>
    <row r="57" spans="1:7" x14ac:dyDescent="0.2">
      <c r="A57" s="28"/>
      <c r="B57" s="47"/>
      <c r="C57" s="29"/>
    </row>
    <row r="58" spans="1:7" x14ac:dyDescent="0.2">
      <c r="A58" s="28"/>
      <c r="B58" s="47"/>
      <c r="C58" s="29"/>
    </row>
    <row r="59" spans="1:7" x14ac:dyDescent="0.2">
      <c r="A59" s="28"/>
      <c r="B59" s="47"/>
      <c r="C59" s="29"/>
    </row>
    <row r="60" spans="1:7" x14ac:dyDescent="0.2">
      <c r="A60" s="28"/>
      <c r="B60" s="47"/>
      <c r="C60" s="29"/>
    </row>
    <row r="61" spans="1:7" x14ac:dyDescent="0.2">
      <c r="A61" s="28"/>
      <c r="B61" s="47"/>
      <c r="C61" s="29"/>
    </row>
    <row r="62" spans="1:7" x14ac:dyDescent="0.2">
      <c r="A62" s="28"/>
      <c r="B62" s="47"/>
      <c r="C62" s="29">
        <v>0</v>
      </c>
      <c r="D62" s="140">
        <v>0</v>
      </c>
      <c r="E62" s="140">
        <v>0</v>
      </c>
      <c r="F62" s="140">
        <v>0</v>
      </c>
    </row>
    <row r="63" spans="1:7" x14ac:dyDescent="0.2">
      <c r="A63" s="28"/>
      <c r="B63" s="47"/>
      <c r="C63" s="29">
        <v>0</v>
      </c>
      <c r="D63" s="140">
        <v>0</v>
      </c>
      <c r="E63" s="140">
        <v>0</v>
      </c>
      <c r="F63" s="140">
        <v>0</v>
      </c>
    </row>
    <row r="64" spans="1:7" x14ac:dyDescent="0.2">
      <c r="A64" s="28"/>
      <c r="B64" s="47"/>
      <c r="C64" s="29">
        <v>0</v>
      </c>
      <c r="D64" s="140">
        <v>0</v>
      </c>
      <c r="E64" s="140">
        <v>0</v>
      </c>
      <c r="F64" s="140">
        <v>0</v>
      </c>
    </row>
    <row r="65" spans="1:6" x14ac:dyDescent="0.2">
      <c r="A65" s="28"/>
      <c r="B65" s="47">
        <v>25000</v>
      </c>
      <c r="C65" s="29"/>
      <c r="D65" s="140">
        <v>0</v>
      </c>
      <c r="E65" s="140">
        <v>0</v>
      </c>
      <c r="F65" s="140">
        <v>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424"/>
  <sheetViews>
    <sheetView zoomScale="90" zoomScaleNormal="90" workbookViewId="0">
      <pane ySplit="2" topLeftCell="A348" activePane="bottomLeft" state="frozen"/>
      <selection pane="bottomLeft" activeCell="I335" sqref="I335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0.5" style="7" customWidth="1"/>
    <col min="4" max="4" width="7.5" style="26" customWidth="1"/>
    <col min="5" max="5" width="8" style="131" customWidth="1"/>
    <col min="6" max="6" width="5.875" style="21" customWidth="1"/>
    <col min="7" max="7" width="8.75" style="21"/>
    <col min="8" max="8" width="8.75" style="16"/>
    <col min="9" max="9" width="5.25" style="16" bestFit="1" customWidth="1"/>
    <col min="10" max="11" width="8.5" style="13" bestFit="1" customWidth="1"/>
    <col min="12" max="12" width="6.875" style="13" customWidth="1"/>
    <col min="13" max="13" width="8.5" style="13" bestFit="1" customWidth="1"/>
    <col min="14" max="14" width="12.75" style="13" bestFit="1" customWidth="1"/>
    <col min="15" max="15" width="11" style="13" bestFit="1" customWidth="1"/>
    <col min="16" max="16" width="12.75" style="13" bestFit="1" customWidth="1"/>
    <col min="17" max="17" width="40" style="26" customWidth="1"/>
    <col min="18" max="18" width="12" style="7" customWidth="1"/>
    <col min="19" max="19" width="8.75" style="17"/>
    <col min="20" max="16384" width="8.75" style="7"/>
  </cols>
  <sheetData>
    <row r="1" spans="1:23" s="9" customFormat="1" x14ac:dyDescent="0.2">
      <c r="A1" s="182"/>
      <c r="B1" s="188" t="s">
        <v>24</v>
      </c>
      <c r="C1" s="190" t="s">
        <v>7</v>
      </c>
      <c r="D1" s="192" t="s">
        <v>8</v>
      </c>
      <c r="E1" s="194" t="s">
        <v>168</v>
      </c>
      <c r="F1" s="187" t="s">
        <v>22</v>
      </c>
      <c r="G1" s="187"/>
      <c r="H1" s="187"/>
      <c r="I1" s="187"/>
      <c r="J1" s="186" t="s">
        <v>10</v>
      </c>
      <c r="K1" s="186"/>
      <c r="L1" s="186"/>
      <c r="M1" s="186"/>
      <c r="N1" s="186"/>
      <c r="O1" s="186"/>
      <c r="P1" s="186"/>
      <c r="Q1" s="184" t="s">
        <v>19</v>
      </c>
      <c r="S1" s="180" t="s">
        <v>17</v>
      </c>
    </row>
    <row r="2" spans="1:23" s="8" customFormat="1" x14ac:dyDescent="0.2">
      <c r="A2" s="183"/>
      <c r="B2" s="189"/>
      <c r="C2" s="191"/>
      <c r="D2" s="193"/>
      <c r="E2" s="195"/>
      <c r="F2" s="19" t="s">
        <v>116</v>
      </c>
      <c r="G2" s="19" t="s">
        <v>18</v>
      </c>
      <c r="H2" s="14" t="s">
        <v>9</v>
      </c>
      <c r="I2" s="14" t="s">
        <v>23</v>
      </c>
      <c r="J2" s="11" t="s">
        <v>11</v>
      </c>
      <c r="K2" s="11" t="s">
        <v>16</v>
      </c>
      <c r="L2" s="136" t="s">
        <v>116</v>
      </c>
      <c r="M2" s="11" t="s">
        <v>12</v>
      </c>
      <c r="N2" s="11" t="s">
        <v>13</v>
      </c>
      <c r="O2" s="11" t="s">
        <v>14</v>
      </c>
      <c r="P2" s="11" t="s">
        <v>15</v>
      </c>
      <c r="Q2" s="185"/>
      <c r="R2" s="8" t="s">
        <v>21</v>
      </c>
      <c r="S2" s="181"/>
    </row>
    <row r="3" spans="1:23" s="104" customFormat="1" ht="13.5" customHeight="1" x14ac:dyDescent="0.2">
      <c r="A3" s="97"/>
      <c r="B3" s="98">
        <v>1</v>
      </c>
      <c r="C3" s="99">
        <v>44385</v>
      </c>
      <c r="D3" s="53">
        <v>128117</v>
      </c>
      <c r="E3" s="119" t="s">
        <v>20</v>
      </c>
      <c r="F3" s="102">
        <v>10</v>
      </c>
      <c r="G3" s="102">
        <v>101.247</v>
      </c>
      <c r="H3" s="56">
        <f>F3*G3</f>
        <v>1012.47</v>
      </c>
      <c r="I3" s="54" t="s">
        <v>66</v>
      </c>
      <c r="J3" s="54"/>
      <c r="K3" s="54"/>
      <c r="L3" s="56">
        <v>0</v>
      </c>
      <c r="M3" s="56">
        <f t="shared" ref="M3:M34" si="0">J3*L3</f>
        <v>0</v>
      </c>
      <c r="N3" s="57" t="e">
        <f t="shared" ref="N3:N34" si="1">(J3-K3)/K3</f>
        <v>#DIV/0!</v>
      </c>
      <c r="O3" s="56">
        <f>(J3-K3)*L3</f>
        <v>0</v>
      </c>
      <c r="P3" s="57">
        <f t="shared" ref="P3:P34" si="2">M3/$M$406</f>
        <v>0</v>
      </c>
      <c r="Q3" s="103"/>
      <c r="R3" s="51"/>
      <c r="S3" s="58"/>
      <c r="T3" s="51"/>
      <c r="U3" s="51"/>
    </row>
    <row r="4" spans="1:23" x14ac:dyDescent="0.2">
      <c r="B4" s="63">
        <v>2</v>
      </c>
      <c r="C4" s="23">
        <v>44385</v>
      </c>
      <c r="D4" s="31">
        <v>113584</v>
      </c>
      <c r="E4" s="120" t="s">
        <v>25</v>
      </c>
      <c r="F4" s="20">
        <v>10</v>
      </c>
      <c r="G4" s="20">
        <v>98.03</v>
      </c>
      <c r="H4" s="14">
        <f>F4*G4</f>
        <v>980.3</v>
      </c>
      <c r="I4" s="15"/>
      <c r="J4" s="12">
        <v>101.447</v>
      </c>
      <c r="K4" s="12">
        <v>102.711</v>
      </c>
      <c r="L4" s="12">
        <v>40</v>
      </c>
      <c r="M4" s="11">
        <f t="shared" si="0"/>
        <v>4057.88</v>
      </c>
      <c r="N4" s="24">
        <f t="shared" si="1"/>
        <v>-1.230637419555837E-2</v>
      </c>
      <c r="O4" s="11">
        <f>(J4-K4)*L4</f>
        <v>-50.559999999999832</v>
      </c>
      <c r="P4" s="24">
        <f t="shared" si="2"/>
        <v>1.5305165087757798E-2</v>
      </c>
      <c r="Q4" s="84"/>
      <c r="S4" s="25"/>
      <c r="W4" s="26" t="s">
        <v>31</v>
      </c>
    </row>
    <row r="5" spans="1:23" s="39" customFormat="1" x14ac:dyDescent="0.2">
      <c r="A5" s="59"/>
      <c r="B5" s="64">
        <v>3</v>
      </c>
      <c r="C5" s="65">
        <v>44385</v>
      </c>
      <c r="D5" s="41">
        <v>113036</v>
      </c>
      <c r="E5" s="121" t="s">
        <v>26</v>
      </c>
      <c r="F5" s="43">
        <v>10</v>
      </c>
      <c r="G5" s="80">
        <v>100.92</v>
      </c>
      <c r="H5" s="44">
        <f>F5*G5</f>
        <v>1009.2</v>
      </c>
      <c r="I5" s="42" t="s">
        <v>66</v>
      </c>
      <c r="J5" s="42"/>
      <c r="K5" s="42">
        <v>0</v>
      </c>
      <c r="L5" s="42"/>
      <c r="M5" s="44">
        <f t="shared" si="0"/>
        <v>0</v>
      </c>
      <c r="N5" s="45" t="e">
        <f t="shared" si="1"/>
        <v>#DIV/0!</v>
      </c>
      <c r="O5" s="44">
        <v>859.5</v>
      </c>
      <c r="P5" s="45">
        <f t="shared" si="2"/>
        <v>0</v>
      </c>
      <c r="Q5" s="85"/>
      <c r="S5" s="46"/>
      <c r="U5" s="7"/>
    </row>
    <row r="6" spans="1:23" ht="14.25" customHeight="1" x14ac:dyDescent="0.2">
      <c r="B6" s="63">
        <v>4</v>
      </c>
      <c r="C6" s="23">
        <v>44385</v>
      </c>
      <c r="D6" s="79">
        <v>128132</v>
      </c>
      <c r="E6" s="120" t="s">
        <v>27</v>
      </c>
      <c r="F6" s="20">
        <v>10</v>
      </c>
      <c r="G6" s="15">
        <v>95.751000000000005</v>
      </c>
      <c r="H6" s="14">
        <f>F6*G6</f>
        <v>957.51</v>
      </c>
      <c r="I6" s="15" t="s">
        <v>66</v>
      </c>
      <c r="J6" s="12">
        <v>106.7</v>
      </c>
      <c r="K6" s="12">
        <v>95.370999999999995</v>
      </c>
      <c r="L6" s="12">
        <v>10</v>
      </c>
      <c r="M6" s="11">
        <f t="shared" si="0"/>
        <v>1067</v>
      </c>
      <c r="N6" s="24">
        <f t="shared" si="1"/>
        <v>0.118788730326829</v>
      </c>
      <c r="O6" s="11">
        <f>(J6-K6)*L6</f>
        <v>113.29000000000008</v>
      </c>
      <c r="P6" s="24">
        <f t="shared" si="2"/>
        <v>4.0244194378930799E-3</v>
      </c>
      <c r="Q6" s="84"/>
      <c r="R6" s="51"/>
      <c r="S6" s="25"/>
    </row>
    <row r="7" spans="1:23" ht="16.5" customHeight="1" x14ac:dyDescent="0.2">
      <c r="B7" s="63">
        <v>5</v>
      </c>
      <c r="C7" s="23">
        <v>44385</v>
      </c>
      <c r="D7" s="31">
        <v>128044</v>
      </c>
      <c r="E7" s="120" t="s">
        <v>28</v>
      </c>
      <c r="F7" s="20">
        <v>20</v>
      </c>
      <c r="G7" s="20">
        <v>0</v>
      </c>
      <c r="H7" s="14">
        <f>F7*G7</f>
        <v>0</v>
      </c>
      <c r="I7" s="15"/>
      <c r="J7" s="12">
        <v>110.36499999999999</v>
      </c>
      <c r="K7" s="12">
        <v>106.36499999999999</v>
      </c>
      <c r="L7" s="12">
        <v>90</v>
      </c>
      <c r="M7" s="11">
        <f t="shared" si="0"/>
        <v>9932.85</v>
      </c>
      <c r="N7" s="24">
        <f t="shared" si="1"/>
        <v>3.760635547407512E-2</v>
      </c>
      <c r="O7" s="11">
        <f>(J7-K7)*L7</f>
        <v>360</v>
      </c>
      <c r="P7" s="24">
        <f t="shared" si="2"/>
        <v>3.7463874989387323E-2</v>
      </c>
      <c r="Q7" s="84"/>
      <c r="S7" s="25"/>
      <c r="U7" s="50"/>
      <c r="W7" s="7" t="s">
        <v>32</v>
      </c>
    </row>
    <row r="8" spans="1:23" ht="16.5" customHeight="1" x14ac:dyDescent="0.2">
      <c r="B8" s="63">
        <v>6</v>
      </c>
      <c r="C8" s="23">
        <v>44389</v>
      </c>
      <c r="D8" s="31">
        <v>113033</v>
      </c>
      <c r="E8" s="120" t="s">
        <v>71</v>
      </c>
      <c r="F8" s="20">
        <v>10</v>
      </c>
      <c r="G8" s="20"/>
      <c r="H8" s="14"/>
      <c r="I8" s="15"/>
      <c r="J8" s="12">
        <v>107.015</v>
      </c>
      <c r="K8" s="12">
        <v>105.64700000000001</v>
      </c>
      <c r="L8" s="12">
        <v>30</v>
      </c>
      <c r="M8" s="11">
        <f t="shared" si="0"/>
        <v>3210.45</v>
      </c>
      <c r="N8" s="24">
        <f t="shared" si="1"/>
        <v>1.294878226546892E-2</v>
      </c>
      <c r="O8" s="11">
        <f>(J8-K8)*L8</f>
        <v>41.03999999999985</v>
      </c>
      <c r="P8" s="24">
        <f t="shared" si="2"/>
        <v>1.2108901016292256E-2</v>
      </c>
      <c r="Q8" s="84"/>
      <c r="S8" s="25"/>
    </row>
    <row r="9" spans="1:23" ht="16.5" customHeight="1" x14ac:dyDescent="0.2">
      <c r="B9" s="63">
        <v>7</v>
      </c>
      <c r="C9" s="23">
        <v>44389</v>
      </c>
      <c r="D9" s="31">
        <v>127019</v>
      </c>
      <c r="E9" s="120" t="s">
        <v>72</v>
      </c>
      <c r="F9" s="20">
        <v>10</v>
      </c>
      <c r="G9" s="20"/>
      <c r="H9" s="14"/>
      <c r="I9" s="15" t="s">
        <v>66</v>
      </c>
      <c r="J9" s="12">
        <v>112.94199999999999</v>
      </c>
      <c r="K9" s="12">
        <v>98.42</v>
      </c>
      <c r="L9" s="12">
        <v>10</v>
      </c>
      <c r="M9" s="11">
        <f t="shared" si="0"/>
        <v>1129.4199999999998</v>
      </c>
      <c r="N9" s="24">
        <f t="shared" si="1"/>
        <v>0.14755131070920535</v>
      </c>
      <c r="O9" s="11">
        <f>(J9-K9)*L9</f>
        <v>145.21999999999991</v>
      </c>
      <c r="P9" s="24">
        <f t="shared" si="2"/>
        <v>4.2598498608671055E-3</v>
      </c>
      <c r="Q9" s="84"/>
      <c r="S9" s="25"/>
    </row>
    <row r="10" spans="1:23" s="51" customFormat="1" ht="16.5" customHeight="1" x14ac:dyDescent="0.2">
      <c r="A10" s="97"/>
      <c r="B10" s="98">
        <v>8</v>
      </c>
      <c r="C10" s="99">
        <v>44389</v>
      </c>
      <c r="D10" s="53">
        <v>110068</v>
      </c>
      <c r="E10" s="119" t="s">
        <v>70</v>
      </c>
      <c r="F10" s="55">
        <v>10</v>
      </c>
      <c r="G10" s="55"/>
      <c r="H10" s="56">
        <f>F10*G10</f>
        <v>0</v>
      </c>
      <c r="I10" s="54" t="s">
        <v>66</v>
      </c>
      <c r="J10" s="54">
        <v>0</v>
      </c>
      <c r="K10" s="54">
        <v>0</v>
      </c>
      <c r="L10" s="54">
        <v>0</v>
      </c>
      <c r="M10" s="56">
        <f t="shared" si="0"/>
        <v>0</v>
      </c>
      <c r="N10" s="57" t="e">
        <f t="shared" si="1"/>
        <v>#DIV/0!</v>
      </c>
      <c r="O10" s="56">
        <f>(J10-K10)*L10</f>
        <v>0</v>
      </c>
      <c r="P10" s="57">
        <f t="shared" si="2"/>
        <v>0</v>
      </c>
      <c r="Q10" s="87"/>
      <c r="S10" s="58"/>
    </row>
    <row r="11" spans="1:23" s="51" customFormat="1" x14ac:dyDescent="0.2">
      <c r="A11" s="97"/>
      <c r="B11" s="98">
        <v>9</v>
      </c>
      <c r="C11" s="99"/>
      <c r="D11" s="53">
        <v>127039</v>
      </c>
      <c r="E11" s="119" t="s">
        <v>95</v>
      </c>
      <c r="F11" s="55">
        <v>10</v>
      </c>
      <c r="G11" s="55">
        <v>0</v>
      </c>
      <c r="H11" s="56">
        <f>F11*G11</f>
        <v>0</v>
      </c>
      <c r="I11" s="54" t="s">
        <v>66</v>
      </c>
      <c r="J11" s="54"/>
      <c r="K11" s="54"/>
      <c r="L11" s="54"/>
      <c r="M11" s="56">
        <f t="shared" si="0"/>
        <v>0</v>
      </c>
      <c r="N11" s="57" t="e">
        <f t="shared" si="1"/>
        <v>#DIV/0!</v>
      </c>
      <c r="O11" s="56">
        <v>333.03</v>
      </c>
      <c r="P11" s="57">
        <f t="shared" si="2"/>
        <v>0</v>
      </c>
      <c r="Q11" s="87"/>
      <c r="S11" s="58"/>
    </row>
    <row r="12" spans="1:23" s="51" customFormat="1" ht="14.25" customHeight="1" x14ac:dyDescent="0.2">
      <c r="A12" s="97"/>
      <c r="B12" s="98">
        <v>10</v>
      </c>
      <c r="C12" s="99">
        <v>44389</v>
      </c>
      <c r="D12" s="53">
        <v>127003</v>
      </c>
      <c r="E12" s="119" t="s">
        <v>29</v>
      </c>
      <c r="F12" s="55">
        <v>10</v>
      </c>
      <c r="G12" s="55">
        <v>0</v>
      </c>
      <c r="H12" s="56">
        <f>F12*G12</f>
        <v>0</v>
      </c>
      <c r="I12" s="54" t="s">
        <v>66</v>
      </c>
      <c r="J12" s="54">
        <v>0</v>
      </c>
      <c r="K12" s="54">
        <v>0</v>
      </c>
      <c r="L12" s="54">
        <v>0</v>
      </c>
      <c r="M12" s="56">
        <f t="shared" si="0"/>
        <v>0</v>
      </c>
      <c r="N12" s="57" t="e">
        <f t="shared" si="1"/>
        <v>#DIV/0!</v>
      </c>
      <c r="O12" s="56">
        <f>(J12-K12)*L12</f>
        <v>0</v>
      </c>
      <c r="P12" s="57">
        <f t="shared" si="2"/>
        <v>0</v>
      </c>
      <c r="Q12" s="87"/>
      <c r="S12" s="58"/>
    </row>
    <row r="13" spans="1:23" ht="16.5" customHeight="1" x14ac:dyDescent="0.2">
      <c r="B13" s="63">
        <v>11</v>
      </c>
      <c r="C13" s="23">
        <v>44389</v>
      </c>
      <c r="D13" s="31">
        <v>113569</v>
      </c>
      <c r="E13" s="120" t="s">
        <v>167</v>
      </c>
      <c r="F13" s="20">
        <v>10</v>
      </c>
      <c r="G13" s="20">
        <v>0</v>
      </c>
      <c r="H13" s="14">
        <f>F13*G13</f>
        <v>0</v>
      </c>
      <c r="I13" s="15" t="s">
        <v>66</v>
      </c>
      <c r="J13" s="12">
        <v>103.343</v>
      </c>
      <c r="K13" s="12">
        <v>103.81699999999999</v>
      </c>
      <c r="L13" s="12">
        <v>30</v>
      </c>
      <c r="M13" s="11">
        <f t="shared" si="0"/>
        <v>3100.29</v>
      </c>
      <c r="N13" s="24">
        <f t="shared" si="1"/>
        <v>-4.5657262298081196E-3</v>
      </c>
      <c r="O13" s="11">
        <f>(J13-K13)*L13</f>
        <v>-14.219999999999686</v>
      </c>
      <c r="P13" s="24">
        <f t="shared" si="2"/>
        <v>1.1693408940117653E-2</v>
      </c>
      <c r="Q13" s="84"/>
      <c r="S13" s="25"/>
    </row>
    <row r="14" spans="1:23" s="39" customFormat="1" ht="14.25" customHeight="1" x14ac:dyDescent="0.2">
      <c r="A14" s="59"/>
      <c r="B14" s="63">
        <v>12</v>
      </c>
      <c r="C14" s="65"/>
      <c r="D14" s="41">
        <v>110064</v>
      </c>
      <c r="E14" s="121" t="s">
        <v>34</v>
      </c>
      <c r="F14" s="43">
        <v>10</v>
      </c>
      <c r="G14" s="43"/>
      <c r="H14" s="44"/>
      <c r="I14" s="42" t="s">
        <v>66</v>
      </c>
      <c r="J14" s="42"/>
      <c r="K14" s="42"/>
      <c r="L14" s="42"/>
      <c r="M14" s="44">
        <f t="shared" si="0"/>
        <v>0</v>
      </c>
      <c r="N14" s="45" t="e">
        <f t="shared" si="1"/>
        <v>#DIV/0!</v>
      </c>
      <c r="O14" s="44">
        <v>445.2</v>
      </c>
      <c r="P14" s="45">
        <f t="shared" si="2"/>
        <v>0</v>
      </c>
      <c r="Q14" s="85"/>
      <c r="S14" s="46"/>
      <c r="U14" s="61"/>
    </row>
    <row r="15" spans="1:23" s="51" customFormat="1" x14ac:dyDescent="0.2">
      <c r="A15" s="97"/>
      <c r="B15" s="98">
        <v>13</v>
      </c>
      <c r="C15" s="99">
        <v>44389</v>
      </c>
      <c r="D15" s="53">
        <v>123023</v>
      </c>
      <c r="E15" s="119" t="s">
        <v>30</v>
      </c>
      <c r="F15" s="55">
        <v>10</v>
      </c>
      <c r="G15" s="55">
        <v>0</v>
      </c>
      <c r="H15" s="56">
        <f>F15*G15</f>
        <v>0</v>
      </c>
      <c r="I15" s="54" t="s">
        <v>66</v>
      </c>
      <c r="J15" s="54">
        <v>0</v>
      </c>
      <c r="K15" s="54">
        <v>0</v>
      </c>
      <c r="L15" s="54">
        <v>0</v>
      </c>
      <c r="M15" s="56">
        <f t="shared" si="0"/>
        <v>0</v>
      </c>
      <c r="N15" s="57" t="e">
        <f t="shared" si="1"/>
        <v>#DIV/0!</v>
      </c>
      <c r="O15" s="56">
        <v>362.19</v>
      </c>
      <c r="P15" s="57">
        <f t="shared" si="2"/>
        <v>0</v>
      </c>
      <c r="Q15" s="87"/>
      <c r="S15" s="58"/>
    </row>
    <row r="16" spans="1:23" s="39" customFormat="1" x14ac:dyDescent="0.2">
      <c r="A16" s="59"/>
      <c r="B16" s="64">
        <v>14</v>
      </c>
      <c r="C16" s="65"/>
      <c r="D16" s="41">
        <v>113574</v>
      </c>
      <c r="E16" s="121" t="s">
        <v>35</v>
      </c>
      <c r="F16" s="43">
        <v>10</v>
      </c>
      <c r="G16" s="43"/>
      <c r="H16" s="44"/>
      <c r="I16" s="42" t="s">
        <v>64</v>
      </c>
      <c r="J16" s="42"/>
      <c r="K16" s="42"/>
      <c r="L16" s="42"/>
      <c r="M16" s="44">
        <f t="shared" si="0"/>
        <v>0</v>
      </c>
      <c r="N16" s="45" t="e">
        <f t="shared" si="1"/>
        <v>#DIV/0!</v>
      </c>
      <c r="O16" s="44">
        <f t="shared" ref="O16:O24" si="3">(J16-K16)*L16</f>
        <v>0</v>
      </c>
      <c r="P16" s="45">
        <f t="shared" si="2"/>
        <v>0</v>
      </c>
      <c r="Q16" s="85"/>
      <c r="S16" s="46"/>
    </row>
    <row r="17" spans="1:21" x14ac:dyDescent="0.2">
      <c r="A17" s="59"/>
      <c r="B17" s="63">
        <v>15</v>
      </c>
      <c r="C17" s="23">
        <v>44389</v>
      </c>
      <c r="D17" s="31">
        <v>113519</v>
      </c>
      <c r="E17" s="120" t="s">
        <v>36</v>
      </c>
      <c r="F17" s="20">
        <v>10</v>
      </c>
      <c r="G17" s="20">
        <v>0</v>
      </c>
      <c r="H17" s="14">
        <f t="shared" ref="H17:H23" si="4">F17*G17</f>
        <v>0</v>
      </c>
      <c r="I17" s="15"/>
      <c r="J17" s="12">
        <v>115.76</v>
      </c>
      <c r="K17" s="12">
        <v>111.39400000000001</v>
      </c>
      <c r="L17" s="12">
        <v>60</v>
      </c>
      <c r="M17" s="11">
        <f t="shared" si="0"/>
        <v>6945.6</v>
      </c>
      <c r="N17" s="24">
        <f t="shared" si="1"/>
        <v>3.9194211537425708E-2</v>
      </c>
      <c r="O17" s="11">
        <f t="shared" si="3"/>
        <v>261.95999999999998</v>
      </c>
      <c r="P17" s="24">
        <f t="shared" si="2"/>
        <v>2.6196820663383483E-2</v>
      </c>
      <c r="Q17" s="84"/>
      <c r="S17" s="46"/>
      <c r="T17" s="39"/>
    </row>
    <row r="18" spans="1:21" x14ac:dyDescent="0.2">
      <c r="B18" s="63">
        <v>16</v>
      </c>
      <c r="C18" s="23">
        <v>44389</v>
      </c>
      <c r="D18" s="31">
        <v>113563</v>
      </c>
      <c r="E18" s="120" t="s">
        <v>37</v>
      </c>
      <c r="F18" s="20">
        <v>10</v>
      </c>
      <c r="G18" s="20">
        <v>0</v>
      </c>
      <c r="H18" s="14">
        <f t="shared" si="4"/>
        <v>0</v>
      </c>
      <c r="I18" s="15" t="s">
        <v>66</v>
      </c>
      <c r="J18" s="12">
        <v>115.77800000000001</v>
      </c>
      <c r="K18" s="12">
        <v>108.61499999999999</v>
      </c>
      <c r="L18" s="12">
        <v>20</v>
      </c>
      <c r="M18" s="11">
        <f t="shared" si="0"/>
        <v>2315.56</v>
      </c>
      <c r="N18" s="24">
        <f t="shared" si="1"/>
        <v>6.5948533812088678E-2</v>
      </c>
      <c r="O18" s="11">
        <f t="shared" si="3"/>
        <v>143.26000000000022</v>
      </c>
      <c r="P18" s="24">
        <f t="shared" si="2"/>
        <v>8.7336313717035607E-3</v>
      </c>
      <c r="Q18" s="84"/>
      <c r="R18" s="50"/>
      <c r="S18" s="25"/>
      <c r="U18" s="51"/>
    </row>
    <row r="19" spans="1:21" x14ac:dyDescent="0.2">
      <c r="B19" s="63">
        <v>17</v>
      </c>
      <c r="C19" s="23">
        <v>44389</v>
      </c>
      <c r="D19" s="31">
        <v>128100</v>
      </c>
      <c r="E19" s="120" t="s">
        <v>38</v>
      </c>
      <c r="F19" s="20">
        <v>10</v>
      </c>
      <c r="G19" s="20">
        <v>0</v>
      </c>
      <c r="H19" s="14">
        <f t="shared" si="4"/>
        <v>0</v>
      </c>
      <c r="I19" s="15"/>
      <c r="J19" s="12">
        <v>93.200999999999993</v>
      </c>
      <c r="K19" s="12">
        <v>95.123000000000005</v>
      </c>
      <c r="L19" s="12">
        <v>170</v>
      </c>
      <c r="M19" s="11">
        <f t="shared" si="0"/>
        <v>15844.169999999998</v>
      </c>
      <c r="N19" s="24">
        <f t="shared" si="1"/>
        <v>-2.0205418247952769E-2</v>
      </c>
      <c r="O19" s="11">
        <f t="shared" si="3"/>
        <v>-326.74000000000194</v>
      </c>
      <c r="P19" s="24">
        <f t="shared" si="2"/>
        <v>5.9759686715353692E-2</v>
      </c>
      <c r="Q19" s="84"/>
      <c r="S19" s="25"/>
    </row>
    <row r="20" spans="1:21" ht="14.25" customHeight="1" x14ac:dyDescent="0.2">
      <c r="B20" s="63">
        <v>18</v>
      </c>
      <c r="C20" s="23">
        <v>44397</v>
      </c>
      <c r="D20" s="31">
        <v>113589</v>
      </c>
      <c r="E20" s="120" t="s">
        <v>39</v>
      </c>
      <c r="F20" s="20">
        <v>10</v>
      </c>
      <c r="G20" s="20">
        <v>0</v>
      </c>
      <c r="H20" s="14">
        <f t="shared" si="4"/>
        <v>0</v>
      </c>
      <c r="I20" s="15"/>
      <c r="J20" s="12">
        <v>96.81</v>
      </c>
      <c r="K20" s="12">
        <v>98.27</v>
      </c>
      <c r="L20" s="12">
        <v>80</v>
      </c>
      <c r="M20" s="11">
        <f t="shared" si="0"/>
        <v>7744.8</v>
      </c>
      <c r="N20" s="24">
        <f t="shared" si="1"/>
        <v>-1.4857026559478924E-2</v>
      </c>
      <c r="O20" s="11">
        <f t="shared" si="3"/>
        <v>-116.7999999999995</v>
      </c>
      <c r="P20" s="24">
        <f t="shared" si="2"/>
        <v>2.9211174941512957E-2</v>
      </c>
      <c r="Q20" s="84"/>
      <c r="S20" s="25"/>
    </row>
    <row r="21" spans="1:21" ht="16.5" customHeight="1" x14ac:dyDescent="0.2">
      <c r="B21" s="63">
        <v>19</v>
      </c>
      <c r="C21" s="30">
        <v>44403</v>
      </c>
      <c r="D21" s="31" t="s">
        <v>40</v>
      </c>
      <c r="E21" s="122" t="s">
        <v>57</v>
      </c>
      <c r="F21" s="20">
        <v>10</v>
      </c>
      <c r="G21" s="20">
        <v>0</v>
      </c>
      <c r="H21" s="14">
        <f t="shared" si="4"/>
        <v>0</v>
      </c>
      <c r="I21" s="15" t="s">
        <v>66</v>
      </c>
      <c r="J21" s="12">
        <v>106.44799999999999</v>
      </c>
      <c r="K21" s="12">
        <v>102.69499999999999</v>
      </c>
      <c r="L21" s="12">
        <v>20</v>
      </c>
      <c r="M21" s="11">
        <f t="shared" si="0"/>
        <v>2128.96</v>
      </c>
      <c r="N21" s="24">
        <f t="shared" si="1"/>
        <v>3.654510930425045E-2</v>
      </c>
      <c r="O21" s="11">
        <f t="shared" si="3"/>
        <v>75.06</v>
      </c>
      <c r="P21" s="24">
        <f t="shared" si="2"/>
        <v>8.0298294343925502E-3</v>
      </c>
      <c r="Q21" s="84"/>
      <c r="S21" s="25"/>
    </row>
    <row r="22" spans="1:21" ht="16.5" customHeight="1" x14ac:dyDescent="0.2">
      <c r="B22" s="63">
        <v>20</v>
      </c>
      <c r="C22" s="30">
        <v>44418</v>
      </c>
      <c r="D22" s="31">
        <v>113595</v>
      </c>
      <c r="E22" s="120" t="s">
        <v>44</v>
      </c>
      <c r="F22" s="20">
        <v>10</v>
      </c>
      <c r="G22" s="20">
        <v>0</v>
      </c>
      <c r="H22" s="14">
        <f t="shared" si="4"/>
        <v>0</v>
      </c>
      <c r="I22" s="15"/>
      <c r="J22" s="12">
        <v>108.16</v>
      </c>
      <c r="K22" s="12">
        <v>98.962000000000003</v>
      </c>
      <c r="L22" s="12">
        <v>100</v>
      </c>
      <c r="M22" s="11">
        <f>J22*L22</f>
        <v>10816</v>
      </c>
      <c r="N22" s="24">
        <f t="shared" si="1"/>
        <v>9.2944766678118809E-2</v>
      </c>
      <c r="O22" s="11">
        <f t="shared" si="3"/>
        <v>919.79999999999927</v>
      </c>
      <c r="P22" s="24">
        <f t="shared" si="2"/>
        <v>4.0794864705015511E-2</v>
      </c>
      <c r="Q22" s="84"/>
      <c r="S22" s="25"/>
      <c r="U22" s="39"/>
    </row>
    <row r="23" spans="1:21" x14ac:dyDescent="0.2">
      <c r="B23" s="63">
        <v>21</v>
      </c>
      <c r="C23" s="30">
        <v>44425</v>
      </c>
      <c r="D23" s="31">
        <v>113596</v>
      </c>
      <c r="E23" s="120" t="s">
        <v>47</v>
      </c>
      <c r="F23" s="20">
        <v>10</v>
      </c>
      <c r="G23" s="20"/>
      <c r="H23" s="14">
        <f t="shared" si="4"/>
        <v>0</v>
      </c>
      <c r="I23" s="15"/>
      <c r="J23" s="12">
        <v>95.724999999999994</v>
      </c>
      <c r="K23" s="12">
        <v>96.222999999999999</v>
      </c>
      <c r="L23" s="12">
        <v>70</v>
      </c>
      <c r="M23" s="11">
        <f t="shared" si="0"/>
        <v>6700.75</v>
      </c>
      <c r="N23" s="24">
        <f t="shared" si="1"/>
        <v>-5.1754777963689E-3</v>
      </c>
      <c r="O23" s="11">
        <f t="shared" si="3"/>
        <v>-34.860000000000326</v>
      </c>
      <c r="P23" s="24">
        <f t="shared" si="2"/>
        <v>2.5273316352822917E-2</v>
      </c>
      <c r="Q23" s="84"/>
      <c r="S23" s="25"/>
    </row>
    <row r="24" spans="1:21" s="38" customFormat="1" x14ac:dyDescent="0.2">
      <c r="A24" s="10"/>
      <c r="B24" s="63">
        <v>22</v>
      </c>
      <c r="C24" s="32">
        <v>44427</v>
      </c>
      <c r="D24" s="33">
        <v>110081</v>
      </c>
      <c r="E24" s="123" t="s">
        <v>45</v>
      </c>
      <c r="F24" s="35">
        <v>10</v>
      </c>
      <c r="G24" s="35">
        <v>100</v>
      </c>
      <c r="H24" s="14"/>
      <c r="I24" s="34" t="s">
        <v>46</v>
      </c>
      <c r="J24" s="34"/>
      <c r="K24" s="34"/>
      <c r="L24" s="34"/>
      <c r="M24" s="36">
        <f t="shared" si="0"/>
        <v>0</v>
      </c>
      <c r="N24" s="37" t="e">
        <f t="shared" si="1"/>
        <v>#DIV/0!</v>
      </c>
      <c r="O24" s="36">
        <f t="shared" si="3"/>
        <v>0</v>
      </c>
      <c r="P24" s="37">
        <f t="shared" si="2"/>
        <v>0</v>
      </c>
      <c r="Q24" s="86"/>
      <c r="R24" s="51"/>
      <c r="S24" s="25"/>
      <c r="T24" s="7"/>
      <c r="U24" s="7"/>
    </row>
    <row r="25" spans="1:21" s="39" customFormat="1" x14ac:dyDescent="0.2">
      <c r="B25" s="63">
        <v>23</v>
      </c>
      <c r="C25" s="40">
        <v>44434</v>
      </c>
      <c r="D25" s="41" t="s">
        <v>48</v>
      </c>
      <c r="E25" s="121" t="s">
        <v>49</v>
      </c>
      <c r="F25" s="43">
        <v>10</v>
      </c>
      <c r="G25" s="43">
        <v>102.7</v>
      </c>
      <c r="H25" s="44">
        <f>F25*G25</f>
        <v>1027</v>
      </c>
      <c r="I25" s="42" t="s">
        <v>66</v>
      </c>
      <c r="J25" s="42"/>
      <c r="K25" s="42"/>
      <c r="L25" s="42"/>
      <c r="M25" s="44">
        <f t="shared" si="0"/>
        <v>0</v>
      </c>
      <c r="N25" s="45" t="e">
        <f t="shared" si="1"/>
        <v>#DIV/0!</v>
      </c>
      <c r="O25" s="44">
        <v>343.5</v>
      </c>
      <c r="P25" s="45">
        <f t="shared" si="2"/>
        <v>0</v>
      </c>
      <c r="Q25" s="85"/>
      <c r="S25" s="46"/>
      <c r="U25" s="50"/>
    </row>
    <row r="26" spans="1:21" x14ac:dyDescent="0.2">
      <c r="A26" s="7"/>
      <c r="B26" s="63">
        <v>24</v>
      </c>
      <c r="C26" s="30">
        <v>44438</v>
      </c>
      <c r="D26" s="31">
        <v>123056</v>
      </c>
      <c r="E26" s="120" t="s">
        <v>51</v>
      </c>
      <c r="F26" s="20">
        <v>10</v>
      </c>
      <c r="G26" s="20">
        <v>104.477</v>
      </c>
      <c r="H26" s="14">
        <f>F26*G26</f>
        <v>1044.77</v>
      </c>
      <c r="I26" s="15" t="s">
        <v>52</v>
      </c>
      <c r="J26" s="12">
        <v>107.114</v>
      </c>
      <c r="K26" s="12">
        <v>103.797</v>
      </c>
      <c r="L26" s="12">
        <v>10</v>
      </c>
      <c r="M26" s="11">
        <f t="shared" si="0"/>
        <v>1071.1400000000001</v>
      </c>
      <c r="N26" s="24">
        <f t="shared" si="1"/>
        <v>3.1956607609083185E-2</v>
      </c>
      <c r="O26" s="11">
        <f>(J26-K26)*L26</f>
        <v>33.170000000000073</v>
      </c>
      <c r="P26" s="24">
        <f t="shared" si="2"/>
        <v>4.040034336180688E-3</v>
      </c>
      <c r="Q26" s="84"/>
      <c r="S26" s="25"/>
    </row>
    <row r="27" spans="1:21" s="39" customFormat="1" x14ac:dyDescent="0.2">
      <c r="B27" s="64">
        <v>25</v>
      </c>
      <c r="C27" s="40"/>
      <c r="D27" s="41">
        <v>110081</v>
      </c>
      <c r="E27" s="121" t="s">
        <v>45</v>
      </c>
      <c r="F27" s="43">
        <v>-10</v>
      </c>
      <c r="G27" s="43">
        <v>156.43</v>
      </c>
      <c r="H27" s="44">
        <v>0</v>
      </c>
      <c r="I27" s="42" t="s">
        <v>53</v>
      </c>
      <c r="J27" s="42"/>
      <c r="K27" s="42"/>
      <c r="L27" s="42"/>
      <c r="M27" s="44">
        <f t="shared" si="0"/>
        <v>0</v>
      </c>
      <c r="N27" s="45" t="e">
        <f t="shared" si="1"/>
        <v>#DIV/0!</v>
      </c>
      <c r="O27" s="44">
        <v>563.20000000000005</v>
      </c>
      <c r="P27" s="45">
        <f t="shared" si="2"/>
        <v>0</v>
      </c>
      <c r="Q27" s="85"/>
      <c r="S27" s="46"/>
    </row>
    <row r="28" spans="1:21" x14ac:dyDescent="0.2">
      <c r="A28" s="7"/>
      <c r="B28" s="63">
        <v>26</v>
      </c>
      <c r="C28" s="30">
        <v>44448</v>
      </c>
      <c r="D28" s="31">
        <v>113017</v>
      </c>
      <c r="E28" s="120" t="s">
        <v>33</v>
      </c>
      <c r="F28" s="20">
        <v>10</v>
      </c>
      <c r="G28" s="20">
        <v>101.91</v>
      </c>
      <c r="H28" s="14">
        <f t="shared" ref="H28:H59" si="5">F28*G28</f>
        <v>1019.0999999999999</v>
      </c>
      <c r="I28" s="15"/>
      <c r="J28" s="12">
        <v>111.926</v>
      </c>
      <c r="K28" s="12">
        <v>124.729</v>
      </c>
      <c r="L28" s="12">
        <v>60</v>
      </c>
      <c r="M28" s="11">
        <f t="shared" si="0"/>
        <v>6715.56</v>
      </c>
      <c r="N28" s="24">
        <f t="shared" si="1"/>
        <v>-0.10264653769371997</v>
      </c>
      <c r="O28" s="11">
        <f>(J28-K28)*L28</f>
        <v>-768.17999999999984</v>
      </c>
      <c r="P28" s="24">
        <f t="shared" si="2"/>
        <v>2.5329175445489457E-2</v>
      </c>
      <c r="Q28" s="84" t="s">
        <v>54</v>
      </c>
      <c r="S28" s="25"/>
    </row>
    <row r="29" spans="1:21" s="51" customFormat="1" x14ac:dyDescent="0.2">
      <c r="B29" s="98">
        <v>27</v>
      </c>
      <c r="C29" s="52">
        <v>44453</v>
      </c>
      <c r="D29" s="53">
        <v>113576</v>
      </c>
      <c r="E29" s="124" t="s">
        <v>55</v>
      </c>
      <c r="F29" s="55">
        <v>10</v>
      </c>
      <c r="G29" s="55">
        <v>96.6</v>
      </c>
      <c r="H29" s="56">
        <f t="shared" si="5"/>
        <v>966</v>
      </c>
      <c r="I29" s="54" t="s">
        <v>52</v>
      </c>
      <c r="J29" s="54"/>
      <c r="K29" s="54"/>
      <c r="L29" s="54"/>
      <c r="M29" s="56">
        <f t="shared" si="0"/>
        <v>0</v>
      </c>
      <c r="N29" s="57" t="e">
        <f t="shared" si="1"/>
        <v>#DIV/0!</v>
      </c>
      <c r="O29" s="56">
        <v>438.6</v>
      </c>
      <c r="P29" s="57">
        <f t="shared" si="2"/>
        <v>0</v>
      </c>
      <c r="Q29" s="87"/>
      <c r="S29" s="58"/>
    </row>
    <row r="30" spans="1:21" ht="14.25" customHeight="1" x14ac:dyDescent="0.2">
      <c r="A30" s="7"/>
      <c r="B30" s="63">
        <v>28</v>
      </c>
      <c r="C30" s="30">
        <v>44461</v>
      </c>
      <c r="D30" s="31">
        <v>113578</v>
      </c>
      <c r="E30" s="120" t="s">
        <v>56</v>
      </c>
      <c r="F30" s="20">
        <v>10</v>
      </c>
      <c r="G30" s="20">
        <v>98.3</v>
      </c>
      <c r="H30" s="14">
        <f t="shared" si="5"/>
        <v>983</v>
      </c>
      <c r="I30" s="15"/>
      <c r="J30" s="12">
        <v>100.504</v>
      </c>
      <c r="K30" s="12">
        <v>101.34</v>
      </c>
      <c r="L30" s="12">
        <v>30</v>
      </c>
      <c r="M30" s="11">
        <f t="shared" si="0"/>
        <v>3015.1200000000003</v>
      </c>
      <c r="N30" s="24">
        <f t="shared" si="1"/>
        <v>-8.2494572725478436E-3</v>
      </c>
      <c r="O30" s="11">
        <f>(J30-K30)*L30</f>
        <v>-25.079999999999956</v>
      </c>
      <c r="P30" s="24">
        <f t="shared" si="2"/>
        <v>1.137217201085303E-2</v>
      </c>
      <c r="Q30" s="84"/>
      <c r="S30" s="25"/>
    </row>
    <row r="31" spans="1:21" s="61" customFormat="1" x14ac:dyDescent="0.2">
      <c r="B31" s="63">
        <v>29</v>
      </c>
      <c r="C31" s="30">
        <v>44466</v>
      </c>
      <c r="D31" s="31">
        <v>127016</v>
      </c>
      <c r="E31" s="120" t="s">
        <v>50</v>
      </c>
      <c r="F31" s="20">
        <v>10</v>
      </c>
      <c r="G31" s="20">
        <v>102.20099999999999</v>
      </c>
      <c r="H31" s="14">
        <f t="shared" si="5"/>
        <v>1022.01</v>
      </c>
      <c r="I31" s="15" t="s">
        <v>52</v>
      </c>
      <c r="J31" s="12">
        <v>111.694</v>
      </c>
      <c r="K31" s="12">
        <v>101.621</v>
      </c>
      <c r="L31" s="12">
        <v>10</v>
      </c>
      <c r="M31" s="11">
        <f t="shared" si="0"/>
        <v>1116.94</v>
      </c>
      <c r="N31" s="24">
        <f t="shared" si="1"/>
        <v>9.9123212721780027E-2</v>
      </c>
      <c r="O31" s="11">
        <f>(J31-K31)*L31</f>
        <v>100.73000000000008</v>
      </c>
      <c r="P31" s="24">
        <f t="shared" si="2"/>
        <v>4.21277886313055E-3</v>
      </c>
      <c r="Q31" s="84"/>
      <c r="R31" s="7"/>
      <c r="S31" s="62"/>
      <c r="U31" s="7"/>
    </row>
    <row r="32" spans="1:21" s="51" customFormat="1" x14ac:dyDescent="0.2">
      <c r="B32" s="63">
        <v>30</v>
      </c>
      <c r="C32" s="52">
        <v>44482</v>
      </c>
      <c r="D32" s="53">
        <v>127007</v>
      </c>
      <c r="E32" s="119" t="s">
        <v>58</v>
      </c>
      <c r="F32" s="55">
        <v>10</v>
      </c>
      <c r="G32" s="55">
        <v>102.511</v>
      </c>
      <c r="H32" s="56">
        <f t="shared" si="5"/>
        <v>1025.1099999999999</v>
      </c>
      <c r="I32" s="54" t="s">
        <v>52</v>
      </c>
      <c r="J32" s="54"/>
      <c r="K32" s="54"/>
      <c r="L32" s="54"/>
      <c r="M32" s="56">
        <f t="shared" si="0"/>
        <v>0</v>
      </c>
      <c r="N32" s="57" t="e">
        <f t="shared" si="1"/>
        <v>#DIV/0!</v>
      </c>
      <c r="O32" s="56">
        <v>0</v>
      </c>
      <c r="P32" s="57">
        <f t="shared" si="2"/>
        <v>0</v>
      </c>
      <c r="Q32" s="87"/>
      <c r="R32" s="7"/>
      <c r="S32" s="58"/>
    </row>
    <row r="33" spans="1:21" x14ac:dyDescent="0.2">
      <c r="A33" s="8"/>
      <c r="B33" s="63">
        <v>31</v>
      </c>
      <c r="C33" s="30">
        <v>44487</v>
      </c>
      <c r="D33" s="31">
        <v>128062</v>
      </c>
      <c r="E33" s="120" t="s">
        <v>59</v>
      </c>
      <c r="F33" s="20">
        <v>10</v>
      </c>
      <c r="G33" s="20">
        <v>89.132999999999996</v>
      </c>
      <c r="H33" s="14">
        <f t="shared" si="5"/>
        <v>891.32999999999993</v>
      </c>
      <c r="I33" s="15"/>
      <c r="J33" s="12">
        <v>104.596</v>
      </c>
      <c r="K33" s="12">
        <v>102.991</v>
      </c>
      <c r="L33" s="12">
        <v>100</v>
      </c>
      <c r="M33" s="11">
        <f t="shared" si="0"/>
        <v>10459.6</v>
      </c>
      <c r="N33" s="24">
        <f t="shared" si="1"/>
        <v>1.5583885970618831E-2</v>
      </c>
      <c r="O33" s="11">
        <f>(J33-K33)*L33</f>
        <v>160.5000000000004</v>
      </c>
      <c r="P33" s="24">
        <f t="shared" si="2"/>
        <v>3.9450625635038851E-2</v>
      </c>
      <c r="Q33" s="84"/>
      <c r="R33" s="8"/>
      <c r="S33" s="22"/>
      <c r="T33" s="8"/>
      <c r="U33" s="8"/>
    </row>
    <row r="34" spans="1:21" s="39" customFormat="1" x14ac:dyDescent="0.2">
      <c r="B34" s="64">
        <v>32</v>
      </c>
      <c r="C34" s="40">
        <v>44495</v>
      </c>
      <c r="D34" s="41">
        <v>113576</v>
      </c>
      <c r="E34" s="125" t="s">
        <v>55</v>
      </c>
      <c r="F34" s="43">
        <v>-10</v>
      </c>
      <c r="G34" s="43">
        <v>140.5</v>
      </c>
      <c r="H34" s="44">
        <f t="shared" si="5"/>
        <v>-1405</v>
      </c>
      <c r="I34" s="42" t="s">
        <v>53</v>
      </c>
      <c r="J34" s="42"/>
      <c r="K34" s="42"/>
      <c r="L34" s="42"/>
      <c r="M34" s="44">
        <f t="shared" si="0"/>
        <v>0</v>
      </c>
      <c r="N34" s="45" t="e">
        <f t="shared" si="1"/>
        <v>#DIV/0!</v>
      </c>
      <c r="O34" s="44">
        <f>(J34-K34)*L34</f>
        <v>0</v>
      </c>
      <c r="P34" s="45">
        <f t="shared" si="2"/>
        <v>0</v>
      </c>
      <c r="Q34" s="85"/>
      <c r="S34" s="46"/>
    </row>
    <row r="35" spans="1:21" x14ac:dyDescent="0.2">
      <c r="A35" s="7"/>
      <c r="B35" s="63">
        <v>33</v>
      </c>
      <c r="C35" s="30">
        <v>44487</v>
      </c>
      <c r="D35" s="31">
        <v>110072</v>
      </c>
      <c r="E35" s="120" t="s">
        <v>60</v>
      </c>
      <c r="F35" s="20">
        <v>10</v>
      </c>
      <c r="G35" s="20">
        <v>99.03</v>
      </c>
      <c r="H35" s="14">
        <f t="shared" si="5"/>
        <v>990.3</v>
      </c>
      <c r="I35" s="15"/>
      <c r="J35" s="12">
        <v>93.516000000000005</v>
      </c>
      <c r="K35" s="12">
        <v>97.409000000000006</v>
      </c>
      <c r="L35" s="12">
        <v>100</v>
      </c>
      <c r="M35" s="11">
        <f t="shared" ref="M35:M59" si="6">J35*L35</f>
        <v>9351.6</v>
      </c>
      <c r="N35" s="24">
        <f t="shared" ref="N35:N59" si="7">(J35-K35)/K35</f>
        <v>-3.9965506267388026E-2</v>
      </c>
      <c r="O35" s="11">
        <f>(J35-K35)*L35</f>
        <v>-389.30000000000007</v>
      </c>
      <c r="P35" s="24">
        <f t="shared" ref="P35:P66" si="8">M35/$M$406</f>
        <v>3.5271565900094587E-2</v>
      </c>
      <c r="Q35" s="84"/>
      <c r="S35" s="25"/>
    </row>
    <row r="36" spans="1:21" s="51" customFormat="1" x14ac:dyDescent="0.2">
      <c r="B36" s="98">
        <v>34</v>
      </c>
      <c r="C36" s="54"/>
      <c r="D36" s="53">
        <v>127047</v>
      </c>
      <c r="E36" s="119" t="s">
        <v>61</v>
      </c>
      <c r="F36" s="55">
        <v>10</v>
      </c>
      <c r="G36" s="55"/>
      <c r="H36" s="56">
        <f t="shared" si="5"/>
        <v>0</v>
      </c>
      <c r="I36" s="54" t="s">
        <v>46</v>
      </c>
      <c r="J36" s="54"/>
      <c r="K36" s="54"/>
      <c r="L36" s="54"/>
      <c r="M36" s="56">
        <f t="shared" si="6"/>
        <v>0</v>
      </c>
      <c r="N36" s="57" t="e">
        <f t="shared" si="7"/>
        <v>#DIV/0!</v>
      </c>
      <c r="O36" s="56"/>
      <c r="P36" s="57">
        <f t="shared" si="8"/>
        <v>0</v>
      </c>
      <c r="Q36" s="87"/>
      <c r="S36" s="58"/>
    </row>
    <row r="37" spans="1:21" s="51" customFormat="1" x14ac:dyDescent="0.2">
      <c r="B37" s="63">
        <v>35</v>
      </c>
      <c r="C37" s="52">
        <v>44509</v>
      </c>
      <c r="D37" s="53">
        <v>113574</v>
      </c>
      <c r="E37" s="119" t="s">
        <v>35</v>
      </c>
      <c r="F37" s="55">
        <v>-10</v>
      </c>
      <c r="G37" s="55">
        <v>120.8</v>
      </c>
      <c r="H37" s="56">
        <f t="shared" si="5"/>
        <v>-1208</v>
      </c>
      <c r="I37" s="54" t="s">
        <v>53</v>
      </c>
      <c r="J37" s="54"/>
      <c r="K37" s="54"/>
      <c r="L37" s="54"/>
      <c r="M37" s="56">
        <f t="shared" si="6"/>
        <v>0</v>
      </c>
      <c r="N37" s="57" t="e">
        <f t="shared" si="7"/>
        <v>#DIV/0!</v>
      </c>
      <c r="O37" s="56">
        <v>210.48</v>
      </c>
      <c r="P37" s="24">
        <f t="shared" si="8"/>
        <v>0</v>
      </c>
      <c r="Q37" s="87" t="s">
        <v>62</v>
      </c>
      <c r="R37" s="7"/>
      <c r="S37" s="58"/>
      <c r="U37" s="7"/>
    </row>
    <row r="38" spans="1:21" x14ac:dyDescent="0.2">
      <c r="A38" s="7"/>
      <c r="B38" s="63">
        <v>36</v>
      </c>
      <c r="C38" s="30">
        <v>44536</v>
      </c>
      <c r="D38" s="31">
        <v>110072</v>
      </c>
      <c r="E38" s="120" t="s">
        <v>60</v>
      </c>
      <c r="F38" s="20">
        <v>10</v>
      </c>
      <c r="G38" s="20">
        <v>98.98</v>
      </c>
      <c r="H38" s="14">
        <f t="shared" si="5"/>
        <v>989.80000000000007</v>
      </c>
      <c r="I38" s="15" t="s">
        <v>52</v>
      </c>
      <c r="J38" s="12"/>
      <c r="K38" s="12"/>
      <c r="L38" s="12"/>
      <c r="M38" s="11">
        <f t="shared" si="6"/>
        <v>0</v>
      </c>
      <c r="N38" s="24" t="e">
        <f t="shared" si="7"/>
        <v>#DIV/0!</v>
      </c>
      <c r="O38" s="11">
        <f>(J38-K38)*L38</f>
        <v>0</v>
      </c>
      <c r="P38" s="24">
        <f t="shared" si="8"/>
        <v>0</v>
      </c>
      <c r="Q38" s="87" t="s">
        <v>63</v>
      </c>
      <c r="R38" s="61"/>
      <c r="S38" s="25"/>
    </row>
    <row r="39" spans="1:21" s="39" customFormat="1" x14ac:dyDescent="0.2">
      <c r="B39" s="64">
        <v>37</v>
      </c>
      <c r="C39" s="40">
        <v>44539</v>
      </c>
      <c r="D39" s="41">
        <v>127047</v>
      </c>
      <c r="E39" s="121" t="s">
        <v>61</v>
      </c>
      <c r="F39" s="43">
        <v>-10</v>
      </c>
      <c r="G39" s="43"/>
      <c r="H39" s="44">
        <f t="shared" si="5"/>
        <v>0</v>
      </c>
      <c r="I39" s="42" t="s">
        <v>53</v>
      </c>
      <c r="J39" s="42"/>
      <c r="K39" s="42"/>
      <c r="L39" s="42"/>
      <c r="M39" s="44">
        <f t="shared" si="6"/>
        <v>0</v>
      </c>
      <c r="N39" s="45" t="e">
        <f t="shared" si="7"/>
        <v>#DIV/0!</v>
      </c>
      <c r="O39" s="44">
        <v>380.91</v>
      </c>
      <c r="P39" s="45">
        <f t="shared" si="8"/>
        <v>0</v>
      </c>
      <c r="Q39" s="85"/>
      <c r="S39" s="46"/>
    </row>
    <row r="40" spans="1:21" x14ac:dyDescent="0.2">
      <c r="A40" s="7"/>
      <c r="B40" s="63">
        <v>38</v>
      </c>
      <c r="C40" s="30">
        <v>44544</v>
      </c>
      <c r="D40" s="31">
        <v>113036</v>
      </c>
      <c r="E40" s="120" t="s">
        <v>26</v>
      </c>
      <c r="F40" s="20">
        <v>10</v>
      </c>
      <c r="G40" s="20">
        <v>107.89</v>
      </c>
      <c r="H40" s="14">
        <f t="shared" si="5"/>
        <v>1078.9000000000001</v>
      </c>
      <c r="I40" s="15" t="s">
        <v>66</v>
      </c>
      <c r="J40" s="12"/>
      <c r="K40" s="12"/>
      <c r="L40" s="12"/>
      <c r="M40" s="11">
        <f t="shared" si="6"/>
        <v>0</v>
      </c>
      <c r="N40" s="24" t="e">
        <f t="shared" si="7"/>
        <v>#DIV/0!</v>
      </c>
      <c r="O40" s="11">
        <f>(J40-K40)*L40</f>
        <v>0</v>
      </c>
      <c r="P40" s="24">
        <f t="shared" si="8"/>
        <v>0</v>
      </c>
      <c r="Q40" s="84"/>
      <c r="S40" s="25"/>
    </row>
    <row r="41" spans="1:21" ht="14.25" customHeight="1" x14ac:dyDescent="0.2">
      <c r="A41" s="7"/>
      <c r="B41" s="63">
        <v>39</v>
      </c>
      <c r="C41" s="30">
        <v>44550</v>
      </c>
      <c r="D41" s="31">
        <v>128062</v>
      </c>
      <c r="E41" s="120" t="s">
        <v>59</v>
      </c>
      <c r="F41" s="20">
        <v>10</v>
      </c>
      <c r="G41" s="20">
        <v>94.59</v>
      </c>
      <c r="H41" s="14">
        <f t="shared" si="5"/>
        <v>945.90000000000009</v>
      </c>
      <c r="I41" s="15" t="s">
        <v>66</v>
      </c>
      <c r="J41" s="12"/>
      <c r="K41" s="12"/>
      <c r="L41" s="12"/>
      <c r="M41" s="11">
        <f t="shared" si="6"/>
        <v>0</v>
      </c>
      <c r="N41" s="24" t="e">
        <f t="shared" si="7"/>
        <v>#DIV/0!</v>
      </c>
      <c r="O41" s="11">
        <f>(J41-K41)*L41</f>
        <v>0</v>
      </c>
      <c r="P41" s="24">
        <f t="shared" si="8"/>
        <v>0</v>
      </c>
      <c r="Q41" s="84"/>
      <c r="R41" s="51"/>
      <c r="S41" s="25"/>
    </row>
    <row r="42" spans="1:21" s="51" customFormat="1" x14ac:dyDescent="0.2">
      <c r="B42" s="63">
        <v>40</v>
      </c>
      <c r="C42" s="52">
        <v>44557</v>
      </c>
      <c r="D42" s="53">
        <v>127007</v>
      </c>
      <c r="E42" s="119" t="s">
        <v>58</v>
      </c>
      <c r="F42" s="55">
        <v>10</v>
      </c>
      <c r="G42" s="55">
        <v>149.65100000000001</v>
      </c>
      <c r="H42" s="56">
        <f t="shared" si="5"/>
        <v>1496.5100000000002</v>
      </c>
      <c r="I42" s="54" t="s">
        <v>64</v>
      </c>
      <c r="J42" s="54"/>
      <c r="K42" s="54"/>
      <c r="L42" s="54"/>
      <c r="M42" s="56">
        <f t="shared" si="6"/>
        <v>0</v>
      </c>
      <c r="N42" s="57" t="e">
        <f t="shared" si="7"/>
        <v>#DIV/0!</v>
      </c>
      <c r="O42" s="56">
        <v>471</v>
      </c>
      <c r="P42" s="24">
        <f t="shared" si="8"/>
        <v>0</v>
      </c>
      <c r="Q42" s="87"/>
      <c r="R42" s="7"/>
      <c r="S42" s="58"/>
      <c r="U42" s="7"/>
    </row>
    <row r="43" spans="1:21" x14ac:dyDescent="0.2">
      <c r="A43" s="7"/>
      <c r="B43" s="63">
        <v>41</v>
      </c>
      <c r="C43" s="30">
        <v>44561</v>
      </c>
      <c r="D43" s="31">
        <v>128100</v>
      </c>
      <c r="E43" s="122" t="s">
        <v>67</v>
      </c>
      <c r="F43" s="20">
        <v>10</v>
      </c>
      <c r="G43" s="20">
        <v>109.17</v>
      </c>
      <c r="H43" s="14">
        <f t="shared" si="5"/>
        <v>1091.7</v>
      </c>
      <c r="I43" s="15" t="s">
        <v>66</v>
      </c>
      <c r="J43" s="12"/>
      <c r="K43" s="12"/>
      <c r="L43" s="12"/>
      <c r="M43" s="11">
        <f t="shared" si="6"/>
        <v>0</v>
      </c>
      <c r="N43" s="24" t="e">
        <f t="shared" si="7"/>
        <v>#DIV/0!</v>
      </c>
      <c r="O43" s="11">
        <f t="shared" ref="O43:O67" si="9">(J43-K43)*L43</f>
        <v>0</v>
      </c>
      <c r="P43" s="24">
        <f t="shared" si="8"/>
        <v>0</v>
      </c>
      <c r="Q43" s="84"/>
      <c r="S43" s="25"/>
    </row>
    <row r="44" spans="1:21" x14ac:dyDescent="0.2">
      <c r="A44" s="7"/>
      <c r="B44" s="63">
        <v>42</v>
      </c>
      <c r="C44" s="30">
        <v>44581</v>
      </c>
      <c r="D44" s="31">
        <v>113595</v>
      </c>
      <c r="E44" s="120" t="s">
        <v>44</v>
      </c>
      <c r="F44" s="20">
        <v>10</v>
      </c>
      <c r="G44" s="20">
        <v>106.51</v>
      </c>
      <c r="H44" s="14">
        <f t="shared" si="5"/>
        <v>1065.1000000000001</v>
      </c>
      <c r="I44" s="15" t="s">
        <v>66</v>
      </c>
      <c r="J44" s="12"/>
      <c r="K44" s="12"/>
      <c r="L44" s="12"/>
      <c r="M44" s="11">
        <f t="shared" si="6"/>
        <v>0</v>
      </c>
      <c r="N44" s="24" t="e">
        <f t="shared" si="7"/>
        <v>#DIV/0!</v>
      </c>
      <c r="O44" s="11">
        <f t="shared" si="9"/>
        <v>0</v>
      </c>
      <c r="P44" s="24">
        <f t="shared" si="8"/>
        <v>0</v>
      </c>
      <c r="Q44" s="84"/>
      <c r="S44" s="25"/>
    </row>
    <row r="45" spans="1:21" x14ac:dyDescent="0.2">
      <c r="A45" s="7"/>
      <c r="B45" s="63">
        <v>43</v>
      </c>
      <c r="C45" s="30">
        <v>44582</v>
      </c>
      <c r="D45" s="31">
        <v>113596</v>
      </c>
      <c r="E45" s="120" t="s">
        <v>47</v>
      </c>
      <c r="F45" s="20">
        <v>10</v>
      </c>
      <c r="G45" s="20">
        <v>102.83</v>
      </c>
      <c r="H45" s="14">
        <f t="shared" si="5"/>
        <v>1028.3</v>
      </c>
      <c r="I45" s="15" t="s">
        <v>66</v>
      </c>
      <c r="J45" s="12"/>
      <c r="K45" s="12"/>
      <c r="L45" s="12"/>
      <c r="M45" s="11">
        <f t="shared" si="6"/>
        <v>0</v>
      </c>
      <c r="N45" s="24" t="e">
        <f t="shared" si="7"/>
        <v>#DIV/0!</v>
      </c>
      <c r="O45" s="11">
        <f t="shared" si="9"/>
        <v>0</v>
      </c>
      <c r="P45" s="24">
        <f t="shared" si="8"/>
        <v>0</v>
      </c>
      <c r="Q45" s="84"/>
      <c r="S45" s="25"/>
    </row>
    <row r="46" spans="1:21" ht="14.25" customHeight="1" x14ac:dyDescent="0.2">
      <c r="A46" s="7"/>
      <c r="B46" s="63">
        <v>44</v>
      </c>
      <c r="C46" s="30">
        <v>44541</v>
      </c>
      <c r="D46" s="31">
        <v>128076</v>
      </c>
      <c r="E46" s="126" t="s">
        <v>68</v>
      </c>
      <c r="F46" s="20">
        <v>40</v>
      </c>
      <c r="G46" s="20">
        <v>147.58199999999999</v>
      </c>
      <c r="H46" s="14">
        <f t="shared" si="5"/>
        <v>5903.28</v>
      </c>
      <c r="I46" s="15"/>
      <c r="J46" s="12">
        <v>124.101</v>
      </c>
      <c r="K46" s="12">
        <v>127.94799999999999</v>
      </c>
      <c r="L46" s="12">
        <v>40</v>
      </c>
      <c r="M46" s="11">
        <f t="shared" si="6"/>
        <v>4964.04</v>
      </c>
      <c r="N46" s="24">
        <f t="shared" si="7"/>
        <v>-3.0066902179010178E-2</v>
      </c>
      <c r="O46" s="11">
        <f t="shared" si="9"/>
        <v>-153.87999999999977</v>
      </c>
      <c r="P46" s="24">
        <f t="shared" si="8"/>
        <v>1.8722941955462757E-2</v>
      </c>
      <c r="Q46" s="84"/>
      <c r="S46" s="25"/>
    </row>
    <row r="47" spans="1:21" x14ac:dyDescent="0.2">
      <c r="A47" s="7"/>
      <c r="B47" s="63">
        <v>45</v>
      </c>
      <c r="C47" s="30">
        <v>44541</v>
      </c>
      <c r="D47" s="31">
        <v>128138</v>
      </c>
      <c r="E47" s="127" t="s">
        <v>65</v>
      </c>
      <c r="F47" s="20">
        <v>10</v>
      </c>
      <c r="G47" s="20">
        <v>118.562</v>
      </c>
      <c r="H47" s="14">
        <f t="shared" si="5"/>
        <v>1185.6199999999999</v>
      </c>
      <c r="I47" s="15" t="s">
        <v>66</v>
      </c>
      <c r="J47" s="12">
        <v>115.03700000000001</v>
      </c>
      <c r="K47" s="12">
        <v>115.91</v>
      </c>
      <c r="L47" s="12">
        <v>20</v>
      </c>
      <c r="M47" s="11">
        <f t="shared" si="6"/>
        <v>2300.7400000000002</v>
      </c>
      <c r="N47" s="24">
        <f t="shared" si="7"/>
        <v>-7.5317056336812226E-3</v>
      </c>
      <c r="O47" s="11">
        <f t="shared" si="9"/>
        <v>-17.459999999999809</v>
      </c>
      <c r="P47" s="24">
        <f t="shared" si="8"/>
        <v>8.6777345618914009E-3</v>
      </c>
      <c r="Q47" s="84"/>
      <c r="S47" s="25"/>
    </row>
    <row r="48" spans="1:21" x14ac:dyDescent="0.2">
      <c r="A48" s="7"/>
      <c r="B48" s="63">
        <v>46</v>
      </c>
      <c r="C48" s="30">
        <v>44582</v>
      </c>
      <c r="D48" s="31">
        <v>113017</v>
      </c>
      <c r="E48" s="120" t="s">
        <v>33</v>
      </c>
      <c r="F48" s="20">
        <v>20</v>
      </c>
      <c r="G48" s="20">
        <v>152.79</v>
      </c>
      <c r="H48" s="14">
        <f t="shared" si="5"/>
        <v>3055.7999999999997</v>
      </c>
      <c r="I48" s="15" t="s">
        <v>66</v>
      </c>
      <c r="J48" s="12"/>
      <c r="K48" s="12"/>
      <c r="L48" s="12"/>
      <c r="M48" s="11">
        <f t="shared" si="6"/>
        <v>0</v>
      </c>
      <c r="N48" s="24" t="e">
        <f t="shared" si="7"/>
        <v>#DIV/0!</v>
      </c>
      <c r="O48" s="11">
        <f t="shared" si="9"/>
        <v>0</v>
      </c>
      <c r="P48" s="24">
        <f t="shared" si="8"/>
        <v>0</v>
      </c>
      <c r="Q48" s="84"/>
      <c r="S48" s="25"/>
    </row>
    <row r="49" spans="1:19" x14ac:dyDescent="0.2">
      <c r="A49" s="7"/>
      <c r="B49" s="178">
        <v>47</v>
      </c>
      <c r="C49" s="167">
        <v>44582</v>
      </c>
      <c r="D49" s="168">
        <v>113601</v>
      </c>
      <c r="E49" s="179" t="s">
        <v>74</v>
      </c>
      <c r="F49" s="170">
        <v>30</v>
      </c>
      <c r="G49" s="170">
        <v>143.19999999999999</v>
      </c>
      <c r="H49" s="171">
        <f t="shared" si="5"/>
        <v>4296</v>
      </c>
      <c r="I49" s="172" t="s">
        <v>66</v>
      </c>
      <c r="J49" s="172"/>
      <c r="K49" s="172"/>
      <c r="L49" s="172">
        <v>0</v>
      </c>
      <c r="M49" s="171">
        <f t="shared" si="6"/>
        <v>0</v>
      </c>
      <c r="N49" s="173" t="e">
        <f t="shared" si="7"/>
        <v>#DIV/0!</v>
      </c>
      <c r="O49" s="171">
        <v>127.1</v>
      </c>
      <c r="P49" s="173">
        <f t="shared" si="8"/>
        <v>0</v>
      </c>
      <c r="Q49" s="84"/>
      <c r="S49" s="25"/>
    </row>
    <row r="50" spans="1:19" x14ac:dyDescent="0.2">
      <c r="A50" s="7"/>
      <c r="B50" s="63">
        <v>48</v>
      </c>
      <c r="C50" s="30">
        <v>44585</v>
      </c>
      <c r="D50" s="31">
        <v>128044</v>
      </c>
      <c r="E50" s="120" t="s">
        <v>28</v>
      </c>
      <c r="F50" s="20">
        <v>-10</v>
      </c>
      <c r="G50" s="20">
        <v>160.31200000000001</v>
      </c>
      <c r="H50" s="14">
        <f t="shared" si="5"/>
        <v>-1603.1200000000001</v>
      </c>
      <c r="I50" s="15" t="s">
        <v>78</v>
      </c>
      <c r="J50" s="12"/>
      <c r="K50" s="12"/>
      <c r="L50" s="12"/>
      <c r="M50" s="11">
        <f t="shared" si="6"/>
        <v>0</v>
      </c>
      <c r="N50" s="24" t="e">
        <f t="shared" si="7"/>
        <v>#DIV/0!</v>
      </c>
      <c r="O50" s="11">
        <f t="shared" si="9"/>
        <v>0</v>
      </c>
      <c r="P50" s="24">
        <f t="shared" si="8"/>
        <v>0</v>
      </c>
      <c r="Q50" s="84"/>
      <c r="S50" s="25"/>
    </row>
    <row r="51" spans="1:19" x14ac:dyDescent="0.2">
      <c r="A51" s="7"/>
      <c r="B51" s="63">
        <v>49</v>
      </c>
      <c r="C51" s="30">
        <v>44603</v>
      </c>
      <c r="D51" s="31">
        <v>113596</v>
      </c>
      <c r="E51" s="120" t="s">
        <v>47</v>
      </c>
      <c r="F51" s="20">
        <v>10</v>
      </c>
      <c r="G51" s="20">
        <v>102.83</v>
      </c>
      <c r="H51" s="14">
        <f t="shared" si="5"/>
        <v>1028.3</v>
      </c>
      <c r="I51" s="15" t="s">
        <v>66</v>
      </c>
      <c r="J51" s="12"/>
      <c r="K51" s="12"/>
      <c r="L51" s="12"/>
      <c r="M51" s="11">
        <f t="shared" si="6"/>
        <v>0</v>
      </c>
      <c r="N51" s="24" t="e">
        <f t="shared" si="7"/>
        <v>#DIV/0!</v>
      </c>
      <c r="O51" s="11">
        <f t="shared" si="9"/>
        <v>0</v>
      </c>
      <c r="P51" s="24">
        <f t="shared" si="8"/>
        <v>0</v>
      </c>
      <c r="Q51" s="84"/>
      <c r="S51" s="25"/>
    </row>
    <row r="52" spans="1:19" s="66" customFormat="1" x14ac:dyDescent="0.2">
      <c r="B52" s="64">
        <v>51</v>
      </c>
      <c r="C52" s="40">
        <v>44610</v>
      </c>
      <c r="D52" s="67">
        <v>113036</v>
      </c>
      <c r="E52" s="128" t="s">
        <v>26</v>
      </c>
      <c r="F52" s="69">
        <v>-10</v>
      </c>
      <c r="G52" s="69">
        <v>154.72999999999999</v>
      </c>
      <c r="H52" s="70">
        <f t="shared" si="5"/>
        <v>-1547.3</v>
      </c>
      <c r="I52" s="42" t="s">
        <v>64</v>
      </c>
      <c r="J52" s="68"/>
      <c r="K52" s="68"/>
      <c r="L52" s="68"/>
      <c r="M52" s="44">
        <f t="shared" si="6"/>
        <v>0</v>
      </c>
      <c r="N52" s="45" t="e">
        <f t="shared" si="7"/>
        <v>#DIV/0!</v>
      </c>
      <c r="O52" s="44">
        <f t="shared" si="9"/>
        <v>0</v>
      </c>
      <c r="P52" s="45">
        <f t="shared" si="8"/>
        <v>0</v>
      </c>
      <c r="Q52" s="88"/>
      <c r="S52" s="71"/>
    </row>
    <row r="53" spans="1:19" s="39" customFormat="1" x14ac:dyDescent="0.2">
      <c r="B53" s="64">
        <v>52</v>
      </c>
      <c r="C53" s="40">
        <v>44613</v>
      </c>
      <c r="D53" s="41">
        <v>110064</v>
      </c>
      <c r="E53" s="121" t="s">
        <v>34</v>
      </c>
      <c r="F53" s="43">
        <v>-10</v>
      </c>
      <c r="G53" s="43">
        <v>140.94999999999999</v>
      </c>
      <c r="H53" s="44">
        <f t="shared" si="5"/>
        <v>-1409.5</v>
      </c>
      <c r="I53" s="42" t="s">
        <v>64</v>
      </c>
      <c r="J53" s="42"/>
      <c r="K53" s="42"/>
      <c r="L53" s="42"/>
      <c r="M53" s="44">
        <f t="shared" si="6"/>
        <v>0</v>
      </c>
      <c r="N53" s="45" t="e">
        <f t="shared" si="7"/>
        <v>#DIV/0!</v>
      </c>
      <c r="O53" s="44">
        <f t="shared" si="9"/>
        <v>0</v>
      </c>
      <c r="P53" s="45">
        <f t="shared" si="8"/>
        <v>0</v>
      </c>
      <c r="Q53" s="85"/>
      <c r="S53" s="46"/>
    </row>
    <row r="54" spans="1:19" s="39" customFormat="1" x14ac:dyDescent="0.2">
      <c r="B54" s="64">
        <v>53</v>
      </c>
      <c r="C54" s="40">
        <v>44613</v>
      </c>
      <c r="D54" s="41" t="s">
        <v>48</v>
      </c>
      <c r="E54" s="121" t="s">
        <v>49</v>
      </c>
      <c r="F54" s="43">
        <v>-10</v>
      </c>
      <c r="G54" s="43">
        <v>137.11000000000001</v>
      </c>
      <c r="H54" s="44">
        <f t="shared" si="5"/>
        <v>-1371.1000000000001</v>
      </c>
      <c r="I54" s="42" t="s">
        <v>64</v>
      </c>
      <c r="J54" s="42"/>
      <c r="K54" s="42"/>
      <c r="L54" s="42"/>
      <c r="M54" s="44">
        <f t="shared" si="6"/>
        <v>0</v>
      </c>
      <c r="N54" s="45" t="e">
        <f t="shared" si="7"/>
        <v>#DIV/0!</v>
      </c>
      <c r="O54" s="44">
        <f t="shared" si="9"/>
        <v>0</v>
      </c>
      <c r="P54" s="45">
        <f t="shared" si="8"/>
        <v>0</v>
      </c>
      <c r="Q54" s="85"/>
      <c r="S54" s="46"/>
    </row>
    <row r="55" spans="1:19" x14ac:dyDescent="0.2">
      <c r="A55" s="7"/>
      <c r="B55" s="63">
        <v>54</v>
      </c>
      <c r="C55" s="30">
        <v>44614</v>
      </c>
      <c r="D55" s="31">
        <v>128062</v>
      </c>
      <c r="E55" s="120" t="s">
        <v>59</v>
      </c>
      <c r="F55" s="20">
        <v>10</v>
      </c>
      <c r="G55" s="20">
        <v>100.76</v>
      </c>
      <c r="H55" s="14">
        <f t="shared" si="5"/>
        <v>1007.6</v>
      </c>
      <c r="I55" s="15" t="s">
        <v>66</v>
      </c>
      <c r="J55" s="12"/>
      <c r="K55" s="12"/>
      <c r="L55" s="12"/>
      <c r="M55" s="11">
        <f t="shared" si="6"/>
        <v>0</v>
      </c>
      <c r="N55" s="24" t="e">
        <f t="shared" si="7"/>
        <v>#DIV/0!</v>
      </c>
      <c r="O55" s="11">
        <f t="shared" si="9"/>
        <v>0</v>
      </c>
      <c r="P55" s="24">
        <f t="shared" si="8"/>
        <v>0</v>
      </c>
      <c r="Q55" s="84"/>
      <c r="S55" s="25"/>
    </row>
    <row r="56" spans="1:19" x14ac:dyDescent="0.2">
      <c r="A56" s="7"/>
      <c r="B56" s="63">
        <v>55</v>
      </c>
      <c r="C56" s="30">
        <v>44614</v>
      </c>
      <c r="D56" s="31">
        <v>128100</v>
      </c>
      <c r="E56" s="120" t="s">
        <v>38</v>
      </c>
      <c r="F56" s="20">
        <v>10</v>
      </c>
      <c r="G56" s="20">
        <v>101.768</v>
      </c>
      <c r="H56" s="14">
        <f t="shared" si="5"/>
        <v>1017.6800000000001</v>
      </c>
      <c r="I56" s="15" t="s">
        <v>66</v>
      </c>
      <c r="J56" s="12"/>
      <c r="K56" s="12"/>
      <c r="L56" s="12"/>
      <c r="M56" s="11">
        <f t="shared" si="6"/>
        <v>0</v>
      </c>
      <c r="N56" s="24" t="e">
        <f t="shared" si="7"/>
        <v>#DIV/0!</v>
      </c>
      <c r="O56" s="11">
        <f t="shared" si="9"/>
        <v>0</v>
      </c>
      <c r="P56" s="24">
        <f t="shared" si="8"/>
        <v>0</v>
      </c>
      <c r="Q56" s="84"/>
      <c r="S56" s="25"/>
    </row>
    <row r="57" spans="1:19" x14ac:dyDescent="0.2">
      <c r="A57" s="7"/>
      <c r="B57" s="63">
        <v>56</v>
      </c>
      <c r="C57" s="30">
        <v>44614</v>
      </c>
      <c r="D57" s="31">
        <v>113595</v>
      </c>
      <c r="E57" s="120" t="s">
        <v>44</v>
      </c>
      <c r="F57" s="20">
        <v>10</v>
      </c>
      <c r="G57" s="20">
        <v>101.97</v>
      </c>
      <c r="H57" s="14">
        <f t="shared" si="5"/>
        <v>1019.7</v>
      </c>
      <c r="I57" s="15" t="s">
        <v>66</v>
      </c>
      <c r="J57" s="12"/>
      <c r="K57" s="12"/>
      <c r="L57" s="12"/>
      <c r="M57" s="11">
        <f t="shared" si="6"/>
        <v>0</v>
      </c>
      <c r="N57" s="24" t="e">
        <f t="shared" si="7"/>
        <v>#DIV/0!</v>
      </c>
      <c r="O57" s="11">
        <f t="shared" si="9"/>
        <v>0</v>
      </c>
      <c r="P57" s="24">
        <f t="shared" si="8"/>
        <v>0</v>
      </c>
      <c r="Q57" s="84"/>
      <c r="S57" s="25"/>
    </row>
    <row r="58" spans="1:19" x14ac:dyDescent="0.2">
      <c r="A58" s="7"/>
      <c r="B58" s="63">
        <v>57</v>
      </c>
      <c r="C58" s="30">
        <v>44620</v>
      </c>
      <c r="D58" s="31">
        <v>113017</v>
      </c>
      <c r="E58" s="120" t="s">
        <v>79</v>
      </c>
      <c r="F58" s="20">
        <v>10</v>
      </c>
      <c r="G58" s="20">
        <v>124.05</v>
      </c>
      <c r="H58" s="14">
        <f t="shared" si="5"/>
        <v>1240.5</v>
      </c>
      <c r="I58" s="15" t="s">
        <v>66</v>
      </c>
      <c r="J58" s="12"/>
      <c r="K58" s="12"/>
      <c r="L58" s="12"/>
      <c r="M58" s="11">
        <f t="shared" si="6"/>
        <v>0</v>
      </c>
      <c r="N58" s="24" t="e">
        <f t="shared" si="7"/>
        <v>#DIV/0!</v>
      </c>
      <c r="O58" s="11">
        <f t="shared" si="9"/>
        <v>0</v>
      </c>
      <c r="P58" s="24">
        <f t="shared" si="8"/>
        <v>0</v>
      </c>
      <c r="Q58" s="84"/>
      <c r="S58" s="25"/>
    </row>
    <row r="59" spans="1:19" x14ac:dyDescent="0.2">
      <c r="A59" s="7"/>
      <c r="B59" s="63">
        <v>58</v>
      </c>
      <c r="C59" s="30">
        <v>44620</v>
      </c>
      <c r="D59" s="31">
        <v>128076</v>
      </c>
      <c r="E59" s="120" t="s">
        <v>68</v>
      </c>
      <c r="F59" s="20">
        <v>10</v>
      </c>
      <c r="G59" s="20">
        <v>125.67</v>
      </c>
      <c r="H59" s="14">
        <f t="shared" si="5"/>
        <v>1256.7</v>
      </c>
      <c r="I59" s="15" t="s">
        <v>52</v>
      </c>
      <c r="J59" s="12"/>
      <c r="K59" s="12"/>
      <c r="L59" s="12"/>
      <c r="M59" s="11">
        <f t="shared" si="6"/>
        <v>0</v>
      </c>
      <c r="N59" s="24" t="e">
        <f t="shared" si="7"/>
        <v>#DIV/0!</v>
      </c>
      <c r="O59" s="11">
        <f t="shared" si="9"/>
        <v>0</v>
      </c>
      <c r="P59" s="24">
        <f t="shared" si="8"/>
        <v>0</v>
      </c>
      <c r="Q59" s="84"/>
      <c r="S59" s="25"/>
    </row>
    <row r="60" spans="1:19" x14ac:dyDescent="0.2">
      <c r="A60" s="7"/>
      <c r="B60" s="63">
        <v>59</v>
      </c>
      <c r="C60" s="30">
        <v>44622</v>
      </c>
      <c r="D60" s="31">
        <v>113601</v>
      </c>
      <c r="E60" s="127" t="s">
        <v>74</v>
      </c>
      <c r="F60" s="20">
        <v>10</v>
      </c>
      <c r="G60" s="20">
        <v>116.5</v>
      </c>
      <c r="H60" s="14">
        <f t="shared" ref="H60:H91" si="10">F60*G60</f>
        <v>1165</v>
      </c>
      <c r="I60" s="15" t="s">
        <v>66</v>
      </c>
      <c r="J60" s="12"/>
      <c r="K60" s="12"/>
      <c r="L60" s="12"/>
      <c r="M60" s="11"/>
      <c r="N60" s="24"/>
      <c r="O60" s="11">
        <f t="shared" si="9"/>
        <v>0</v>
      </c>
      <c r="P60" s="24">
        <f t="shared" si="8"/>
        <v>0</v>
      </c>
      <c r="Q60" s="84"/>
      <c r="S60" s="25"/>
    </row>
    <row r="61" spans="1:19" x14ac:dyDescent="0.2">
      <c r="A61" s="7"/>
      <c r="B61" s="63">
        <v>60</v>
      </c>
      <c r="C61" s="30">
        <v>44627</v>
      </c>
      <c r="D61" s="31">
        <v>128114</v>
      </c>
      <c r="E61" s="127" t="s">
        <v>73</v>
      </c>
      <c r="F61" s="20">
        <v>10</v>
      </c>
      <c r="G61" s="20">
        <v>102.3</v>
      </c>
      <c r="H61" s="14">
        <f t="shared" si="10"/>
        <v>1023</v>
      </c>
      <c r="I61" s="15"/>
      <c r="J61" s="12">
        <v>100.529</v>
      </c>
      <c r="K61" s="12">
        <v>96.122</v>
      </c>
      <c r="L61" s="12">
        <v>100</v>
      </c>
      <c r="M61" s="11">
        <f t="shared" ref="M61:M67" si="11">J61*L61</f>
        <v>10052.9</v>
      </c>
      <c r="N61" s="24">
        <f t="shared" ref="N61:N95" si="12">(J61-K61)/K61</f>
        <v>4.5847984852583137E-2</v>
      </c>
      <c r="O61" s="11">
        <f t="shared" si="9"/>
        <v>440.69999999999965</v>
      </c>
      <c r="P61" s="24">
        <f t="shared" si="8"/>
        <v>3.7916669322582322E-2</v>
      </c>
      <c r="Q61" s="84"/>
      <c r="S61" s="25"/>
    </row>
    <row r="62" spans="1:19" x14ac:dyDescent="0.2">
      <c r="A62" s="7"/>
      <c r="B62" s="63">
        <v>61</v>
      </c>
      <c r="C62" s="30">
        <v>44634</v>
      </c>
      <c r="D62" s="31">
        <v>113601</v>
      </c>
      <c r="E62" s="127" t="s">
        <v>74</v>
      </c>
      <c r="F62" s="20">
        <v>-30</v>
      </c>
      <c r="G62" s="20">
        <v>143.9</v>
      </c>
      <c r="H62" s="14">
        <f t="shared" si="10"/>
        <v>-4317</v>
      </c>
      <c r="I62" s="15" t="s">
        <v>78</v>
      </c>
      <c r="J62" s="12"/>
      <c r="K62" s="12"/>
      <c r="L62" s="12"/>
      <c r="M62" s="11">
        <f t="shared" si="11"/>
        <v>0</v>
      </c>
      <c r="N62" s="24" t="e">
        <f t="shared" si="12"/>
        <v>#DIV/0!</v>
      </c>
      <c r="O62" s="11">
        <f t="shared" si="9"/>
        <v>0</v>
      </c>
      <c r="P62" s="24">
        <f t="shared" si="8"/>
        <v>0</v>
      </c>
      <c r="Q62" s="84"/>
      <c r="S62" s="25"/>
    </row>
    <row r="63" spans="1:19" x14ac:dyDescent="0.2">
      <c r="A63" s="7"/>
      <c r="B63" s="63">
        <v>62</v>
      </c>
      <c r="C63" s="30">
        <v>44634</v>
      </c>
      <c r="D63" s="31">
        <v>110072</v>
      </c>
      <c r="E63" s="127" t="s">
        <v>60</v>
      </c>
      <c r="F63" s="20">
        <v>10</v>
      </c>
      <c r="G63" s="20">
        <v>99.11</v>
      </c>
      <c r="H63" s="14">
        <f t="shared" si="10"/>
        <v>991.1</v>
      </c>
      <c r="I63" s="15" t="s">
        <v>66</v>
      </c>
      <c r="J63" s="12"/>
      <c r="K63" s="12"/>
      <c r="L63" s="12"/>
      <c r="M63" s="11">
        <f t="shared" si="11"/>
        <v>0</v>
      </c>
      <c r="N63" s="24" t="e">
        <f t="shared" si="12"/>
        <v>#DIV/0!</v>
      </c>
      <c r="O63" s="11">
        <f t="shared" si="9"/>
        <v>0</v>
      </c>
      <c r="P63" s="24">
        <f t="shared" si="8"/>
        <v>0</v>
      </c>
      <c r="Q63" s="84"/>
      <c r="S63" s="25"/>
    </row>
    <row r="64" spans="1:19" x14ac:dyDescent="0.2">
      <c r="A64" s="7"/>
      <c r="B64" s="63">
        <v>63</v>
      </c>
      <c r="C64" s="30">
        <v>44634</v>
      </c>
      <c r="D64" s="31">
        <v>128114</v>
      </c>
      <c r="E64" s="127" t="s">
        <v>73</v>
      </c>
      <c r="F64" s="20">
        <v>10</v>
      </c>
      <c r="G64" s="20">
        <v>100.16</v>
      </c>
      <c r="H64" s="14">
        <f t="shared" si="10"/>
        <v>1001.5999999999999</v>
      </c>
      <c r="I64" s="15" t="s">
        <v>66</v>
      </c>
      <c r="J64" s="12"/>
      <c r="K64" s="12"/>
      <c r="L64" s="12"/>
      <c r="M64" s="11">
        <f t="shared" si="11"/>
        <v>0</v>
      </c>
      <c r="N64" s="24" t="e">
        <f t="shared" si="12"/>
        <v>#DIV/0!</v>
      </c>
      <c r="O64" s="11">
        <f t="shared" si="9"/>
        <v>0</v>
      </c>
      <c r="P64" s="24">
        <f t="shared" si="8"/>
        <v>0</v>
      </c>
      <c r="Q64" s="84"/>
      <c r="S64" s="25"/>
    </row>
    <row r="65" spans="1:19" x14ac:dyDescent="0.2">
      <c r="A65" s="7"/>
      <c r="B65" s="63">
        <v>64</v>
      </c>
      <c r="C65" s="30">
        <v>44635</v>
      </c>
      <c r="D65" s="31">
        <v>113589</v>
      </c>
      <c r="E65" s="127" t="s">
        <v>39</v>
      </c>
      <c r="F65" s="20">
        <v>10</v>
      </c>
      <c r="G65" s="20">
        <v>102.11</v>
      </c>
      <c r="H65" s="14">
        <f t="shared" si="10"/>
        <v>1021.1</v>
      </c>
      <c r="I65" s="15" t="s">
        <v>66</v>
      </c>
      <c r="J65" s="12"/>
      <c r="K65" s="12"/>
      <c r="L65" s="12"/>
      <c r="M65" s="11">
        <f t="shared" si="11"/>
        <v>0</v>
      </c>
      <c r="N65" s="24" t="e">
        <f t="shared" si="12"/>
        <v>#DIV/0!</v>
      </c>
      <c r="O65" s="11">
        <f t="shared" si="9"/>
        <v>0</v>
      </c>
      <c r="P65" s="24">
        <f t="shared" si="8"/>
        <v>0</v>
      </c>
      <c r="Q65" s="84"/>
      <c r="S65" s="25"/>
    </row>
    <row r="66" spans="1:19" s="51" customFormat="1" x14ac:dyDescent="0.2">
      <c r="B66" s="98">
        <v>65</v>
      </c>
      <c r="C66" s="52">
        <v>44635</v>
      </c>
      <c r="D66" s="53">
        <v>128116</v>
      </c>
      <c r="E66" s="129" t="s">
        <v>76</v>
      </c>
      <c r="F66" s="55">
        <v>10</v>
      </c>
      <c r="G66" s="55">
        <v>106.28400000000001</v>
      </c>
      <c r="H66" s="56">
        <f t="shared" si="10"/>
        <v>1062.8400000000001</v>
      </c>
      <c r="I66" s="54" t="s">
        <v>66</v>
      </c>
      <c r="J66" s="54"/>
      <c r="K66" s="54"/>
      <c r="L66" s="54">
        <v>0</v>
      </c>
      <c r="M66" s="56">
        <f t="shared" si="11"/>
        <v>0</v>
      </c>
      <c r="N66" s="57" t="e">
        <f t="shared" si="12"/>
        <v>#DIV/0!</v>
      </c>
      <c r="O66" s="56">
        <f t="shared" si="9"/>
        <v>0</v>
      </c>
      <c r="P66" s="57">
        <f t="shared" si="8"/>
        <v>0</v>
      </c>
      <c r="Q66" s="87"/>
      <c r="S66" s="58"/>
    </row>
    <row r="67" spans="1:19" x14ac:dyDescent="0.2">
      <c r="A67" s="7"/>
      <c r="B67" s="63">
        <v>66</v>
      </c>
      <c r="C67" s="30">
        <v>44635</v>
      </c>
      <c r="D67" s="31">
        <v>127024</v>
      </c>
      <c r="E67" s="127" t="s">
        <v>77</v>
      </c>
      <c r="F67" s="20">
        <v>10</v>
      </c>
      <c r="G67" s="20">
        <v>106.38500000000001</v>
      </c>
      <c r="H67" s="14">
        <f t="shared" si="10"/>
        <v>1063.8500000000001</v>
      </c>
      <c r="I67" s="15" t="s">
        <v>66</v>
      </c>
      <c r="J67" s="12">
        <v>101.91</v>
      </c>
      <c r="K67" s="12">
        <v>105.10899999999999</v>
      </c>
      <c r="L67" s="12">
        <v>40</v>
      </c>
      <c r="M67" s="11">
        <f t="shared" si="11"/>
        <v>4076.3999999999996</v>
      </c>
      <c r="N67" s="24">
        <f t="shared" si="12"/>
        <v>-3.0435072163182964E-2</v>
      </c>
      <c r="O67" s="11">
        <f t="shared" si="9"/>
        <v>-127.95999999999992</v>
      </c>
      <c r="P67" s="24">
        <f t="shared" ref="P67:P98" si="13">M67/$M$406</f>
        <v>1.5375017241450186E-2</v>
      </c>
      <c r="Q67" s="84"/>
      <c r="S67" s="25"/>
    </row>
    <row r="68" spans="1:19" s="39" customFormat="1" ht="16.5" x14ac:dyDescent="0.35">
      <c r="B68" s="64">
        <v>67</v>
      </c>
      <c r="C68" s="40">
        <v>44641</v>
      </c>
      <c r="D68" s="83"/>
      <c r="E68" s="130" t="s">
        <v>80</v>
      </c>
      <c r="F68" s="43">
        <v>10</v>
      </c>
      <c r="G68" s="43">
        <v>100</v>
      </c>
      <c r="H68" s="44">
        <f t="shared" si="10"/>
        <v>1000</v>
      </c>
      <c r="I68" s="42" t="s">
        <v>81</v>
      </c>
      <c r="J68" s="42"/>
      <c r="K68" s="42"/>
      <c r="L68" s="42"/>
      <c r="M68" s="44">
        <v>0</v>
      </c>
      <c r="N68" s="45" t="e">
        <f t="shared" si="12"/>
        <v>#DIV/0!</v>
      </c>
      <c r="O68" s="44">
        <v>282.69</v>
      </c>
      <c r="P68" s="45">
        <f t="shared" si="13"/>
        <v>0</v>
      </c>
      <c r="Q68" s="85"/>
      <c r="S68" s="46"/>
    </row>
    <row r="69" spans="1:19" ht="16.5" customHeight="1" x14ac:dyDescent="0.2">
      <c r="A69" s="7"/>
      <c r="B69" s="63">
        <v>68</v>
      </c>
      <c r="C69" s="30">
        <v>44644</v>
      </c>
      <c r="D69" s="31">
        <v>128124</v>
      </c>
      <c r="E69" s="122" t="s">
        <v>82</v>
      </c>
      <c r="F69" s="20">
        <v>10</v>
      </c>
      <c r="G69" s="20">
        <v>105.369</v>
      </c>
      <c r="H69" s="14">
        <f t="shared" si="10"/>
        <v>1053.69</v>
      </c>
      <c r="I69" s="15"/>
      <c r="J69" s="12">
        <v>100.27500000000001</v>
      </c>
      <c r="K69" s="12">
        <v>97.275999999999996</v>
      </c>
      <c r="L69" s="12">
        <v>70</v>
      </c>
      <c r="M69" s="11">
        <f t="shared" ref="M69:M82" si="14">J69*L69</f>
        <v>7019.25</v>
      </c>
      <c r="N69" s="24">
        <f t="shared" si="12"/>
        <v>3.0829803857066591E-2</v>
      </c>
      <c r="O69" s="11">
        <f>(J69-K69)*L69</f>
        <v>209.93000000000066</v>
      </c>
      <c r="P69" s="24">
        <f t="shared" si="13"/>
        <v>2.6474607440891283E-2</v>
      </c>
      <c r="Q69" s="84"/>
      <c r="S69" s="25"/>
    </row>
    <row r="70" spans="1:19" s="51" customFormat="1" x14ac:dyDescent="0.2">
      <c r="B70" s="98">
        <v>69</v>
      </c>
      <c r="C70" s="52">
        <v>44645</v>
      </c>
      <c r="D70" s="53"/>
      <c r="E70" s="129" t="s">
        <v>83</v>
      </c>
      <c r="F70" s="55">
        <v>10</v>
      </c>
      <c r="G70" s="55">
        <v>100</v>
      </c>
      <c r="H70" s="56">
        <f t="shared" si="10"/>
        <v>1000</v>
      </c>
      <c r="I70" s="54" t="s">
        <v>46</v>
      </c>
      <c r="J70" s="54">
        <v>0</v>
      </c>
      <c r="K70" s="54">
        <v>0</v>
      </c>
      <c r="L70" s="54">
        <v>0</v>
      </c>
      <c r="M70" s="56">
        <f t="shared" si="14"/>
        <v>0</v>
      </c>
      <c r="N70" s="57" t="e">
        <f t="shared" si="12"/>
        <v>#DIV/0!</v>
      </c>
      <c r="O70" s="56">
        <v>77.3</v>
      </c>
      <c r="P70" s="57">
        <f t="shared" si="13"/>
        <v>0</v>
      </c>
      <c r="Q70" s="87"/>
      <c r="S70" s="58"/>
    </row>
    <row r="71" spans="1:19" x14ac:dyDescent="0.2">
      <c r="A71" s="7"/>
      <c r="B71" s="63">
        <v>70</v>
      </c>
      <c r="C71" s="30">
        <v>44648</v>
      </c>
      <c r="D71" s="31">
        <v>123076</v>
      </c>
      <c r="E71" s="127" t="s">
        <v>84</v>
      </c>
      <c r="F71" s="20">
        <v>10</v>
      </c>
      <c r="G71" s="20">
        <v>104.491</v>
      </c>
      <c r="H71" s="14">
        <f t="shared" si="10"/>
        <v>1044.9100000000001</v>
      </c>
      <c r="I71" s="15" t="s">
        <v>52</v>
      </c>
      <c r="J71" s="12">
        <v>102.879</v>
      </c>
      <c r="K71" s="12">
        <v>106.81100000000001</v>
      </c>
      <c r="L71" s="12">
        <v>30</v>
      </c>
      <c r="M71" s="11">
        <f t="shared" si="14"/>
        <v>3086.3700000000003</v>
      </c>
      <c r="N71" s="24">
        <f t="shared" si="12"/>
        <v>-3.6812687831777643E-2</v>
      </c>
      <c r="O71" s="11">
        <f>(J71-K71)*L71</f>
        <v>-117.96000000000006</v>
      </c>
      <c r="P71" s="24">
        <f t="shared" si="13"/>
        <v>1.1640906673411496E-2</v>
      </c>
      <c r="Q71" s="84"/>
      <c r="S71" s="25"/>
    </row>
    <row r="72" spans="1:19" s="39" customFormat="1" x14ac:dyDescent="0.2">
      <c r="B72" s="64">
        <v>71</v>
      </c>
      <c r="C72" s="40">
        <v>44651</v>
      </c>
      <c r="D72" s="41">
        <v>113561</v>
      </c>
      <c r="E72" s="130" t="s">
        <v>87</v>
      </c>
      <c r="F72" s="43">
        <v>10</v>
      </c>
      <c r="G72" s="43">
        <v>115.8</v>
      </c>
      <c r="H72" s="44">
        <f t="shared" si="10"/>
        <v>1158</v>
      </c>
      <c r="I72" s="42" t="s">
        <v>52</v>
      </c>
      <c r="J72" s="42"/>
      <c r="K72" s="42"/>
      <c r="L72" s="42"/>
      <c r="M72" s="44">
        <f t="shared" si="14"/>
        <v>0</v>
      </c>
      <c r="N72" s="45" t="e">
        <f t="shared" si="12"/>
        <v>#DIV/0!</v>
      </c>
      <c r="O72" s="44">
        <v>154.9</v>
      </c>
      <c r="P72" s="45">
        <f t="shared" si="13"/>
        <v>0</v>
      </c>
      <c r="Q72" s="85"/>
      <c r="S72" s="46"/>
    </row>
    <row r="73" spans="1:19" x14ac:dyDescent="0.2">
      <c r="A73" s="7"/>
      <c r="B73" s="63">
        <v>72</v>
      </c>
      <c r="C73" s="30">
        <v>44651</v>
      </c>
      <c r="D73" s="31">
        <v>128063</v>
      </c>
      <c r="E73" s="127" t="s">
        <v>88</v>
      </c>
      <c r="F73" s="20">
        <v>10</v>
      </c>
      <c r="G73" s="20">
        <v>114.501</v>
      </c>
      <c r="H73" s="14">
        <f t="shared" si="10"/>
        <v>1145.01</v>
      </c>
      <c r="I73" s="15" t="s">
        <v>52</v>
      </c>
      <c r="J73" s="12">
        <v>116.71</v>
      </c>
      <c r="K73" s="12">
        <v>113.021</v>
      </c>
      <c r="L73" s="12">
        <v>10</v>
      </c>
      <c r="M73" s="11">
        <f t="shared" si="14"/>
        <v>1167.0999999999999</v>
      </c>
      <c r="N73" s="24">
        <f t="shared" si="12"/>
        <v>3.2639951867352024E-2</v>
      </c>
      <c r="O73" s="11">
        <f>(J73-K73)*L73</f>
        <v>36.88999999999993</v>
      </c>
      <c r="P73" s="24">
        <f t="shared" si="13"/>
        <v>4.4019680655717087E-3</v>
      </c>
      <c r="Q73" s="84"/>
      <c r="S73" s="25"/>
    </row>
    <row r="74" spans="1:19" x14ac:dyDescent="0.2">
      <c r="A74" s="7"/>
      <c r="B74" s="63">
        <v>73</v>
      </c>
      <c r="C74" s="30">
        <v>44657</v>
      </c>
      <c r="D74" s="31">
        <v>113589</v>
      </c>
      <c r="E74" s="127" t="s">
        <v>39</v>
      </c>
      <c r="F74" s="20">
        <v>10</v>
      </c>
      <c r="G74" s="20">
        <v>100.37</v>
      </c>
      <c r="H74" s="14">
        <f t="shared" si="10"/>
        <v>1003.7</v>
      </c>
      <c r="I74" s="15" t="s">
        <v>52</v>
      </c>
      <c r="J74" s="12"/>
      <c r="K74" s="12"/>
      <c r="L74" s="12"/>
      <c r="M74" s="11">
        <f t="shared" si="14"/>
        <v>0</v>
      </c>
      <c r="N74" s="24" t="e">
        <f t="shared" si="12"/>
        <v>#DIV/0!</v>
      </c>
      <c r="O74" s="11">
        <f>(J74-K74)*L74</f>
        <v>0</v>
      </c>
      <c r="P74" s="24">
        <f t="shared" si="13"/>
        <v>0</v>
      </c>
      <c r="Q74" s="84"/>
      <c r="S74" s="25"/>
    </row>
    <row r="75" spans="1:19" s="51" customFormat="1" x14ac:dyDescent="0.2">
      <c r="B75" s="98">
        <v>74</v>
      </c>
      <c r="C75" s="52">
        <v>44658</v>
      </c>
      <c r="D75" s="53">
        <v>113576</v>
      </c>
      <c r="E75" s="129" t="s">
        <v>89</v>
      </c>
      <c r="F75" s="55">
        <v>10</v>
      </c>
      <c r="G75" s="55">
        <v>106.01</v>
      </c>
      <c r="H75" s="56">
        <f t="shared" si="10"/>
        <v>1060.1000000000001</v>
      </c>
      <c r="I75" s="54" t="s">
        <v>52</v>
      </c>
      <c r="J75" s="54"/>
      <c r="K75" s="54"/>
      <c r="L75" s="54">
        <v>0</v>
      </c>
      <c r="M75" s="56">
        <f t="shared" si="14"/>
        <v>0</v>
      </c>
      <c r="N75" s="57" t="e">
        <f t="shared" si="12"/>
        <v>#DIV/0!</v>
      </c>
      <c r="O75" s="56">
        <v>80.599999999999994</v>
      </c>
      <c r="P75" s="57">
        <f t="shared" si="13"/>
        <v>0</v>
      </c>
      <c r="Q75" s="87"/>
      <c r="S75" s="58"/>
    </row>
    <row r="76" spans="1:19" x14ac:dyDescent="0.2">
      <c r="A76" s="7"/>
      <c r="B76" s="63">
        <v>75</v>
      </c>
      <c r="C76" s="30">
        <v>44658</v>
      </c>
      <c r="D76" s="31">
        <v>128076</v>
      </c>
      <c r="E76" s="127" t="s">
        <v>68</v>
      </c>
      <c r="F76" s="20">
        <v>10</v>
      </c>
      <c r="G76" s="20">
        <v>119.71299999999999</v>
      </c>
      <c r="H76" s="14">
        <f t="shared" si="10"/>
        <v>1197.1299999999999</v>
      </c>
      <c r="I76" s="15" t="s">
        <v>52</v>
      </c>
      <c r="J76" s="12"/>
      <c r="K76" s="12"/>
      <c r="L76" s="12"/>
      <c r="M76" s="11">
        <f t="shared" si="14"/>
        <v>0</v>
      </c>
      <c r="N76" s="24" t="e">
        <f t="shared" si="12"/>
        <v>#DIV/0!</v>
      </c>
      <c r="O76" s="11">
        <f t="shared" ref="O76:O107" si="15">(J76-K76)*L76</f>
        <v>0</v>
      </c>
      <c r="P76" s="24">
        <f t="shared" si="13"/>
        <v>0</v>
      </c>
      <c r="Q76" s="84"/>
      <c r="S76" s="25"/>
    </row>
    <row r="77" spans="1:19" x14ac:dyDescent="0.2">
      <c r="A77" s="7"/>
      <c r="B77" s="63">
        <v>76</v>
      </c>
      <c r="C77" s="30">
        <v>44659</v>
      </c>
      <c r="D77" s="31">
        <v>113604</v>
      </c>
      <c r="E77" s="131" t="s">
        <v>90</v>
      </c>
      <c r="F77" s="20">
        <v>10</v>
      </c>
      <c r="G77" s="20">
        <v>105.61</v>
      </c>
      <c r="H77" s="14">
        <f t="shared" si="10"/>
        <v>1056.0999999999999</v>
      </c>
      <c r="I77" s="15" t="s">
        <v>52</v>
      </c>
      <c r="J77" s="12">
        <v>105.4</v>
      </c>
      <c r="K77" s="12">
        <v>96.376000000000005</v>
      </c>
      <c r="L77" s="12">
        <v>20</v>
      </c>
      <c r="M77" s="11">
        <f t="shared" si="14"/>
        <v>2108</v>
      </c>
      <c r="N77" s="24">
        <f t="shared" si="12"/>
        <v>9.3633269693699686E-2</v>
      </c>
      <c r="O77" s="11">
        <f t="shared" si="15"/>
        <v>180.48000000000002</v>
      </c>
      <c r="P77" s="24">
        <f t="shared" si="13"/>
        <v>7.9507742971683341E-3</v>
      </c>
      <c r="Q77" s="84"/>
      <c r="S77" s="25"/>
    </row>
    <row r="78" spans="1:19" ht="13.5" customHeight="1" x14ac:dyDescent="0.2">
      <c r="A78" s="7"/>
      <c r="B78" s="63">
        <v>77</v>
      </c>
      <c r="C78" s="30">
        <v>44659</v>
      </c>
      <c r="D78" s="31">
        <v>128138</v>
      </c>
      <c r="E78" s="131" t="s">
        <v>91</v>
      </c>
      <c r="F78" s="20">
        <v>10</v>
      </c>
      <c r="G78" s="20">
        <v>113.238</v>
      </c>
      <c r="H78" s="14">
        <f t="shared" si="10"/>
        <v>1132.3800000000001</v>
      </c>
      <c r="I78" s="15" t="s">
        <v>52</v>
      </c>
      <c r="J78" s="12"/>
      <c r="K78" s="12"/>
      <c r="L78" s="12"/>
      <c r="M78" s="11">
        <f t="shared" si="14"/>
        <v>0</v>
      </c>
      <c r="N78" s="24" t="e">
        <f t="shared" si="12"/>
        <v>#DIV/0!</v>
      </c>
      <c r="O78" s="11">
        <f t="shared" si="15"/>
        <v>0</v>
      </c>
      <c r="P78" s="24">
        <f t="shared" si="13"/>
        <v>0</v>
      </c>
      <c r="Q78" s="84"/>
      <c r="S78" s="25"/>
    </row>
    <row r="79" spans="1:19" x14ac:dyDescent="0.2">
      <c r="A79" s="7"/>
      <c r="B79" s="63">
        <v>78</v>
      </c>
      <c r="C79" s="30">
        <v>44662</v>
      </c>
      <c r="D79" s="31">
        <v>113628</v>
      </c>
      <c r="E79" s="127" t="s">
        <v>93</v>
      </c>
      <c r="F79" s="20">
        <v>10</v>
      </c>
      <c r="G79" s="20">
        <v>109.07</v>
      </c>
      <c r="H79" s="14">
        <f t="shared" si="10"/>
        <v>1090.6999999999998</v>
      </c>
      <c r="I79" s="15" t="s">
        <v>52</v>
      </c>
      <c r="J79" s="12">
        <v>107.32299999999999</v>
      </c>
      <c r="K79" s="12">
        <v>108.59</v>
      </c>
      <c r="L79" s="12">
        <v>10</v>
      </c>
      <c r="M79" s="11">
        <f t="shared" si="14"/>
        <v>1073.23</v>
      </c>
      <c r="N79" s="24">
        <f t="shared" si="12"/>
        <v>-1.1667741044295148E-2</v>
      </c>
      <c r="O79" s="11">
        <f t="shared" si="15"/>
        <v>-12.670000000000101</v>
      </c>
      <c r="P79" s="24">
        <f t="shared" si="13"/>
        <v>4.047917219615736E-3</v>
      </c>
      <c r="Q79" s="84"/>
      <c r="S79" s="25"/>
    </row>
    <row r="80" spans="1:19" ht="16.5" customHeight="1" x14ac:dyDescent="0.2">
      <c r="A80" s="7"/>
      <c r="B80" s="63">
        <v>79</v>
      </c>
      <c r="C80" s="30">
        <v>44662</v>
      </c>
      <c r="D80" s="31">
        <v>123096</v>
      </c>
      <c r="E80" s="127" t="s">
        <v>92</v>
      </c>
      <c r="F80" s="20">
        <v>10</v>
      </c>
      <c r="G80" s="20">
        <v>110.172</v>
      </c>
      <c r="H80" s="14">
        <f t="shared" si="10"/>
        <v>1101.72</v>
      </c>
      <c r="I80" s="15"/>
      <c r="J80" s="12">
        <v>100.99</v>
      </c>
      <c r="K80" s="12">
        <v>106.27200000000001</v>
      </c>
      <c r="L80" s="12">
        <v>50</v>
      </c>
      <c r="M80" s="11">
        <f t="shared" si="14"/>
        <v>5049.5</v>
      </c>
      <c r="N80" s="24">
        <f t="shared" si="12"/>
        <v>-4.9702649804275918E-2</v>
      </c>
      <c r="O80" s="11">
        <f t="shared" si="15"/>
        <v>-264.10000000000053</v>
      </c>
      <c r="P80" s="24">
        <f t="shared" si="13"/>
        <v>1.9045272681950429E-2</v>
      </c>
      <c r="Q80" s="84"/>
      <c r="S80" s="25"/>
    </row>
    <row r="81" spans="1:19" s="72" customFormat="1" x14ac:dyDescent="0.2">
      <c r="B81" s="73">
        <v>80</v>
      </c>
      <c r="C81" s="74">
        <v>44663</v>
      </c>
      <c r="D81" s="41">
        <v>127039</v>
      </c>
      <c r="E81" s="128" t="s">
        <v>95</v>
      </c>
      <c r="F81" s="76">
        <v>-10</v>
      </c>
      <c r="G81" s="76">
        <v>133.32300000000001</v>
      </c>
      <c r="H81" s="77">
        <f t="shared" si="10"/>
        <v>-1333.23</v>
      </c>
      <c r="I81" s="75" t="s">
        <v>64</v>
      </c>
      <c r="J81" s="75"/>
      <c r="K81" s="75"/>
      <c r="L81" s="75"/>
      <c r="M81" s="77">
        <f t="shared" si="14"/>
        <v>0</v>
      </c>
      <c r="N81" s="78" t="e">
        <f t="shared" si="12"/>
        <v>#DIV/0!</v>
      </c>
      <c r="O81" s="77">
        <f t="shared" si="15"/>
        <v>0</v>
      </c>
      <c r="P81" s="78">
        <f t="shared" si="13"/>
        <v>0</v>
      </c>
      <c r="Q81" s="89"/>
      <c r="S81" s="71"/>
    </row>
    <row r="82" spans="1:19" ht="16.5" customHeight="1" x14ac:dyDescent="0.2">
      <c r="A82" s="7"/>
      <c r="B82" s="63">
        <v>81</v>
      </c>
      <c r="C82" s="30">
        <v>44664</v>
      </c>
      <c r="D82" s="31">
        <v>123128</v>
      </c>
      <c r="E82" s="127" t="s">
        <v>94</v>
      </c>
      <c r="F82" s="20">
        <v>90</v>
      </c>
      <c r="G82" s="20">
        <v>105.504</v>
      </c>
      <c r="H82" s="14">
        <f t="shared" si="10"/>
        <v>9495.36</v>
      </c>
      <c r="I82" s="15"/>
      <c r="J82" s="12">
        <v>100</v>
      </c>
      <c r="K82" s="12">
        <v>102.733</v>
      </c>
      <c r="L82" s="12">
        <v>40</v>
      </c>
      <c r="M82" s="11">
        <f t="shared" si="14"/>
        <v>4000</v>
      </c>
      <c r="N82" s="24">
        <f t="shared" si="12"/>
        <v>-2.6602941605910507E-2</v>
      </c>
      <c r="O82" s="11">
        <f t="shared" si="15"/>
        <v>-109.32000000000016</v>
      </c>
      <c r="P82" s="24">
        <f t="shared" si="13"/>
        <v>1.5086858248896268E-2</v>
      </c>
      <c r="Q82" s="84"/>
      <c r="S82" s="25"/>
    </row>
    <row r="83" spans="1:19" s="39" customFormat="1" x14ac:dyDescent="0.2">
      <c r="B83" s="64">
        <v>82</v>
      </c>
      <c r="C83" s="40">
        <v>44665</v>
      </c>
      <c r="D83" s="41">
        <v>127039</v>
      </c>
      <c r="E83" s="130" t="s">
        <v>95</v>
      </c>
      <c r="F83" s="43">
        <v>10</v>
      </c>
      <c r="G83" s="43">
        <v>121.771</v>
      </c>
      <c r="H83" s="44">
        <f t="shared" si="10"/>
        <v>1217.71</v>
      </c>
      <c r="I83" s="42" t="s">
        <v>52</v>
      </c>
      <c r="J83" s="42"/>
      <c r="K83" s="42"/>
      <c r="L83" s="42"/>
      <c r="M83" s="44">
        <v>0</v>
      </c>
      <c r="N83" s="45" t="e">
        <f t="shared" si="12"/>
        <v>#DIV/0!</v>
      </c>
      <c r="O83" s="44">
        <f t="shared" si="15"/>
        <v>0</v>
      </c>
      <c r="P83" s="45">
        <f t="shared" si="13"/>
        <v>0</v>
      </c>
      <c r="Q83" s="85"/>
      <c r="S83" s="46"/>
    </row>
    <row r="84" spans="1:19" x14ac:dyDescent="0.2">
      <c r="A84" s="7"/>
      <c r="B84" s="63">
        <v>83</v>
      </c>
      <c r="C84" s="30">
        <v>44670</v>
      </c>
      <c r="D84" s="31">
        <v>123004</v>
      </c>
      <c r="E84" s="127" t="s">
        <v>97</v>
      </c>
      <c r="F84" s="20">
        <v>10</v>
      </c>
      <c r="G84" s="20">
        <v>106.611</v>
      </c>
      <c r="H84" s="14">
        <f t="shared" si="10"/>
        <v>1066.1100000000001</v>
      </c>
      <c r="I84" s="15" t="s">
        <v>52</v>
      </c>
      <c r="J84" s="12">
        <v>109.23</v>
      </c>
      <c r="K84" s="12">
        <v>107.426</v>
      </c>
      <c r="L84" s="12">
        <v>20</v>
      </c>
      <c r="M84" s="11">
        <f t="shared" ref="M84:M95" si="16">J84*L84</f>
        <v>2184.6</v>
      </c>
      <c r="N84" s="24">
        <f t="shared" si="12"/>
        <v>1.6792955150522239E-2</v>
      </c>
      <c r="O84" s="11">
        <f t="shared" si="15"/>
        <v>36.080000000000041</v>
      </c>
      <c r="P84" s="24">
        <f t="shared" si="13"/>
        <v>8.2396876326346971E-3</v>
      </c>
      <c r="Q84" s="84"/>
      <c r="S84" s="25"/>
    </row>
    <row r="85" spans="1:19" ht="16.5" customHeight="1" x14ac:dyDescent="0.2">
      <c r="A85" s="7"/>
      <c r="B85" s="63">
        <v>84</v>
      </c>
      <c r="C85" s="30">
        <v>44671</v>
      </c>
      <c r="D85" s="31">
        <v>128105</v>
      </c>
      <c r="E85" s="127" t="s">
        <v>85</v>
      </c>
      <c r="F85" s="20">
        <v>10</v>
      </c>
      <c r="G85" s="20">
        <v>104.5</v>
      </c>
      <c r="H85" s="14">
        <f t="shared" si="10"/>
        <v>1045</v>
      </c>
      <c r="I85" s="15"/>
      <c r="J85" s="12">
        <v>102.202</v>
      </c>
      <c r="K85" s="12">
        <v>104.024</v>
      </c>
      <c r="L85" s="12">
        <v>40</v>
      </c>
      <c r="M85" s="11">
        <f t="shared" si="16"/>
        <v>4088.08</v>
      </c>
      <c r="N85" s="24">
        <f t="shared" si="12"/>
        <v>-1.7515188802584045E-2</v>
      </c>
      <c r="O85" s="11">
        <f t="shared" si="15"/>
        <v>-72.880000000000109</v>
      </c>
      <c r="P85" s="24">
        <f t="shared" si="13"/>
        <v>1.5419070867536964E-2</v>
      </c>
      <c r="Q85" s="84"/>
      <c r="S85" s="25"/>
    </row>
    <row r="86" spans="1:19" x14ac:dyDescent="0.2">
      <c r="A86" s="7"/>
      <c r="B86" s="63">
        <v>85</v>
      </c>
      <c r="C86" s="30">
        <v>44670</v>
      </c>
      <c r="D86" s="31"/>
      <c r="E86" s="127" t="s">
        <v>60</v>
      </c>
      <c r="F86" s="20">
        <v>10</v>
      </c>
      <c r="G86" s="20">
        <v>99</v>
      </c>
      <c r="H86" s="14">
        <f t="shared" si="10"/>
        <v>990</v>
      </c>
      <c r="I86" s="15" t="s">
        <v>66</v>
      </c>
      <c r="J86" s="12"/>
      <c r="K86" s="12"/>
      <c r="L86" s="12"/>
      <c r="M86" s="11">
        <f t="shared" si="16"/>
        <v>0</v>
      </c>
      <c r="N86" s="24" t="e">
        <f t="shared" si="12"/>
        <v>#DIV/0!</v>
      </c>
      <c r="O86" s="11">
        <f t="shared" si="15"/>
        <v>0</v>
      </c>
      <c r="P86" s="24">
        <f t="shared" si="13"/>
        <v>0</v>
      </c>
      <c r="Q86" s="84" t="s">
        <v>75</v>
      </c>
      <c r="S86" s="25"/>
    </row>
    <row r="87" spans="1:19" x14ac:dyDescent="0.2">
      <c r="A87" s="7"/>
      <c r="B87" s="63">
        <v>86</v>
      </c>
      <c r="C87" s="30">
        <v>44670</v>
      </c>
      <c r="D87" s="31"/>
      <c r="E87" s="127" t="s">
        <v>82</v>
      </c>
      <c r="F87" s="20">
        <v>10</v>
      </c>
      <c r="G87" s="20">
        <v>99</v>
      </c>
      <c r="H87" s="14">
        <f t="shared" si="10"/>
        <v>990</v>
      </c>
      <c r="I87" s="15" t="s">
        <v>66</v>
      </c>
      <c r="J87" s="12"/>
      <c r="K87" s="12"/>
      <c r="L87" s="12"/>
      <c r="M87" s="11">
        <f t="shared" si="16"/>
        <v>0</v>
      </c>
      <c r="N87" s="24" t="e">
        <f t="shared" si="12"/>
        <v>#DIV/0!</v>
      </c>
      <c r="O87" s="11">
        <f t="shared" si="15"/>
        <v>0</v>
      </c>
      <c r="P87" s="24">
        <f t="shared" si="13"/>
        <v>0</v>
      </c>
      <c r="Q87" s="84"/>
      <c r="S87" s="25"/>
    </row>
    <row r="88" spans="1:19" x14ac:dyDescent="0.2">
      <c r="A88" s="7"/>
      <c r="B88" s="63">
        <v>87</v>
      </c>
      <c r="C88" s="30">
        <v>44676</v>
      </c>
      <c r="D88" s="31">
        <v>113017</v>
      </c>
      <c r="E88" s="127" t="s">
        <v>79</v>
      </c>
      <c r="F88" s="20">
        <v>10</v>
      </c>
      <c r="G88" s="20">
        <v>109.11</v>
      </c>
      <c r="H88" s="14">
        <f t="shared" si="10"/>
        <v>1091.0999999999999</v>
      </c>
      <c r="I88" s="14" t="s">
        <v>52</v>
      </c>
      <c r="J88" s="12"/>
      <c r="K88" s="12"/>
      <c r="L88" s="12"/>
      <c r="M88" s="11">
        <f t="shared" si="16"/>
        <v>0</v>
      </c>
      <c r="N88" s="24" t="e">
        <f t="shared" si="12"/>
        <v>#DIV/0!</v>
      </c>
      <c r="O88" s="11">
        <f t="shared" si="15"/>
        <v>0</v>
      </c>
      <c r="P88" s="24">
        <f t="shared" si="13"/>
        <v>0</v>
      </c>
      <c r="Q88" s="84"/>
      <c r="S88" s="25"/>
    </row>
    <row r="89" spans="1:19" x14ac:dyDescent="0.2">
      <c r="A89" s="7"/>
      <c r="B89" s="63">
        <v>88</v>
      </c>
      <c r="C89" s="30">
        <v>44676</v>
      </c>
      <c r="D89" s="31">
        <v>128076</v>
      </c>
      <c r="E89" s="127" t="s">
        <v>68</v>
      </c>
      <c r="F89" s="20">
        <v>10</v>
      </c>
      <c r="G89" s="20">
        <v>116</v>
      </c>
      <c r="H89" s="14">
        <f t="shared" si="10"/>
        <v>1160</v>
      </c>
      <c r="I89" s="15" t="s">
        <v>52</v>
      </c>
      <c r="J89" s="12"/>
      <c r="K89" s="12"/>
      <c r="L89" s="12"/>
      <c r="M89" s="11">
        <f t="shared" si="16"/>
        <v>0</v>
      </c>
      <c r="N89" s="24" t="e">
        <f t="shared" si="12"/>
        <v>#DIV/0!</v>
      </c>
      <c r="O89" s="11">
        <f t="shared" si="15"/>
        <v>0</v>
      </c>
      <c r="P89" s="24">
        <f t="shared" si="13"/>
        <v>0</v>
      </c>
      <c r="Q89" s="84"/>
      <c r="S89" s="25"/>
    </row>
    <row r="90" spans="1:19" ht="16.5" customHeight="1" x14ac:dyDescent="0.2">
      <c r="A90" s="7"/>
      <c r="B90" s="63">
        <v>89</v>
      </c>
      <c r="C90" s="30">
        <v>44676</v>
      </c>
      <c r="D90" s="31">
        <v>128108</v>
      </c>
      <c r="E90" s="127" t="s">
        <v>96</v>
      </c>
      <c r="F90" s="20">
        <v>10</v>
      </c>
      <c r="G90" s="20">
        <v>102.4</v>
      </c>
      <c r="H90" s="14">
        <f t="shared" si="10"/>
        <v>1024</v>
      </c>
      <c r="I90" s="15"/>
      <c r="J90" s="12">
        <v>100.1</v>
      </c>
      <c r="K90" s="12">
        <v>101.515</v>
      </c>
      <c r="L90" s="12">
        <v>50</v>
      </c>
      <c r="M90" s="11">
        <f t="shared" si="16"/>
        <v>5005</v>
      </c>
      <c r="N90" s="24">
        <f t="shared" si="12"/>
        <v>-1.3938826774368382E-2</v>
      </c>
      <c r="O90" s="11">
        <f t="shared" si="15"/>
        <v>-70.750000000000313</v>
      </c>
      <c r="P90" s="24">
        <f t="shared" si="13"/>
        <v>1.8877431383931456E-2</v>
      </c>
      <c r="Q90" s="84"/>
      <c r="S90" s="25"/>
    </row>
    <row r="91" spans="1:19" x14ac:dyDescent="0.2">
      <c r="A91" s="7"/>
      <c r="B91" s="63">
        <v>90</v>
      </c>
      <c r="C91" s="30">
        <v>44678</v>
      </c>
      <c r="D91" s="31">
        <v>128100</v>
      </c>
      <c r="E91" s="127" t="s">
        <v>38</v>
      </c>
      <c r="F91" s="20">
        <v>20</v>
      </c>
      <c r="G91" s="20">
        <v>91</v>
      </c>
      <c r="H91" s="14">
        <f t="shared" si="10"/>
        <v>1820</v>
      </c>
      <c r="I91" s="15" t="s">
        <v>52</v>
      </c>
      <c r="J91" s="12"/>
      <c r="K91" s="12"/>
      <c r="L91" s="12"/>
      <c r="M91" s="11">
        <f t="shared" si="16"/>
        <v>0</v>
      </c>
      <c r="N91" s="24" t="e">
        <f t="shared" si="12"/>
        <v>#DIV/0!</v>
      </c>
      <c r="O91" s="11">
        <f t="shared" si="15"/>
        <v>0</v>
      </c>
      <c r="P91" s="24">
        <f t="shared" si="13"/>
        <v>0</v>
      </c>
      <c r="Q91" s="84"/>
      <c r="S91" s="25"/>
    </row>
    <row r="92" spans="1:19" x14ac:dyDescent="0.2">
      <c r="A92" s="7"/>
      <c r="B92" s="63">
        <v>91</v>
      </c>
      <c r="C92" s="30">
        <v>44678</v>
      </c>
      <c r="D92" s="31">
        <v>113595</v>
      </c>
      <c r="E92" s="127" t="s">
        <v>44</v>
      </c>
      <c r="F92" s="20">
        <v>10</v>
      </c>
      <c r="G92" s="20">
        <v>94.18</v>
      </c>
      <c r="H92" s="14">
        <f t="shared" ref="H92:H123" si="17">F92*G92</f>
        <v>941.80000000000007</v>
      </c>
      <c r="I92" s="15" t="s">
        <v>52</v>
      </c>
      <c r="J92" s="12"/>
      <c r="K92" s="12"/>
      <c r="L92" s="12"/>
      <c r="M92" s="11">
        <f t="shared" si="16"/>
        <v>0</v>
      </c>
      <c r="N92" s="24" t="e">
        <f t="shared" si="12"/>
        <v>#DIV/0!</v>
      </c>
      <c r="O92" s="11">
        <f t="shared" si="15"/>
        <v>0</v>
      </c>
      <c r="P92" s="24">
        <f t="shared" si="13"/>
        <v>0</v>
      </c>
      <c r="Q92" s="84"/>
      <c r="S92" s="25"/>
    </row>
    <row r="93" spans="1:19" x14ac:dyDescent="0.2">
      <c r="A93" s="7"/>
      <c r="B93" s="63">
        <v>92</v>
      </c>
      <c r="C93" s="30">
        <v>44680</v>
      </c>
      <c r="D93" s="31">
        <v>113595</v>
      </c>
      <c r="E93" s="127" t="s">
        <v>44</v>
      </c>
      <c r="F93" s="20">
        <v>-20</v>
      </c>
      <c r="G93" s="20">
        <v>121</v>
      </c>
      <c r="H93" s="14">
        <f t="shared" si="17"/>
        <v>-2420</v>
      </c>
      <c r="I93" s="15" t="s">
        <v>98</v>
      </c>
      <c r="J93" s="12"/>
      <c r="K93" s="12"/>
      <c r="L93" s="12"/>
      <c r="M93" s="11">
        <f t="shared" si="16"/>
        <v>0</v>
      </c>
      <c r="N93" s="24" t="e">
        <f t="shared" si="12"/>
        <v>#DIV/0!</v>
      </c>
      <c r="O93" s="11">
        <f t="shared" si="15"/>
        <v>0</v>
      </c>
      <c r="P93" s="24">
        <f t="shared" si="13"/>
        <v>0</v>
      </c>
      <c r="Q93" s="84"/>
      <c r="S93" s="25"/>
    </row>
    <row r="94" spans="1:19" x14ac:dyDescent="0.2">
      <c r="A94" s="7"/>
      <c r="B94" s="63">
        <v>93</v>
      </c>
      <c r="C94" s="30">
        <v>44686</v>
      </c>
      <c r="D94" s="31">
        <v>113595</v>
      </c>
      <c r="E94" s="127" t="s">
        <v>44</v>
      </c>
      <c r="F94" s="20">
        <v>-10</v>
      </c>
      <c r="G94" s="20">
        <v>135.18</v>
      </c>
      <c r="H94" s="14">
        <f t="shared" si="17"/>
        <v>-1351.8000000000002</v>
      </c>
      <c r="I94" s="15" t="s">
        <v>78</v>
      </c>
      <c r="J94" s="12"/>
      <c r="K94" s="12"/>
      <c r="L94" s="12"/>
      <c r="M94" s="11">
        <f t="shared" si="16"/>
        <v>0</v>
      </c>
      <c r="N94" s="24" t="e">
        <f t="shared" si="12"/>
        <v>#DIV/0!</v>
      </c>
      <c r="O94" s="11">
        <f t="shared" si="15"/>
        <v>0</v>
      </c>
      <c r="P94" s="24">
        <f t="shared" si="13"/>
        <v>0</v>
      </c>
      <c r="Q94" s="84"/>
      <c r="S94" s="25"/>
    </row>
    <row r="95" spans="1:19" x14ac:dyDescent="0.2">
      <c r="A95" s="7"/>
      <c r="B95" s="63">
        <v>94</v>
      </c>
      <c r="C95" s="30">
        <v>44686</v>
      </c>
      <c r="D95" s="31">
        <v>128108</v>
      </c>
      <c r="E95" s="127" t="s">
        <v>96</v>
      </c>
      <c r="F95" s="20">
        <v>10</v>
      </c>
      <c r="G95" s="20">
        <v>100.791</v>
      </c>
      <c r="H95" s="14">
        <f t="shared" si="17"/>
        <v>1007.91</v>
      </c>
      <c r="I95" s="15" t="s">
        <v>52</v>
      </c>
      <c r="J95" s="12"/>
      <c r="K95" s="12"/>
      <c r="L95" s="12"/>
      <c r="M95" s="11">
        <f t="shared" si="16"/>
        <v>0</v>
      </c>
      <c r="N95" s="24" t="e">
        <f t="shared" si="12"/>
        <v>#DIV/0!</v>
      </c>
      <c r="O95" s="11">
        <f t="shared" si="15"/>
        <v>0</v>
      </c>
      <c r="P95" s="24">
        <f t="shared" si="13"/>
        <v>0</v>
      </c>
      <c r="Q95" s="84" t="s">
        <v>99</v>
      </c>
      <c r="S95" s="25"/>
    </row>
    <row r="96" spans="1:19" x14ac:dyDescent="0.2">
      <c r="A96" s="7"/>
      <c r="B96" s="63">
        <v>95</v>
      </c>
      <c r="C96" s="30">
        <v>44687</v>
      </c>
      <c r="D96" s="31">
        <v>110068</v>
      </c>
      <c r="E96" s="127" t="s">
        <v>70</v>
      </c>
      <c r="F96" s="20">
        <v>10</v>
      </c>
      <c r="G96" s="20">
        <v>101</v>
      </c>
      <c r="H96" s="14">
        <f t="shared" si="17"/>
        <v>1010</v>
      </c>
      <c r="I96" s="15" t="s">
        <v>52</v>
      </c>
      <c r="J96" s="12"/>
      <c r="K96" s="12"/>
      <c r="L96" s="12"/>
      <c r="M96" s="11"/>
      <c r="N96" s="24"/>
      <c r="O96" s="11">
        <f t="shared" si="15"/>
        <v>0</v>
      </c>
      <c r="P96" s="24">
        <f t="shared" si="13"/>
        <v>0</v>
      </c>
      <c r="Q96" s="84"/>
      <c r="S96" s="25"/>
    </row>
    <row r="97" spans="1:19" x14ac:dyDescent="0.2">
      <c r="A97" s="7"/>
      <c r="B97" s="63">
        <v>96</v>
      </c>
      <c r="C97" s="30">
        <v>44687</v>
      </c>
      <c r="D97" s="31">
        <v>128124</v>
      </c>
      <c r="E97" s="127" t="s">
        <v>82</v>
      </c>
      <c r="F97" s="20">
        <v>10</v>
      </c>
      <c r="G97" s="20">
        <v>94.531999999999996</v>
      </c>
      <c r="H97" s="14">
        <f t="shared" si="17"/>
        <v>945.31999999999994</v>
      </c>
      <c r="I97" s="15" t="s">
        <v>52</v>
      </c>
      <c r="J97" s="12"/>
      <c r="K97" s="12"/>
      <c r="L97" s="12"/>
      <c r="M97" s="11"/>
      <c r="N97" s="24"/>
      <c r="O97" s="11">
        <f t="shared" si="15"/>
        <v>0</v>
      </c>
      <c r="P97" s="24">
        <f t="shared" si="13"/>
        <v>0</v>
      </c>
      <c r="Q97" s="84"/>
      <c r="S97" s="25"/>
    </row>
    <row r="98" spans="1:19" x14ac:dyDescent="0.2">
      <c r="A98" s="7"/>
      <c r="B98" s="63">
        <v>97</v>
      </c>
      <c r="C98" s="30">
        <v>44687</v>
      </c>
      <c r="D98" s="31">
        <v>113578</v>
      </c>
      <c r="E98" s="127" t="s">
        <v>56</v>
      </c>
      <c r="F98" s="20">
        <v>10</v>
      </c>
      <c r="G98" s="20">
        <v>102.36</v>
      </c>
      <c r="H98" s="14">
        <f t="shared" si="17"/>
        <v>1023.6</v>
      </c>
      <c r="I98" s="15" t="s">
        <v>66</v>
      </c>
      <c r="J98" s="12"/>
      <c r="K98" s="12"/>
      <c r="L98" s="12"/>
      <c r="M98" s="11"/>
      <c r="N98" s="24"/>
      <c r="O98" s="11">
        <f t="shared" si="15"/>
        <v>0</v>
      </c>
      <c r="P98" s="24">
        <f t="shared" si="13"/>
        <v>0</v>
      </c>
      <c r="Q98" s="84"/>
      <c r="S98" s="25"/>
    </row>
    <row r="99" spans="1:19" x14ac:dyDescent="0.2">
      <c r="A99" s="7"/>
      <c r="B99" s="63">
        <v>98</v>
      </c>
      <c r="C99" s="30">
        <v>44687</v>
      </c>
      <c r="D99" s="31">
        <v>113519</v>
      </c>
      <c r="E99" s="127" t="s">
        <v>36</v>
      </c>
      <c r="F99" s="20">
        <v>60</v>
      </c>
      <c r="G99" s="20">
        <v>118.3</v>
      </c>
      <c r="H99" s="14">
        <f t="shared" si="17"/>
        <v>7098</v>
      </c>
      <c r="I99" s="15" t="s">
        <v>52</v>
      </c>
      <c r="J99" s="12"/>
      <c r="K99" s="12"/>
      <c r="L99" s="12"/>
      <c r="M99" s="11"/>
      <c r="N99" s="24"/>
      <c r="O99" s="11">
        <f t="shared" si="15"/>
        <v>0</v>
      </c>
      <c r="P99" s="24">
        <f t="shared" ref="P99:P130" si="18">M99/$M$406</f>
        <v>0</v>
      </c>
      <c r="Q99" s="90" t="s">
        <v>100</v>
      </c>
      <c r="S99" s="25"/>
    </row>
    <row r="100" spans="1:19" x14ac:dyDescent="0.2">
      <c r="A100" s="7"/>
      <c r="B100" s="63">
        <v>99</v>
      </c>
      <c r="C100" s="30">
        <v>44687</v>
      </c>
      <c r="D100" s="31">
        <v>113519</v>
      </c>
      <c r="E100" s="127" t="s">
        <v>36</v>
      </c>
      <c r="F100" s="20">
        <v>-10</v>
      </c>
      <c r="G100" s="20">
        <v>119.22</v>
      </c>
      <c r="H100" s="14">
        <f t="shared" si="17"/>
        <v>-1192.2</v>
      </c>
      <c r="I100" s="15" t="s">
        <v>98</v>
      </c>
      <c r="J100" s="12"/>
      <c r="K100" s="12"/>
      <c r="L100" s="12"/>
      <c r="M100" s="11">
        <f t="shared" ref="M100:M139" si="19">J100*L100</f>
        <v>0</v>
      </c>
      <c r="N100" s="24" t="e">
        <f t="shared" ref="N100:N131" si="20">(J100-K100)/K100</f>
        <v>#DIV/0!</v>
      </c>
      <c r="O100" s="11">
        <f t="shared" si="15"/>
        <v>0</v>
      </c>
      <c r="P100" s="24">
        <f t="shared" si="18"/>
        <v>0</v>
      </c>
      <c r="Q100" s="84"/>
      <c r="S100" s="25"/>
    </row>
    <row r="101" spans="1:19" x14ac:dyDescent="0.2">
      <c r="A101" s="7"/>
      <c r="B101" s="63">
        <v>100</v>
      </c>
      <c r="C101" s="30">
        <v>44687</v>
      </c>
      <c r="D101" s="31">
        <v>113595</v>
      </c>
      <c r="E101" s="127" t="s">
        <v>44</v>
      </c>
      <c r="F101" s="20">
        <v>10</v>
      </c>
      <c r="G101" s="20">
        <v>115.11</v>
      </c>
      <c r="H101" s="14">
        <f t="shared" si="17"/>
        <v>1151.0999999999999</v>
      </c>
      <c r="I101" s="15" t="s">
        <v>52</v>
      </c>
      <c r="J101" s="12"/>
      <c r="K101" s="12"/>
      <c r="L101" s="12"/>
      <c r="M101" s="11">
        <f t="shared" si="19"/>
        <v>0</v>
      </c>
      <c r="N101" s="24" t="e">
        <f t="shared" si="20"/>
        <v>#DIV/0!</v>
      </c>
      <c r="O101" s="11">
        <f t="shared" si="15"/>
        <v>0</v>
      </c>
      <c r="P101" s="24">
        <f t="shared" si="18"/>
        <v>0</v>
      </c>
      <c r="Q101" s="84"/>
      <c r="S101" s="25"/>
    </row>
    <row r="102" spans="1:19" x14ac:dyDescent="0.2">
      <c r="A102" s="7"/>
      <c r="B102" s="63">
        <v>101</v>
      </c>
      <c r="C102" s="30">
        <v>44690</v>
      </c>
      <c r="D102" s="31">
        <v>128044</v>
      </c>
      <c r="E102" s="120" t="s">
        <v>28</v>
      </c>
      <c r="F102" s="20">
        <v>10</v>
      </c>
      <c r="G102" s="20">
        <v>114.755</v>
      </c>
      <c r="H102" s="14">
        <f t="shared" si="17"/>
        <v>1147.55</v>
      </c>
      <c r="I102" s="15" t="s">
        <v>66</v>
      </c>
      <c r="J102" s="12"/>
      <c r="K102" s="12"/>
      <c r="L102" s="12"/>
      <c r="M102" s="11">
        <f t="shared" si="19"/>
        <v>0</v>
      </c>
      <c r="N102" s="24" t="e">
        <f t="shared" si="20"/>
        <v>#DIV/0!</v>
      </c>
      <c r="O102" s="11">
        <f t="shared" si="15"/>
        <v>0</v>
      </c>
      <c r="P102" s="24">
        <f t="shared" si="18"/>
        <v>0</v>
      </c>
      <c r="Q102" s="84"/>
      <c r="S102" s="25"/>
    </row>
    <row r="103" spans="1:19" x14ac:dyDescent="0.2">
      <c r="A103" s="7"/>
      <c r="B103" s="63">
        <v>102</v>
      </c>
      <c r="C103" s="30">
        <v>44690</v>
      </c>
      <c r="D103" s="31">
        <v>128044</v>
      </c>
      <c r="E103" s="120" t="s">
        <v>28</v>
      </c>
      <c r="F103" s="20">
        <v>-10</v>
      </c>
      <c r="G103" s="20">
        <v>118.51</v>
      </c>
      <c r="H103" s="14">
        <f t="shared" si="17"/>
        <v>-1185.1000000000001</v>
      </c>
      <c r="I103" s="15" t="s">
        <v>78</v>
      </c>
      <c r="J103" s="12"/>
      <c r="K103" s="12"/>
      <c r="L103" s="12"/>
      <c r="M103" s="11">
        <f t="shared" si="19"/>
        <v>0</v>
      </c>
      <c r="N103" s="24" t="e">
        <f t="shared" si="20"/>
        <v>#DIV/0!</v>
      </c>
      <c r="O103" s="11">
        <f t="shared" si="15"/>
        <v>0</v>
      </c>
      <c r="P103" s="24">
        <f t="shared" si="18"/>
        <v>0</v>
      </c>
      <c r="Q103" s="84"/>
      <c r="S103" s="25"/>
    </row>
    <row r="104" spans="1:19" x14ac:dyDescent="0.2">
      <c r="A104" s="7"/>
      <c r="B104" s="63">
        <v>103</v>
      </c>
      <c r="C104" s="30">
        <v>44690</v>
      </c>
      <c r="D104" s="31">
        <v>127003</v>
      </c>
      <c r="E104" s="131" t="s">
        <v>101</v>
      </c>
      <c r="F104" s="20">
        <v>-10</v>
      </c>
      <c r="G104" s="20">
        <v>110.012</v>
      </c>
      <c r="H104" s="14">
        <f t="shared" si="17"/>
        <v>-1100.1199999999999</v>
      </c>
      <c r="I104" s="15" t="s">
        <v>78</v>
      </c>
      <c r="J104" s="12"/>
      <c r="K104" s="12"/>
      <c r="L104" s="12"/>
      <c r="M104" s="11">
        <f t="shared" si="19"/>
        <v>0</v>
      </c>
      <c r="N104" s="24" t="e">
        <f t="shared" si="20"/>
        <v>#DIV/0!</v>
      </c>
      <c r="O104" s="11">
        <f t="shared" si="15"/>
        <v>0</v>
      </c>
      <c r="P104" s="24">
        <f t="shared" si="18"/>
        <v>0</v>
      </c>
      <c r="Q104" s="84"/>
      <c r="S104" s="25"/>
    </row>
    <row r="105" spans="1:19" x14ac:dyDescent="0.2">
      <c r="A105" s="7"/>
      <c r="B105" s="63">
        <v>104</v>
      </c>
      <c r="C105" s="30">
        <v>44690</v>
      </c>
      <c r="D105" s="31">
        <v>127047</v>
      </c>
      <c r="E105" s="120" t="s">
        <v>61</v>
      </c>
      <c r="F105" s="20">
        <v>10</v>
      </c>
      <c r="G105" s="20">
        <v>104.414</v>
      </c>
      <c r="H105" s="14">
        <f t="shared" si="17"/>
        <v>1044.1400000000001</v>
      </c>
      <c r="I105" s="15"/>
      <c r="J105" s="12">
        <v>95.177000000000007</v>
      </c>
      <c r="K105" s="12">
        <v>101.65</v>
      </c>
      <c r="L105" s="12">
        <v>90</v>
      </c>
      <c r="M105" s="11">
        <f t="shared" si="19"/>
        <v>8565.93</v>
      </c>
      <c r="N105" s="24">
        <f t="shared" si="20"/>
        <v>-6.3679291687161813E-2</v>
      </c>
      <c r="O105" s="11">
        <f t="shared" si="15"/>
        <v>-582.56999999999994</v>
      </c>
      <c r="P105" s="24">
        <f t="shared" si="18"/>
        <v>3.2308242919992007E-2</v>
      </c>
      <c r="Q105" s="84" t="s">
        <v>106</v>
      </c>
      <c r="S105" s="25"/>
    </row>
    <row r="106" spans="1:19" x14ac:dyDescent="0.2">
      <c r="A106" s="7"/>
      <c r="B106" s="63">
        <v>105</v>
      </c>
      <c r="C106" s="30">
        <v>44690</v>
      </c>
      <c r="D106" s="31">
        <v>110073</v>
      </c>
      <c r="E106" s="120" t="s">
        <v>86</v>
      </c>
      <c r="F106" s="20">
        <v>10</v>
      </c>
      <c r="G106" s="20">
        <v>103.99</v>
      </c>
      <c r="H106" s="14">
        <f t="shared" si="17"/>
        <v>1039.8999999999999</v>
      </c>
      <c r="I106" s="15"/>
      <c r="J106" s="12">
        <v>102.875</v>
      </c>
      <c r="K106" s="12">
        <v>105.187</v>
      </c>
      <c r="L106" s="12">
        <v>30</v>
      </c>
      <c r="M106" s="11">
        <f t="shared" si="19"/>
        <v>3086.25</v>
      </c>
      <c r="N106" s="24">
        <f t="shared" si="20"/>
        <v>-2.1979902459429376E-2</v>
      </c>
      <c r="O106" s="11">
        <f t="shared" si="15"/>
        <v>-69.359999999999928</v>
      </c>
      <c r="P106" s="24">
        <f t="shared" si="18"/>
        <v>1.1640454067664027E-2</v>
      </c>
      <c r="Q106" s="84" t="s">
        <v>106</v>
      </c>
      <c r="S106" s="25"/>
    </row>
    <row r="107" spans="1:19" x14ac:dyDescent="0.2">
      <c r="A107" s="7"/>
      <c r="B107" s="63">
        <v>106</v>
      </c>
      <c r="C107" s="30">
        <v>44691</v>
      </c>
      <c r="D107" s="31">
        <v>110072</v>
      </c>
      <c r="E107" s="127" t="s">
        <v>60</v>
      </c>
      <c r="F107" s="20">
        <v>10</v>
      </c>
      <c r="G107" s="20">
        <v>93.54</v>
      </c>
      <c r="H107" s="14">
        <f t="shared" si="17"/>
        <v>935.40000000000009</v>
      </c>
      <c r="I107" s="15" t="s">
        <v>66</v>
      </c>
      <c r="J107" s="12"/>
      <c r="K107" s="12"/>
      <c r="L107" s="12"/>
      <c r="M107" s="11">
        <f t="shared" si="19"/>
        <v>0</v>
      </c>
      <c r="N107" s="24" t="e">
        <f t="shared" si="20"/>
        <v>#DIV/0!</v>
      </c>
      <c r="O107" s="11">
        <f t="shared" si="15"/>
        <v>0</v>
      </c>
      <c r="P107" s="24">
        <f t="shared" si="18"/>
        <v>0</v>
      </c>
      <c r="Q107" s="84" t="s">
        <v>104</v>
      </c>
      <c r="S107" s="25"/>
    </row>
    <row r="108" spans="1:19" x14ac:dyDescent="0.2">
      <c r="A108" s="7"/>
      <c r="B108" s="63">
        <v>107</v>
      </c>
      <c r="C108" s="30">
        <v>44691</v>
      </c>
      <c r="D108" s="31">
        <v>128044</v>
      </c>
      <c r="E108" s="120" t="s">
        <v>28</v>
      </c>
      <c r="F108" s="20">
        <v>10</v>
      </c>
      <c r="G108" s="20">
        <v>116.7</v>
      </c>
      <c r="H108" s="14">
        <f t="shared" si="17"/>
        <v>1167</v>
      </c>
      <c r="I108" s="15" t="s">
        <v>66</v>
      </c>
      <c r="J108" s="12"/>
      <c r="K108" s="12"/>
      <c r="L108" s="12"/>
      <c r="M108" s="11">
        <f t="shared" si="19"/>
        <v>0</v>
      </c>
      <c r="N108" s="24" t="e">
        <f t="shared" si="20"/>
        <v>#DIV/0!</v>
      </c>
      <c r="O108" s="11">
        <f t="shared" ref="O108:O128" si="21">(J108-K108)*L108</f>
        <v>0</v>
      </c>
      <c r="P108" s="24">
        <f t="shared" si="18"/>
        <v>0</v>
      </c>
      <c r="Q108" s="84"/>
      <c r="S108" s="25"/>
    </row>
    <row r="109" spans="1:19" x14ac:dyDescent="0.2">
      <c r="A109" s="7"/>
      <c r="B109" s="63">
        <v>108</v>
      </c>
      <c r="C109" s="30">
        <v>44691</v>
      </c>
      <c r="D109" s="31">
        <v>128044</v>
      </c>
      <c r="E109" s="120" t="s">
        <v>28</v>
      </c>
      <c r="F109" s="20">
        <v>10</v>
      </c>
      <c r="G109" s="20">
        <v>121.313</v>
      </c>
      <c r="H109" s="14">
        <f t="shared" si="17"/>
        <v>1213.1300000000001</v>
      </c>
      <c r="I109" s="15" t="s">
        <v>66</v>
      </c>
      <c r="J109" s="12"/>
      <c r="K109" s="12"/>
      <c r="L109" s="12"/>
      <c r="M109" s="11">
        <f t="shared" si="19"/>
        <v>0</v>
      </c>
      <c r="N109" s="24" t="e">
        <f t="shared" si="20"/>
        <v>#DIV/0!</v>
      </c>
      <c r="O109" s="11">
        <f t="shared" si="21"/>
        <v>0</v>
      </c>
      <c r="P109" s="24">
        <f t="shared" si="18"/>
        <v>0</v>
      </c>
      <c r="Q109" s="84" t="s">
        <v>102</v>
      </c>
      <c r="S109" s="25"/>
    </row>
    <row r="110" spans="1:19" x14ac:dyDescent="0.2">
      <c r="A110" s="7"/>
      <c r="B110" s="63">
        <v>109</v>
      </c>
      <c r="C110" s="30">
        <v>44691</v>
      </c>
      <c r="D110" s="31">
        <v>113595</v>
      </c>
      <c r="E110" s="127" t="s">
        <v>44</v>
      </c>
      <c r="F110" s="20">
        <v>10</v>
      </c>
      <c r="G110" s="20">
        <v>107.35</v>
      </c>
      <c r="H110" s="14">
        <f t="shared" si="17"/>
        <v>1073.5</v>
      </c>
      <c r="I110" s="15" t="s">
        <v>66</v>
      </c>
      <c r="J110" s="12"/>
      <c r="K110" s="12"/>
      <c r="L110" s="12"/>
      <c r="M110" s="11">
        <f t="shared" si="19"/>
        <v>0</v>
      </c>
      <c r="N110" s="24" t="e">
        <f t="shared" si="20"/>
        <v>#DIV/0!</v>
      </c>
      <c r="O110" s="11">
        <f t="shared" si="21"/>
        <v>0</v>
      </c>
      <c r="P110" s="24">
        <f t="shared" si="18"/>
        <v>0</v>
      </c>
      <c r="Q110" s="84"/>
      <c r="S110" s="25"/>
    </row>
    <row r="111" spans="1:19" x14ac:dyDescent="0.2">
      <c r="A111" s="7"/>
      <c r="B111" s="63">
        <v>110</v>
      </c>
      <c r="C111" s="30">
        <v>44691</v>
      </c>
      <c r="D111" s="31">
        <v>113595</v>
      </c>
      <c r="E111" s="127" t="s">
        <v>44</v>
      </c>
      <c r="F111" s="20">
        <v>-10</v>
      </c>
      <c r="G111" s="20">
        <v>109.88</v>
      </c>
      <c r="H111" s="14">
        <f t="shared" si="17"/>
        <v>-1098.8</v>
      </c>
      <c r="I111" s="15" t="s">
        <v>78</v>
      </c>
      <c r="J111" s="12"/>
      <c r="K111" s="12"/>
      <c r="L111" s="12"/>
      <c r="M111" s="11">
        <f t="shared" si="19"/>
        <v>0</v>
      </c>
      <c r="N111" s="24" t="e">
        <f t="shared" si="20"/>
        <v>#DIV/0!</v>
      </c>
      <c r="O111" s="11">
        <f t="shared" si="21"/>
        <v>0</v>
      </c>
      <c r="P111" s="24">
        <f t="shared" si="18"/>
        <v>0</v>
      </c>
      <c r="Q111" s="84"/>
      <c r="S111" s="25"/>
    </row>
    <row r="112" spans="1:19" s="39" customFormat="1" x14ac:dyDescent="0.2">
      <c r="B112" s="64">
        <v>111</v>
      </c>
      <c r="C112" s="40">
        <v>44691</v>
      </c>
      <c r="D112" s="41">
        <v>113057</v>
      </c>
      <c r="E112" s="121" t="s">
        <v>83</v>
      </c>
      <c r="F112" s="43">
        <v>-10</v>
      </c>
      <c r="G112" s="43">
        <v>107.75</v>
      </c>
      <c r="H112" s="44">
        <f t="shared" si="17"/>
        <v>-1077.5</v>
      </c>
      <c r="I112" s="42" t="s">
        <v>64</v>
      </c>
      <c r="J112" s="42"/>
      <c r="K112" s="42"/>
      <c r="L112" s="42"/>
      <c r="M112" s="44">
        <f t="shared" si="19"/>
        <v>0</v>
      </c>
      <c r="N112" s="45" t="e">
        <f t="shared" si="20"/>
        <v>#DIV/0!</v>
      </c>
      <c r="O112" s="44">
        <f t="shared" si="21"/>
        <v>0</v>
      </c>
      <c r="P112" s="24">
        <f t="shared" si="18"/>
        <v>0</v>
      </c>
      <c r="Q112" s="85" t="s">
        <v>103</v>
      </c>
      <c r="S112" s="46"/>
    </row>
    <row r="113" spans="1:19" x14ac:dyDescent="0.2">
      <c r="A113" s="7"/>
      <c r="B113" s="63">
        <v>112</v>
      </c>
      <c r="C113" s="30">
        <v>44691</v>
      </c>
      <c r="D113" s="31">
        <v>123049</v>
      </c>
      <c r="E113" s="120" t="s">
        <v>105</v>
      </c>
      <c r="F113" s="20">
        <v>10</v>
      </c>
      <c r="G113" s="20">
        <v>105.42</v>
      </c>
      <c r="H113" s="14">
        <f t="shared" si="17"/>
        <v>1054.2</v>
      </c>
      <c r="I113" s="15"/>
      <c r="J113" s="12">
        <v>104.901</v>
      </c>
      <c r="K113" s="12">
        <v>105.44</v>
      </c>
      <c r="L113" s="12">
        <v>10</v>
      </c>
      <c r="M113" s="11">
        <f t="shared" si="19"/>
        <v>1049.01</v>
      </c>
      <c r="N113" s="24">
        <f t="shared" si="20"/>
        <v>-5.1119119878604083E-3</v>
      </c>
      <c r="O113" s="11">
        <f t="shared" si="21"/>
        <v>-5.3900000000000148</v>
      </c>
      <c r="P113" s="24">
        <f t="shared" si="18"/>
        <v>3.9565662929186684E-3</v>
      </c>
      <c r="Q113" s="84" t="s">
        <v>106</v>
      </c>
      <c r="S113" s="25"/>
    </row>
    <row r="114" spans="1:19" x14ac:dyDescent="0.2">
      <c r="A114" s="7"/>
      <c r="B114" s="63">
        <v>113</v>
      </c>
      <c r="C114" s="30">
        <v>44692</v>
      </c>
      <c r="D114" s="31">
        <v>128044</v>
      </c>
      <c r="E114" s="120" t="s">
        <v>28</v>
      </c>
      <c r="F114" s="20">
        <v>-10</v>
      </c>
      <c r="G114" s="20">
        <v>124.127</v>
      </c>
      <c r="H114" s="14">
        <f t="shared" si="17"/>
        <v>-1241.27</v>
      </c>
      <c r="I114" s="15" t="s">
        <v>78</v>
      </c>
      <c r="J114" s="12"/>
      <c r="K114" s="12"/>
      <c r="L114" s="12"/>
      <c r="M114" s="11">
        <f t="shared" si="19"/>
        <v>0</v>
      </c>
      <c r="N114" s="24" t="e">
        <f t="shared" si="20"/>
        <v>#DIV/0!</v>
      </c>
      <c r="O114" s="11">
        <f t="shared" si="21"/>
        <v>0</v>
      </c>
      <c r="P114" s="24">
        <f t="shared" si="18"/>
        <v>0</v>
      </c>
      <c r="Q114" s="84"/>
      <c r="S114" s="25"/>
    </row>
    <row r="115" spans="1:19" x14ac:dyDescent="0.2">
      <c r="A115" s="7"/>
      <c r="B115" s="63">
        <v>114</v>
      </c>
      <c r="C115" s="30">
        <v>44692</v>
      </c>
      <c r="D115" s="31">
        <v>128044</v>
      </c>
      <c r="E115" s="120" t="s">
        <v>28</v>
      </c>
      <c r="F115" s="20">
        <v>-10</v>
      </c>
      <c r="G115" s="20">
        <v>126.35</v>
      </c>
      <c r="H115" s="14">
        <f t="shared" si="17"/>
        <v>-1263.5</v>
      </c>
      <c r="I115" s="15" t="s">
        <v>78</v>
      </c>
      <c r="J115" s="12"/>
      <c r="K115" s="12"/>
      <c r="L115" s="12"/>
      <c r="M115" s="11">
        <f t="shared" si="19"/>
        <v>0</v>
      </c>
      <c r="N115" s="24" t="e">
        <f t="shared" si="20"/>
        <v>#DIV/0!</v>
      </c>
      <c r="O115" s="11">
        <f t="shared" si="21"/>
        <v>0</v>
      </c>
      <c r="P115" s="24">
        <f t="shared" si="18"/>
        <v>0</v>
      </c>
      <c r="Q115" s="84"/>
      <c r="S115" s="25"/>
    </row>
    <row r="116" spans="1:19" x14ac:dyDescent="0.2">
      <c r="A116" s="7"/>
      <c r="B116" s="63">
        <v>115</v>
      </c>
      <c r="C116" s="30">
        <v>44692</v>
      </c>
      <c r="D116" s="31">
        <v>128044</v>
      </c>
      <c r="E116" s="120" t="s">
        <v>28</v>
      </c>
      <c r="F116" s="20">
        <v>10</v>
      </c>
      <c r="G116" s="20">
        <v>124.53700000000001</v>
      </c>
      <c r="H116" s="14">
        <f t="shared" si="17"/>
        <v>1245.3700000000001</v>
      </c>
      <c r="I116" s="15" t="s">
        <v>66</v>
      </c>
      <c r="J116" s="12"/>
      <c r="K116" s="12"/>
      <c r="L116" s="12"/>
      <c r="M116" s="11">
        <f t="shared" si="19"/>
        <v>0</v>
      </c>
      <c r="N116" s="24" t="e">
        <f t="shared" si="20"/>
        <v>#DIV/0!</v>
      </c>
      <c r="O116" s="11">
        <f t="shared" si="21"/>
        <v>0</v>
      </c>
      <c r="P116" s="24">
        <f t="shared" si="18"/>
        <v>0</v>
      </c>
      <c r="Q116" s="84" t="s">
        <v>107</v>
      </c>
      <c r="S116" s="25"/>
    </row>
    <row r="117" spans="1:19" x14ac:dyDescent="0.2">
      <c r="A117" s="7"/>
      <c r="B117" s="63">
        <v>116</v>
      </c>
      <c r="C117" s="30">
        <v>44692</v>
      </c>
      <c r="D117" s="31">
        <v>113595</v>
      </c>
      <c r="E117" s="127" t="s">
        <v>44</v>
      </c>
      <c r="F117" s="20">
        <v>10</v>
      </c>
      <c r="G117" s="20">
        <v>107.58</v>
      </c>
      <c r="H117" s="14">
        <f t="shared" si="17"/>
        <v>1075.8</v>
      </c>
      <c r="I117" s="15" t="s">
        <v>66</v>
      </c>
      <c r="J117" s="12"/>
      <c r="K117" s="12"/>
      <c r="L117" s="12"/>
      <c r="M117" s="11">
        <f t="shared" si="19"/>
        <v>0</v>
      </c>
      <c r="N117" s="24" t="e">
        <f t="shared" si="20"/>
        <v>#DIV/0!</v>
      </c>
      <c r="O117" s="11">
        <f t="shared" si="21"/>
        <v>0</v>
      </c>
      <c r="P117" s="24">
        <f t="shared" si="18"/>
        <v>0</v>
      </c>
      <c r="Q117" s="84"/>
      <c r="S117" s="25"/>
    </row>
    <row r="118" spans="1:19" x14ac:dyDescent="0.2">
      <c r="A118" s="7"/>
      <c r="B118" s="63">
        <v>117</v>
      </c>
      <c r="C118" s="30">
        <v>44692</v>
      </c>
      <c r="D118" s="31">
        <v>113595</v>
      </c>
      <c r="E118" s="127" t="s">
        <v>44</v>
      </c>
      <c r="F118" s="20">
        <v>30</v>
      </c>
      <c r="G118" s="20">
        <v>107.19</v>
      </c>
      <c r="H118" s="14">
        <f t="shared" si="17"/>
        <v>3215.7</v>
      </c>
      <c r="I118" s="15" t="s">
        <v>66</v>
      </c>
      <c r="J118" s="12"/>
      <c r="K118" s="12"/>
      <c r="L118" s="12"/>
      <c r="M118" s="11">
        <f t="shared" si="19"/>
        <v>0</v>
      </c>
      <c r="N118" s="24" t="e">
        <f t="shared" si="20"/>
        <v>#DIV/0!</v>
      </c>
      <c r="O118" s="11">
        <f t="shared" si="21"/>
        <v>0</v>
      </c>
      <c r="P118" s="24">
        <f t="shared" si="18"/>
        <v>0</v>
      </c>
      <c r="Q118" s="84" t="s">
        <v>108</v>
      </c>
      <c r="S118" s="25"/>
    </row>
    <row r="119" spans="1:19" x14ac:dyDescent="0.2">
      <c r="A119" s="7"/>
      <c r="B119" s="63">
        <v>118</v>
      </c>
      <c r="C119" s="30">
        <v>44692</v>
      </c>
      <c r="D119" s="31">
        <v>113595</v>
      </c>
      <c r="E119" s="127" t="s">
        <v>44</v>
      </c>
      <c r="F119" s="20">
        <v>10</v>
      </c>
      <c r="G119" s="20">
        <v>105.56</v>
      </c>
      <c r="H119" s="14">
        <f t="shared" si="17"/>
        <v>1055.5999999999999</v>
      </c>
      <c r="I119" s="15" t="s">
        <v>66</v>
      </c>
      <c r="J119" s="12"/>
      <c r="K119" s="12"/>
      <c r="L119" s="12"/>
      <c r="M119" s="11">
        <f t="shared" si="19"/>
        <v>0</v>
      </c>
      <c r="N119" s="24" t="e">
        <f t="shared" si="20"/>
        <v>#DIV/0!</v>
      </c>
      <c r="O119" s="11">
        <f t="shared" si="21"/>
        <v>0</v>
      </c>
      <c r="P119" s="24">
        <f t="shared" si="18"/>
        <v>0</v>
      </c>
      <c r="Q119" s="84"/>
      <c r="S119" s="25"/>
    </row>
    <row r="120" spans="1:19" x14ac:dyDescent="0.2">
      <c r="A120" s="7"/>
      <c r="B120" s="63">
        <v>119</v>
      </c>
      <c r="C120" s="30">
        <v>44693</v>
      </c>
      <c r="D120" s="31">
        <v>128044</v>
      </c>
      <c r="E120" s="120" t="s">
        <v>28</v>
      </c>
      <c r="F120" s="20">
        <v>-10</v>
      </c>
      <c r="G120" s="20">
        <v>127.286</v>
      </c>
      <c r="H120" s="14">
        <f t="shared" si="17"/>
        <v>-1272.8600000000001</v>
      </c>
      <c r="I120" s="15" t="s">
        <v>78</v>
      </c>
      <c r="J120" s="12"/>
      <c r="K120" s="12"/>
      <c r="L120" s="12"/>
      <c r="M120" s="11">
        <f t="shared" si="19"/>
        <v>0</v>
      </c>
      <c r="N120" s="24" t="e">
        <f t="shared" si="20"/>
        <v>#DIV/0!</v>
      </c>
      <c r="O120" s="11">
        <f t="shared" si="21"/>
        <v>0</v>
      </c>
      <c r="P120" s="24">
        <f t="shared" si="18"/>
        <v>0</v>
      </c>
      <c r="Q120" s="84" t="s">
        <v>109</v>
      </c>
      <c r="S120" s="25"/>
    </row>
    <row r="121" spans="1:19" x14ac:dyDescent="0.2">
      <c r="A121" s="7"/>
      <c r="B121" s="63">
        <v>120</v>
      </c>
      <c r="C121" s="30">
        <v>44693</v>
      </c>
      <c r="D121" s="31">
        <v>128044</v>
      </c>
      <c r="E121" s="120" t="s">
        <v>28</v>
      </c>
      <c r="F121" s="20">
        <v>10</v>
      </c>
      <c r="G121" s="20">
        <v>125.5</v>
      </c>
      <c r="H121" s="14">
        <f t="shared" si="17"/>
        <v>1255</v>
      </c>
      <c r="I121" s="15" t="s">
        <v>66</v>
      </c>
      <c r="J121" s="12"/>
      <c r="K121" s="12"/>
      <c r="L121" s="12"/>
      <c r="M121" s="11">
        <f t="shared" si="19"/>
        <v>0</v>
      </c>
      <c r="N121" s="24" t="e">
        <f t="shared" si="20"/>
        <v>#DIV/0!</v>
      </c>
      <c r="O121" s="11">
        <f t="shared" si="21"/>
        <v>0</v>
      </c>
      <c r="P121" s="24">
        <f t="shared" si="18"/>
        <v>0</v>
      </c>
      <c r="Q121" s="84"/>
      <c r="S121" s="25"/>
    </row>
    <row r="122" spans="1:19" x14ac:dyDescent="0.2">
      <c r="A122" s="7"/>
      <c r="B122" s="63">
        <v>121</v>
      </c>
      <c r="C122" s="30">
        <v>44693</v>
      </c>
      <c r="D122" s="31">
        <v>128044</v>
      </c>
      <c r="E122" s="120" t="s">
        <v>28</v>
      </c>
      <c r="F122" s="20">
        <v>10</v>
      </c>
      <c r="G122" s="20">
        <v>120.194</v>
      </c>
      <c r="H122" s="14">
        <f t="shared" si="17"/>
        <v>1201.94</v>
      </c>
      <c r="I122" s="15" t="s">
        <v>66</v>
      </c>
      <c r="J122" s="12"/>
      <c r="K122" s="12"/>
      <c r="L122" s="12"/>
      <c r="M122" s="11">
        <f t="shared" si="19"/>
        <v>0</v>
      </c>
      <c r="N122" s="24" t="e">
        <f t="shared" si="20"/>
        <v>#DIV/0!</v>
      </c>
      <c r="O122" s="11">
        <f t="shared" si="21"/>
        <v>0</v>
      </c>
      <c r="P122" s="24">
        <f t="shared" si="18"/>
        <v>0</v>
      </c>
      <c r="Q122" s="84" t="s">
        <v>110</v>
      </c>
      <c r="S122" s="25"/>
    </row>
    <row r="123" spans="1:19" s="39" customFormat="1" x14ac:dyDescent="0.2">
      <c r="B123" s="63">
        <v>122</v>
      </c>
      <c r="C123" s="40">
        <v>44693</v>
      </c>
      <c r="D123" s="41">
        <v>127003</v>
      </c>
      <c r="E123" s="121" t="s">
        <v>101</v>
      </c>
      <c r="F123" s="43">
        <v>10</v>
      </c>
      <c r="G123" s="43">
        <v>109.872</v>
      </c>
      <c r="H123" s="44">
        <f t="shared" si="17"/>
        <v>1098.72</v>
      </c>
      <c r="I123" s="42" t="s">
        <v>66</v>
      </c>
      <c r="J123" s="42"/>
      <c r="K123" s="42"/>
      <c r="L123" s="42"/>
      <c r="M123" s="44">
        <f t="shared" si="19"/>
        <v>0</v>
      </c>
      <c r="N123" s="45" t="e">
        <f t="shared" si="20"/>
        <v>#DIV/0!</v>
      </c>
      <c r="O123" s="44">
        <f t="shared" si="21"/>
        <v>0</v>
      </c>
      <c r="P123" s="24">
        <f t="shared" si="18"/>
        <v>0</v>
      </c>
      <c r="Q123" s="85" t="s">
        <v>111</v>
      </c>
      <c r="S123" s="46"/>
    </row>
    <row r="124" spans="1:19" x14ac:dyDescent="0.2">
      <c r="A124" s="7"/>
      <c r="B124" s="63">
        <v>123</v>
      </c>
      <c r="C124" s="30">
        <v>44694</v>
      </c>
      <c r="D124" s="31">
        <v>113595</v>
      </c>
      <c r="E124" s="127" t="s">
        <v>44</v>
      </c>
      <c r="F124" s="20">
        <v>-30</v>
      </c>
      <c r="G124" s="20">
        <v>115.36</v>
      </c>
      <c r="H124" s="14">
        <f t="shared" ref="H124:H155" si="22">F124*G124</f>
        <v>-3460.8</v>
      </c>
      <c r="I124" s="15" t="s">
        <v>78</v>
      </c>
      <c r="J124" s="12"/>
      <c r="K124" s="12"/>
      <c r="L124" s="12"/>
      <c r="M124" s="11">
        <f t="shared" si="19"/>
        <v>0</v>
      </c>
      <c r="N124" s="24" t="e">
        <f t="shared" si="20"/>
        <v>#DIV/0!</v>
      </c>
      <c r="O124" s="11">
        <f t="shared" si="21"/>
        <v>0</v>
      </c>
      <c r="P124" s="24">
        <f t="shared" si="18"/>
        <v>0</v>
      </c>
      <c r="Q124" s="84" t="s">
        <v>114</v>
      </c>
      <c r="S124" s="25"/>
    </row>
    <row r="125" spans="1:19" s="51" customFormat="1" ht="16.5" x14ac:dyDescent="0.35">
      <c r="B125" s="98">
        <v>124</v>
      </c>
      <c r="C125" s="52">
        <v>44694</v>
      </c>
      <c r="D125" s="100">
        <v>113576</v>
      </c>
      <c r="E125" s="129" t="s">
        <v>89</v>
      </c>
      <c r="F125" s="117">
        <v>-10</v>
      </c>
      <c r="G125" s="55">
        <v>113.31</v>
      </c>
      <c r="H125" s="56">
        <f t="shared" si="22"/>
        <v>-1133.0999999999999</v>
      </c>
      <c r="I125" s="54" t="s">
        <v>64</v>
      </c>
      <c r="J125" s="54"/>
      <c r="K125" s="54"/>
      <c r="L125" s="54"/>
      <c r="M125" s="56">
        <f t="shared" si="19"/>
        <v>0</v>
      </c>
      <c r="N125" s="57" t="e">
        <f t="shared" si="20"/>
        <v>#DIV/0!</v>
      </c>
      <c r="O125" s="56">
        <f t="shared" si="21"/>
        <v>0</v>
      </c>
      <c r="P125" s="57">
        <f t="shared" si="18"/>
        <v>0</v>
      </c>
      <c r="Q125" s="87" t="s">
        <v>115</v>
      </c>
      <c r="S125" s="58"/>
    </row>
    <row r="126" spans="1:19" s="39" customFormat="1" x14ac:dyDescent="0.2">
      <c r="B126" s="63">
        <v>125</v>
      </c>
      <c r="C126" s="40">
        <v>44697</v>
      </c>
      <c r="D126" s="41">
        <v>127058</v>
      </c>
      <c r="E126" s="121" t="s">
        <v>112</v>
      </c>
      <c r="F126" s="43">
        <v>-10</v>
      </c>
      <c r="G126" s="43">
        <v>128.29900000000001</v>
      </c>
      <c r="H126" s="44">
        <f t="shared" si="22"/>
        <v>-1282.99</v>
      </c>
      <c r="I126" s="42" t="s">
        <v>64</v>
      </c>
      <c r="J126" s="42"/>
      <c r="K126" s="42"/>
      <c r="L126" s="42"/>
      <c r="M126" s="44">
        <f t="shared" si="19"/>
        <v>0</v>
      </c>
      <c r="N126" s="45" t="e">
        <f t="shared" si="20"/>
        <v>#DIV/0!</v>
      </c>
      <c r="O126" s="44">
        <f t="shared" si="21"/>
        <v>0</v>
      </c>
      <c r="P126" s="24">
        <f t="shared" si="18"/>
        <v>0</v>
      </c>
      <c r="Q126" s="85"/>
      <c r="S126" s="46"/>
    </row>
    <row r="127" spans="1:19" x14ac:dyDescent="0.2">
      <c r="A127" s="7"/>
      <c r="B127" s="63">
        <v>126</v>
      </c>
      <c r="C127" s="30">
        <v>44697</v>
      </c>
      <c r="D127" s="31">
        <v>128026</v>
      </c>
      <c r="E127" s="127" t="s">
        <v>113</v>
      </c>
      <c r="F127" s="20">
        <v>10</v>
      </c>
      <c r="G127" s="20">
        <v>107.10299999999999</v>
      </c>
      <c r="H127" s="14">
        <f t="shared" si="22"/>
        <v>1071.03</v>
      </c>
      <c r="I127" s="15"/>
      <c r="J127" s="12">
        <v>112.371</v>
      </c>
      <c r="K127" s="12">
        <v>108.29900000000001</v>
      </c>
      <c r="L127" s="12">
        <v>20</v>
      </c>
      <c r="M127" s="11">
        <f t="shared" si="19"/>
        <v>2247.42</v>
      </c>
      <c r="N127" s="24">
        <f t="shared" si="20"/>
        <v>3.759960849130637E-2</v>
      </c>
      <c r="O127" s="11">
        <f t="shared" si="21"/>
        <v>81.43999999999977</v>
      </c>
      <c r="P127" s="24">
        <f t="shared" si="18"/>
        <v>8.4766267414336134E-3</v>
      </c>
      <c r="Q127" s="84" t="s">
        <v>106</v>
      </c>
      <c r="S127" s="25"/>
    </row>
    <row r="128" spans="1:19" x14ac:dyDescent="0.2">
      <c r="A128" s="7"/>
      <c r="B128" s="63">
        <v>127</v>
      </c>
      <c r="C128" s="30">
        <v>44697</v>
      </c>
      <c r="D128" s="31">
        <v>123096</v>
      </c>
      <c r="E128" s="120" t="s">
        <v>92</v>
      </c>
      <c r="F128" s="20">
        <v>10</v>
      </c>
      <c r="G128" s="20">
        <v>105.26900000000001</v>
      </c>
      <c r="H128" s="14">
        <f t="shared" si="22"/>
        <v>1052.69</v>
      </c>
      <c r="I128" s="15" t="s">
        <v>66</v>
      </c>
      <c r="J128" s="12"/>
      <c r="K128" s="12"/>
      <c r="L128" s="12"/>
      <c r="M128" s="11">
        <f t="shared" si="19"/>
        <v>0</v>
      </c>
      <c r="N128" s="24" t="e">
        <f t="shared" si="20"/>
        <v>#DIV/0!</v>
      </c>
      <c r="O128" s="11">
        <f t="shared" si="21"/>
        <v>0</v>
      </c>
      <c r="P128" s="24">
        <f t="shared" si="18"/>
        <v>0</v>
      </c>
      <c r="Q128" s="84"/>
      <c r="S128" s="25"/>
    </row>
    <row r="129" spans="1:19" s="39" customFormat="1" x14ac:dyDescent="0.2">
      <c r="B129" s="64">
        <v>128</v>
      </c>
      <c r="C129" s="40">
        <v>44697</v>
      </c>
      <c r="D129" s="41">
        <v>127003</v>
      </c>
      <c r="E129" s="130" t="s">
        <v>101</v>
      </c>
      <c r="F129" s="91">
        <v>-10</v>
      </c>
      <c r="G129" s="43">
        <v>110.08799999999999</v>
      </c>
      <c r="H129" s="44">
        <f t="shared" si="22"/>
        <v>-1100.8799999999999</v>
      </c>
      <c r="I129" s="42" t="s">
        <v>64</v>
      </c>
      <c r="J129" s="42"/>
      <c r="K129" s="42"/>
      <c r="L129" s="42"/>
      <c r="M129" s="44">
        <f t="shared" si="19"/>
        <v>0</v>
      </c>
      <c r="N129" s="45" t="e">
        <f t="shared" si="20"/>
        <v>#DIV/0!</v>
      </c>
      <c r="O129" s="44">
        <v>1.66</v>
      </c>
      <c r="P129" s="24">
        <f t="shared" si="18"/>
        <v>0</v>
      </c>
      <c r="Q129" s="85"/>
      <c r="S129" s="46"/>
    </row>
    <row r="130" spans="1:19" x14ac:dyDescent="0.2">
      <c r="A130" s="7"/>
      <c r="B130" s="63">
        <v>129</v>
      </c>
      <c r="C130" s="30">
        <v>44698</v>
      </c>
      <c r="D130" s="31">
        <v>113595</v>
      </c>
      <c r="E130" s="127" t="s">
        <v>44</v>
      </c>
      <c r="F130" s="20">
        <v>10</v>
      </c>
      <c r="G130" s="20">
        <v>108.89</v>
      </c>
      <c r="H130" s="14">
        <f t="shared" si="22"/>
        <v>1088.9000000000001</v>
      </c>
      <c r="I130" s="15" t="s">
        <v>66</v>
      </c>
      <c r="J130" s="12"/>
      <c r="K130" s="12"/>
      <c r="L130" s="12"/>
      <c r="M130" s="11">
        <f t="shared" si="19"/>
        <v>0</v>
      </c>
      <c r="N130" s="24" t="e">
        <f t="shared" si="20"/>
        <v>#DIV/0!</v>
      </c>
      <c r="O130" s="11">
        <f t="shared" ref="O130:O139" si="23">(J130-K130)*L130</f>
        <v>0</v>
      </c>
      <c r="P130" s="24">
        <f t="shared" si="18"/>
        <v>0</v>
      </c>
      <c r="Q130" s="84"/>
      <c r="S130" s="25"/>
    </row>
    <row r="131" spans="1:19" x14ac:dyDescent="0.2">
      <c r="A131" s="7"/>
      <c r="B131" s="93">
        <v>130</v>
      </c>
      <c r="C131" s="30">
        <v>44704</v>
      </c>
      <c r="D131" s="31">
        <v>128100</v>
      </c>
      <c r="E131" s="127" t="s">
        <v>38</v>
      </c>
      <c r="F131" s="20">
        <v>10</v>
      </c>
      <c r="G131" s="20">
        <v>99.944000000000003</v>
      </c>
      <c r="H131" s="14">
        <f t="shared" si="22"/>
        <v>999.44</v>
      </c>
      <c r="I131" s="15" t="s">
        <v>66</v>
      </c>
      <c r="J131" s="12"/>
      <c r="K131" s="12"/>
      <c r="L131" s="12"/>
      <c r="M131" s="11">
        <f t="shared" si="19"/>
        <v>0</v>
      </c>
      <c r="N131" s="24" t="e">
        <f t="shared" si="20"/>
        <v>#DIV/0!</v>
      </c>
      <c r="O131" s="11">
        <f t="shared" si="23"/>
        <v>0</v>
      </c>
      <c r="P131" s="24">
        <f t="shared" ref="P131:P162" si="24">M131/$M$406</f>
        <v>0</v>
      </c>
      <c r="Q131" s="84"/>
      <c r="S131" s="25"/>
    </row>
    <row r="132" spans="1:19" x14ac:dyDescent="0.2">
      <c r="A132" s="7"/>
      <c r="B132" s="93">
        <v>131</v>
      </c>
      <c r="C132" s="30">
        <v>44704</v>
      </c>
      <c r="D132" s="31">
        <v>113595</v>
      </c>
      <c r="E132" s="127" t="s">
        <v>44</v>
      </c>
      <c r="F132" s="20">
        <v>-10</v>
      </c>
      <c r="G132" s="20">
        <v>121</v>
      </c>
      <c r="H132" s="14">
        <f t="shared" si="22"/>
        <v>-1210</v>
      </c>
      <c r="I132" s="15" t="s">
        <v>78</v>
      </c>
      <c r="J132" s="12"/>
      <c r="K132" s="12"/>
      <c r="L132" s="12"/>
      <c r="M132" s="11">
        <f t="shared" si="19"/>
        <v>0</v>
      </c>
      <c r="N132" s="24" t="e">
        <f t="shared" ref="N132:N163" si="25">(J132-K132)/K132</f>
        <v>#DIV/0!</v>
      </c>
      <c r="O132" s="11">
        <f t="shared" si="23"/>
        <v>0</v>
      </c>
      <c r="P132" s="24">
        <f t="shared" si="24"/>
        <v>0</v>
      </c>
      <c r="Q132" s="84"/>
      <c r="S132" s="25"/>
    </row>
    <row r="133" spans="1:19" x14ac:dyDescent="0.2">
      <c r="A133" s="7"/>
      <c r="B133" s="93">
        <v>132</v>
      </c>
      <c r="C133" s="30">
        <v>44704</v>
      </c>
      <c r="D133" s="31">
        <v>123126</v>
      </c>
      <c r="E133" s="120" t="s">
        <v>118</v>
      </c>
      <c r="F133" s="20">
        <v>10</v>
      </c>
      <c r="G133" s="20">
        <v>111.70099999999999</v>
      </c>
      <c r="H133" s="14">
        <f t="shared" si="22"/>
        <v>1117.01</v>
      </c>
      <c r="I133" s="15"/>
      <c r="J133" s="12">
        <v>109.634</v>
      </c>
      <c r="K133" s="12">
        <v>111.721</v>
      </c>
      <c r="L133" s="12">
        <v>10</v>
      </c>
      <c r="M133" s="11">
        <f t="shared" si="19"/>
        <v>1096.3399999999999</v>
      </c>
      <c r="N133" s="24">
        <f t="shared" si="25"/>
        <v>-1.8680462938928253E-2</v>
      </c>
      <c r="O133" s="11">
        <f t="shared" si="23"/>
        <v>-20.870000000000033</v>
      </c>
      <c r="P133" s="24">
        <f t="shared" si="24"/>
        <v>4.1350815431487331E-3</v>
      </c>
      <c r="Q133" s="84" t="s">
        <v>106</v>
      </c>
      <c r="S133" s="25"/>
    </row>
    <row r="134" spans="1:19" x14ac:dyDescent="0.2">
      <c r="A134" s="7"/>
      <c r="B134" s="93">
        <v>133</v>
      </c>
      <c r="C134" s="30">
        <v>44705</v>
      </c>
      <c r="D134" s="31">
        <v>113578</v>
      </c>
      <c r="E134" s="120" t="s">
        <v>56</v>
      </c>
      <c r="F134" s="20">
        <v>10</v>
      </c>
      <c r="G134" s="20">
        <v>103.9</v>
      </c>
      <c r="H134" s="14">
        <f t="shared" si="22"/>
        <v>1039</v>
      </c>
      <c r="I134" s="15" t="s">
        <v>52</v>
      </c>
      <c r="J134" s="12"/>
      <c r="K134" s="12"/>
      <c r="L134" s="12"/>
      <c r="M134" s="11">
        <f t="shared" si="19"/>
        <v>0</v>
      </c>
      <c r="N134" s="24" t="e">
        <f t="shared" si="25"/>
        <v>#DIV/0!</v>
      </c>
      <c r="O134" s="11">
        <f t="shared" si="23"/>
        <v>0</v>
      </c>
      <c r="P134" s="24">
        <f t="shared" si="24"/>
        <v>0</v>
      </c>
      <c r="Q134" s="84"/>
      <c r="S134" s="25"/>
    </row>
    <row r="135" spans="1:19" x14ac:dyDescent="0.2">
      <c r="A135" s="7"/>
      <c r="B135" s="93">
        <v>134</v>
      </c>
      <c r="C135" s="30">
        <v>44705</v>
      </c>
      <c r="D135" s="31">
        <v>113608</v>
      </c>
      <c r="E135" s="120" t="s">
        <v>119</v>
      </c>
      <c r="F135" s="20">
        <v>10</v>
      </c>
      <c r="G135" s="20">
        <v>107.61</v>
      </c>
      <c r="H135" s="14">
        <f t="shared" si="22"/>
        <v>1076.0999999999999</v>
      </c>
      <c r="I135" s="15"/>
      <c r="J135" s="12">
        <v>105.59</v>
      </c>
      <c r="K135" s="12">
        <v>107.63</v>
      </c>
      <c r="L135" s="12">
        <v>10</v>
      </c>
      <c r="M135" s="11">
        <f t="shared" si="19"/>
        <v>1055.9000000000001</v>
      </c>
      <c r="N135" s="24">
        <f t="shared" si="25"/>
        <v>-1.8953823283471078E-2</v>
      </c>
      <c r="O135" s="11">
        <f t="shared" si="23"/>
        <v>-20.39999999999992</v>
      </c>
      <c r="P135" s="24">
        <f t="shared" si="24"/>
        <v>3.9825534062523926E-3</v>
      </c>
      <c r="Q135" s="84" t="s">
        <v>120</v>
      </c>
      <c r="S135" s="25"/>
    </row>
    <row r="136" spans="1:19" x14ac:dyDescent="0.2">
      <c r="A136" s="7"/>
      <c r="B136" s="93">
        <v>135</v>
      </c>
      <c r="C136" s="30">
        <v>44706</v>
      </c>
      <c r="D136" s="31">
        <v>128105</v>
      </c>
      <c r="E136" s="120" t="s">
        <v>85</v>
      </c>
      <c r="F136" s="20">
        <v>10</v>
      </c>
      <c r="G136" s="20">
        <v>102.806</v>
      </c>
      <c r="H136" s="14">
        <f t="shared" si="22"/>
        <v>1028.06</v>
      </c>
      <c r="I136" s="15" t="s">
        <v>52</v>
      </c>
      <c r="J136" s="12"/>
      <c r="K136" s="12"/>
      <c r="L136" s="12"/>
      <c r="M136" s="11">
        <f t="shared" si="19"/>
        <v>0</v>
      </c>
      <c r="N136" s="24" t="e">
        <f t="shared" si="25"/>
        <v>#DIV/0!</v>
      </c>
      <c r="O136" s="11">
        <f t="shared" si="23"/>
        <v>0</v>
      </c>
      <c r="P136" s="24">
        <f t="shared" si="24"/>
        <v>0</v>
      </c>
      <c r="Q136" s="84"/>
      <c r="S136" s="25"/>
    </row>
    <row r="137" spans="1:19" x14ac:dyDescent="0.2">
      <c r="A137" s="7"/>
      <c r="B137" s="93">
        <v>136</v>
      </c>
      <c r="C137" s="30">
        <v>44707</v>
      </c>
      <c r="D137" s="31">
        <v>110072</v>
      </c>
      <c r="E137" s="127" t="s">
        <v>60</v>
      </c>
      <c r="F137" s="20">
        <v>10</v>
      </c>
      <c r="G137" s="20">
        <v>101.37</v>
      </c>
      <c r="H137" s="14">
        <f t="shared" si="22"/>
        <v>1013.7</v>
      </c>
      <c r="I137" s="15" t="s">
        <v>52</v>
      </c>
      <c r="J137" s="12"/>
      <c r="K137" s="12"/>
      <c r="L137" s="12"/>
      <c r="M137" s="11">
        <f t="shared" si="19"/>
        <v>0</v>
      </c>
      <c r="N137" s="24" t="e">
        <f t="shared" si="25"/>
        <v>#DIV/0!</v>
      </c>
      <c r="O137" s="11">
        <f t="shared" si="23"/>
        <v>0</v>
      </c>
      <c r="P137" s="24">
        <f t="shared" si="24"/>
        <v>0</v>
      </c>
      <c r="Q137" s="84" t="s">
        <v>125</v>
      </c>
      <c r="S137" s="25"/>
    </row>
    <row r="138" spans="1:19" x14ac:dyDescent="0.2">
      <c r="A138" s="7"/>
      <c r="B138" s="92">
        <v>137</v>
      </c>
      <c r="C138" s="30">
        <v>44713</v>
      </c>
      <c r="D138" s="31">
        <v>128085</v>
      </c>
      <c r="E138" s="120" t="s">
        <v>121</v>
      </c>
      <c r="F138" s="20">
        <v>10</v>
      </c>
      <c r="G138" s="20">
        <v>115.12</v>
      </c>
      <c r="H138" s="14">
        <f t="shared" si="22"/>
        <v>1151.2</v>
      </c>
      <c r="I138" s="15"/>
      <c r="J138" s="12">
        <v>111.121</v>
      </c>
      <c r="K138" s="12">
        <v>115.14</v>
      </c>
      <c r="L138" s="12">
        <v>10</v>
      </c>
      <c r="M138" s="11">
        <f t="shared" si="19"/>
        <v>1111.21</v>
      </c>
      <c r="N138" s="24">
        <f t="shared" si="25"/>
        <v>-3.4905332638527055E-2</v>
      </c>
      <c r="O138" s="11">
        <f t="shared" si="23"/>
        <v>-40.190000000000055</v>
      </c>
      <c r="P138" s="24">
        <f t="shared" si="24"/>
        <v>4.1911669386890055E-3</v>
      </c>
      <c r="Q138" s="84" t="s">
        <v>106</v>
      </c>
      <c r="S138" s="25"/>
    </row>
    <row r="139" spans="1:19" x14ac:dyDescent="0.2">
      <c r="A139" s="7"/>
      <c r="B139" s="92">
        <v>138</v>
      </c>
      <c r="C139" s="30">
        <v>44714</v>
      </c>
      <c r="D139" s="31">
        <v>113527</v>
      </c>
      <c r="E139" s="120" t="s">
        <v>122</v>
      </c>
      <c r="F139" s="20">
        <v>10</v>
      </c>
      <c r="G139" s="20">
        <v>119.23</v>
      </c>
      <c r="H139" s="14">
        <f t="shared" si="22"/>
        <v>1192.3</v>
      </c>
      <c r="I139" s="15"/>
      <c r="J139" s="12">
        <v>114.29900000000001</v>
      </c>
      <c r="K139" s="12">
        <v>119.23</v>
      </c>
      <c r="L139" s="12">
        <v>10</v>
      </c>
      <c r="M139" s="11">
        <f t="shared" si="19"/>
        <v>1142.99</v>
      </c>
      <c r="N139" s="24">
        <f t="shared" si="25"/>
        <v>-4.1357041013167804E-2</v>
      </c>
      <c r="O139" s="11">
        <f t="shared" si="23"/>
        <v>-49.309999999999974</v>
      </c>
      <c r="P139" s="24">
        <f t="shared" si="24"/>
        <v>4.3110320274764866E-3</v>
      </c>
      <c r="Q139" s="84" t="s">
        <v>106</v>
      </c>
      <c r="S139" s="25"/>
    </row>
    <row r="140" spans="1:19" s="51" customFormat="1" x14ac:dyDescent="0.2">
      <c r="B140" s="98">
        <v>139</v>
      </c>
      <c r="C140" s="52">
        <v>44714</v>
      </c>
      <c r="D140" s="53">
        <v>128072</v>
      </c>
      <c r="E140" s="119" t="s">
        <v>123</v>
      </c>
      <c r="F140" s="55">
        <v>10</v>
      </c>
      <c r="G140" s="55">
        <v>108.1</v>
      </c>
      <c r="H140" s="56">
        <f t="shared" si="22"/>
        <v>1081</v>
      </c>
      <c r="I140" s="54"/>
      <c r="J140" s="54"/>
      <c r="K140" s="54"/>
      <c r="L140" s="54"/>
      <c r="M140" s="56"/>
      <c r="N140" s="57" t="e">
        <f t="shared" si="25"/>
        <v>#DIV/0!</v>
      </c>
      <c r="O140" s="56">
        <v>203.85</v>
      </c>
      <c r="P140" s="57">
        <f t="shared" si="24"/>
        <v>0</v>
      </c>
      <c r="Q140" s="87" t="s">
        <v>124</v>
      </c>
      <c r="S140" s="58"/>
    </row>
    <row r="141" spans="1:19" x14ac:dyDescent="0.2">
      <c r="A141" s="7"/>
      <c r="B141" s="96">
        <v>140</v>
      </c>
      <c r="C141" s="30">
        <v>44718</v>
      </c>
      <c r="D141" s="31">
        <v>128125</v>
      </c>
      <c r="E141" s="131" t="s">
        <v>126</v>
      </c>
      <c r="F141" s="21">
        <v>10</v>
      </c>
      <c r="G141" s="20">
        <v>107.73099999999999</v>
      </c>
      <c r="H141" s="14">
        <f t="shared" si="22"/>
        <v>1077.31</v>
      </c>
      <c r="I141" s="15"/>
      <c r="J141" s="12">
        <v>105.274</v>
      </c>
      <c r="K141" s="12">
        <v>107.151</v>
      </c>
      <c r="L141" s="12">
        <v>10</v>
      </c>
      <c r="M141" s="11">
        <f t="shared" ref="M141:M172" si="26">J141*L141</f>
        <v>1052.74</v>
      </c>
      <c r="N141" s="24">
        <f t="shared" si="25"/>
        <v>-1.7517335349180086E-2</v>
      </c>
      <c r="O141" s="11">
        <f>(J141-K141)*L141</f>
        <v>-18.769999999999953</v>
      </c>
      <c r="P141" s="24">
        <f t="shared" si="24"/>
        <v>3.9706347882357646E-3</v>
      </c>
      <c r="Q141" s="84" t="s">
        <v>106</v>
      </c>
      <c r="S141" s="25"/>
    </row>
    <row r="142" spans="1:19" x14ac:dyDescent="0.2">
      <c r="A142" s="7"/>
      <c r="B142" s="96">
        <v>141</v>
      </c>
      <c r="C142" s="30">
        <v>44719</v>
      </c>
      <c r="D142" s="31">
        <v>123010</v>
      </c>
      <c r="E142" s="120" t="s">
        <v>127</v>
      </c>
      <c r="F142" s="20">
        <v>10</v>
      </c>
      <c r="G142" s="20">
        <v>110.801</v>
      </c>
      <c r="H142" s="14">
        <f t="shared" si="22"/>
        <v>1108.01</v>
      </c>
      <c r="I142" s="15"/>
      <c r="J142" s="12">
        <v>110.093</v>
      </c>
      <c r="K142" s="12">
        <v>109.321</v>
      </c>
      <c r="L142" s="12">
        <v>10</v>
      </c>
      <c r="M142" s="11">
        <f t="shared" si="26"/>
        <v>1100.93</v>
      </c>
      <c r="N142" s="24">
        <f t="shared" si="25"/>
        <v>7.061772212109344E-3</v>
      </c>
      <c r="O142" s="11">
        <f>(J142-K142)*L142</f>
        <v>7.7200000000000557</v>
      </c>
      <c r="P142" s="24">
        <f t="shared" si="24"/>
        <v>4.1523937129893428E-3</v>
      </c>
      <c r="Q142" s="84" t="s">
        <v>106</v>
      </c>
      <c r="S142" s="25"/>
    </row>
    <row r="143" spans="1:19" s="39" customFormat="1" x14ac:dyDescent="0.2">
      <c r="B143" s="96">
        <v>142</v>
      </c>
      <c r="C143" s="40">
        <v>44719</v>
      </c>
      <c r="D143" s="41">
        <v>127039</v>
      </c>
      <c r="E143" s="121" t="s">
        <v>95</v>
      </c>
      <c r="F143" s="43">
        <v>-10</v>
      </c>
      <c r="G143" s="43">
        <v>126.111</v>
      </c>
      <c r="H143" s="44">
        <f t="shared" si="22"/>
        <v>-1261.1100000000001</v>
      </c>
      <c r="I143" s="42" t="s">
        <v>64</v>
      </c>
      <c r="J143" s="42"/>
      <c r="K143" s="42"/>
      <c r="L143" s="42"/>
      <c r="M143" s="44">
        <f t="shared" si="26"/>
        <v>0</v>
      </c>
      <c r="N143" s="45" t="e">
        <f t="shared" si="25"/>
        <v>#DIV/0!</v>
      </c>
      <c r="O143" s="44">
        <v>53.5</v>
      </c>
      <c r="P143" s="45">
        <f t="shared" si="24"/>
        <v>0</v>
      </c>
      <c r="Q143" s="85"/>
      <c r="S143" s="46"/>
    </row>
    <row r="144" spans="1:19" x14ac:dyDescent="0.2">
      <c r="A144" s="7"/>
      <c r="B144" s="96">
        <v>143</v>
      </c>
      <c r="C144" s="30">
        <v>44719</v>
      </c>
      <c r="D144" s="31">
        <v>113595</v>
      </c>
      <c r="E144" s="120" t="s">
        <v>44</v>
      </c>
      <c r="F144" s="20">
        <v>10</v>
      </c>
      <c r="G144" s="20">
        <v>107.87</v>
      </c>
      <c r="H144" s="14">
        <f t="shared" si="22"/>
        <v>1078.7</v>
      </c>
      <c r="I144" s="15" t="s">
        <v>66</v>
      </c>
      <c r="J144" s="12"/>
      <c r="K144" s="12"/>
      <c r="L144" s="12"/>
      <c r="M144" s="11">
        <f t="shared" si="26"/>
        <v>0</v>
      </c>
      <c r="N144" s="24" t="e">
        <f t="shared" si="25"/>
        <v>#DIV/0!</v>
      </c>
      <c r="O144" s="11">
        <f t="shared" ref="O144:O149" si="27">(J144-K144)*L144</f>
        <v>0</v>
      </c>
      <c r="P144" s="24">
        <f t="shared" si="24"/>
        <v>0</v>
      </c>
      <c r="Q144" s="84"/>
      <c r="S144" s="25"/>
    </row>
    <row r="145" spans="1:19" x14ac:dyDescent="0.2">
      <c r="A145" s="7"/>
      <c r="B145" s="96">
        <v>144</v>
      </c>
      <c r="C145" s="30">
        <v>44720</v>
      </c>
      <c r="D145" s="31">
        <v>113017</v>
      </c>
      <c r="E145" s="120" t="s">
        <v>79</v>
      </c>
      <c r="F145" s="20">
        <v>10</v>
      </c>
      <c r="G145" s="20">
        <v>114.7</v>
      </c>
      <c r="H145" s="14">
        <f t="shared" si="22"/>
        <v>1147</v>
      </c>
      <c r="I145" s="15" t="s">
        <v>52</v>
      </c>
      <c r="J145" s="12"/>
      <c r="K145" s="12"/>
      <c r="L145" s="12"/>
      <c r="M145" s="11">
        <f t="shared" si="26"/>
        <v>0</v>
      </c>
      <c r="N145" s="24" t="e">
        <f t="shared" si="25"/>
        <v>#DIV/0!</v>
      </c>
      <c r="O145" s="11">
        <f t="shared" si="27"/>
        <v>0</v>
      </c>
      <c r="P145" s="24">
        <f t="shared" si="24"/>
        <v>0</v>
      </c>
      <c r="Q145" s="84"/>
      <c r="S145" s="25"/>
    </row>
    <row r="146" spans="1:19" x14ac:dyDescent="0.2">
      <c r="A146" s="7"/>
      <c r="B146" s="96">
        <v>145</v>
      </c>
      <c r="C146" s="30">
        <v>44721</v>
      </c>
      <c r="D146" s="31">
        <v>110068</v>
      </c>
      <c r="E146" s="131" t="s">
        <v>70</v>
      </c>
      <c r="F146" s="20">
        <v>-10</v>
      </c>
      <c r="G146" s="20">
        <v>136.4</v>
      </c>
      <c r="H146" s="14">
        <f t="shared" si="22"/>
        <v>-1364</v>
      </c>
      <c r="I146" s="15" t="s">
        <v>98</v>
      </c>
      <c r="J146" s="12"/>
      <c r="K146" s="12"/>
      <c r="L146" s="12"/>
      <c r="M146" s="11">
        <f t="shared" si="26"/>
        <v>0</v>
      </c>
      <c r="N146" s="24" t="e">
        <f t="shared" si="25"/>
        <v>#DIV/0!</v>
      </c>
      <c r="O146" s="11">
        <f t="shared" si="27"/>
        <v>0</v>
      </c>
      <c r="P146" s="24">
        <f t="shared" si="24"/>
        <v>0</v>
      </c>
      <c r="Q146" s="84"/>
      <c r="S146" s="25"/>
    </row>
    <row r="147" spans="1:19" x14ac:dyDescent="0.2">
      <c r="A147" s="7"/>
      <c r="B147" s="96">
        <v>146</v>
      </c>
      <c r="C147" s="30">
        <v>44721</v>
      </c>
      <c r="D147" s="26">
        <v>128114</v>
      </c>
      <c r="E147" s="120" t="s">
        <v>73</v>
      </c>
      <c r="F147" s="20">
        <v>10</v>
      </c>
      <c r="G147" s="20">
        <v>107.437</v>
      </c>
      <c r="H147" s="14">
        <f t="shared" si="22"/>
        <v>1074.3699999999999</v>
      </c>
      <c r="I147" s="15" t="s">
        <v>52</v>
      </c>
      <c r="J147" s="12"/>
      <c r="K147" s="12"/>
      <c r="L147" s="12"/>
      <c r="M147" s="11">
        <f t="shared" si="26"/>
        <v>0</v>
      </c>
      <c r="N147" s="24" t="e">
        <f t="shared" si="25"/>
        <v>#DIV/0!</v>
      </c>
      <c r="O147" s="11">
        <f t="shared" si="27"/>
        <v>0</v>
      </c>
      <c r="P147" s="24">
        <f t="shared" si="24"/>
        <v>0</v>
      </c>
      <c r="Q147" s="84" t="s">
        <v>128</v>
      </c>
      <c r="S147" s="25"/>
    </row>
    <row r="148" spans="1:19" x14ac:dyDescent="0.2">
      <c r="A148" s="7"/>
      <c r="B148" s="101">
        <v>147</v>
      </c>
      <c r="C148" s="30">
        <v>44725</v>
      </c>
      <c r="D148" s="31">
        <v>127044</v>
      </c>
      <c r="E148" s="120" t="s">
        <v>129</v>
      </c>
      <c r="F148" s="20">
        <v>10</v>
      </c>
      <c r="G148" s="20">
        <v>106.358</v>
      </c>
      <c r="H148" s="14">
        <f t="shared" si="22"/>
        <v>1063.58</v>
      </c>
      <c r="I148" s="15"/>
      <c r="J148" s="12">
        <v>111.517</v>
      </c>
      <c r="K148" s="12">
        <v>106.078</v>
      </c>
      <c r="L148" s="12">
        <v>10</v>
      </c>
      <c r="M148" s="11">
        <f t="shared" si="26"/>
        <v>1115.17</v>
      </c>
      <c r="N148" s="24">
        <f t="shared" si="25"/>
        <v>5.1273591131054438E-2</v>
      </c>
      <c r="O148" s="11">
        <f t="shared" si="27"/>
        <v>54.38999999999993</v>
      </c>
      <c r="P148" s="24">
        <f t="shared" si="24"/>
        <v>4.2061029283554131E-3</v>
      </c>
      <c r="Q148" s="84" t="s">
        <v>106</v>
      </c>
      <c r="S148" s="25"/>
    </row>
    <row r="149" spans="1:19" x14ac:dyDescent="0.2">
      <c r="A149" s="7"/>
      <c r="B149" s="101">
        <v>148</v>
      </c>
      <c r="C149" s="30">
        <v>44726</v>
      </c>
      <c r="D149" s="31">
        <v>110062</v>
      </c>
      <c r="E149" s="126" t="s">
        <v>130</v>
      </c>
      <c r="F149" s="20">
        <v>10</v>
      </c>
      <c r="G149" s="20">
        <v>107.25</v>
      </c>
      <c r="H149" s="14">
        <f t="shared" si="22"/>
        <v>1072.5</v>
      </c>
      <c r="I149" s="15"/>
      <c r="J149" s="12">
        <v>103.869</v>
      </c>
      <c r="K149" s="81">
        <v>106.556</v>
      </c>
      <c r="L149" s="12">
        <v>30</v>
      </c>
      <c r="M149" s="11">
        <f t="shared" si="26"/>
        <v>3116.07</v>
      </c>
      <c r="N149" s="24">
        <f t="shared" si="25"/>
        <v>-2.5216787416945059E-2</v>
      </c>
      <c r="O149" s="11">
        <f t="shared" si="27"/>
        <v>-80.609999999999928</v>
      </c>
      <c r="P149" s="24">
        <f t="shared" si="24"/>
        <v>1.1752926595909549E-2</v>
      </c>
      <c r="Q149" s="84" t="s">
        <v>106</v>
      </c>
      <c r="S149" s="22"/>
    </row>
    <row r="150" spans="1:19" s="51" customFormat="1" x14ac:dyDescent="0.2">
      <c r="A150" s="97"/>
      <c r="B150" s="101">
        <v>149</v>
      </c>
      <c r="C150" s="52">
        <v>44726</v>
      </c>
      <c r="D150" s="53">
        <v>110068</v>
      </c>
      <c r="E150" s="119" t="s">
        <v>70</v>
      </c>
      <c r="F150" s="55">
        <v>-10</v>
      </c>
      <c r="G150" s="55">
        <v>137.11000000000001</v>
      </c>
      <c r="H150" s="56">
        <f t="shared" si="22"/>
        <v>-1371.1000000000001</v>
      </c>
      <c r="I150" s="54" t="s">
        <v>53</v>
      </c>
      <c r="J150" s="54"/>
      <c r="K150" s="54"/>
      <c r="L150" s="54"/>
      <c r="M150" s="56">
        <f t="shared" si="26"/>
        <v>0</v>
      </c>
      <c r="N150" s="57" t="e">
        <f t="shared" si="25"/>
        <v>#DIV/0!</v>
      </c>
      <c r="O150" s="56">
        <v>731.7</v>
      </c>
      <c r="P150" s="57">
        <f t="shared" si="24"/>
        <v>0</v>
      </c>
      <c r="Q150" s="87"/>
      <c r="S150" s="58"/>
    </row>
    <row r="151" spans="1:19" s="51" customFormat="1" x14ac:dyDescent="0.2">
      <c r="B151" s="101">
        <v>150</v>
      </c>
      <c r="C151" s="52">
        <v>44727</v>
      </c>
      <c r="D151" s="53">
        <v>128116</v>
      </c>
      <c r="E151" s="129" t="s">
        <v>76</v>
      </c>
      <c r="F151" s="55">
        <v>-10</v>
      </c>
      <c r="G151" s="55">
        <v>137</v>
      </c>
      <c r="H151" s="56">
        <f t="shared" si="22"/>
        <v>-1370</v>
      </c>
      <c r="I151" s="54" t="s">
        <v>64</v>
      </c>
      <c r="J151" s="54"/>
      <c r="K151" s="54"/>
      <c r="L151" s="54"/>
      <c r="M151" s="56">
        <f t="shared" si="26"/>
        <v>0</v>
      </c>
      <c r="N151" s="57" t="e">
        <f t="shared" si="25"/>
        <v>#DIV/0!</v>
      </c>
      <c r="O151" s="56">
        <v>306.66000000000003</v>
      </c>
      <c r="P151" s="57">
        <f t="shared" si="24"/>
        <v>0</v>
      </c>
      <c r="Q151" s="87" t="s">
        <v>131</v>
      </c>
    </row>
    <row r="152" spans="1:19" ht="14.25" customHeight="1" x14ac:dyDescent="0.2">
      <c r="A152" s="7"/>
      <c r="B152" s="101">
        <v>151</v>
      </c>
      <c r="C152" s="30">
        <v>44728</v>
      </c>
      <c r="D152" s="31">
        <v>128116</v>
      </c>
      <c r="E152" s="120" t="s">
        <v>76</v>
      </c>
      <c r="F152" s="20">
        <v>20</v>
      </c>
      <c r="G152" s="20">
        <v>111.69799999999999</v>
      </c>
      <c r="H152" s="14">
        <f t="shared" si="22"/>
        <v>2233.96</v>
      </c>
      <c r="I152" s="15"/>
      <c r="J152" s="12">
        <v>103.56699999999999</v>
      </c>
      <c r="K152" s="12">
        <v>110.36499999999999</v>
      </c>
      <c r="L152" s="12">
        <v>30</v>
      </c>
      <c r="M152" s="11">
        <f t="shared" si="26"/>
        <v>3107.0099999999998</v>
      </c>
      <c r="N152" s="24">
        <f t="shared" si="25"/>
        <v>-6.1595614551714785E-2</v>
      </c>
      <c r="O152" s="11">
        <f t="shared" ref="O152:O163" si="28">(J152-K152)*L152</f>
        <v>-203.94000000000005</v>
      </c>
      <c r="P152" s="24">
        <f t="shared" si="24"/>
        <v>1.1718754861975798E-2</v>
      </c>
      <c r="Q152" s="84" t="s">
        <v>132</v>
      </c>
      <c r="S152" s="25"/>
    </row>
    <row r="153" spans="1:19" s="39" customFormat="1" x14ac:dyDescent="0.2">
      <c r="B153" s="101">
        <v>152</v>
      </c>
      <c r="C153" s="40">
        <v>44729</v>
      </c>
      <c r="D153" s="41">
        <v>113561</v>
      </c>
      <c r="E153" s="121" t="s">
        <v>87</v>
      </c>
      <c r="F153" s="43">
        <v>-10</v>
      </c>
      <c r="G153" s="43">
        <v>131.33000000000001</v>
      </c>
      <c r="H153" s="44">
        <f t="shared" si="22"/>
        <v>-1313.3000000000002</v>
      </c>
      <c r="I153" s="42" t="s">
        <v>64</v>
      </c>
      <c r="J153" s="42"/>
      <c r="K153" s="42"/>
      <c r="L153" s="42"/>
      <c r="M153" s="44">
        <f t="shared" si="26"/>
        <v>0</v>
      </c>
      <c r="N153" s="45" t="e">
        <f t="shared" si="25"/>
        <v>#DIV/0!</v>
      </c>
      <c r="O153" s="44">
        <f t="shared" si="28"/>
        <v>0</v>
      </c>
      <c r="P153" s="45">
        <f t="shared" si="24"/>
        <v>0</v>
      </c>
      <c r="Q153" s="85"/>
      <c r="S153" s="46"/>
    </row>
    <row r="154" spans="1:19" x14ac:dyDescent="0.2">
      <c r="A154" s="7"/>
      <c r="B154" s="101">
        <v>153</v>
      </c>
      <c r="C154" s="30">
        <v>44729</v>
      </c>
      <c r="D154" s="31">
        <v>128108</v>
      </c>
      <c r="E154" s="120" t="s">
        <v>96</v>
      </c>
      <c r="F154" s="20">
        <v>10</v>
      </c>
      <c r="G154" s="20">
        <v>101.351</v>
      </c>
      <c r="H154" s="14">
        <f t="shared" si="22"/>
        <v>1013.51</v>
      </c>
      <c r="I154" s="15" t="s">
        <v>66</v>
      </c>
      <c r="J154" s="12"/>
      <c r="K154" s="12"/>
      <c r="L154" s="12"/>
      <c r="M154" s="11">
        <f t="shared" si="26"/>
        <v>0</v>
      </c>
      <c r="N154" s="24" t="e">
        <f t="shared" si="25"/>
        <v>#DIV/0!</v>
      </c>
      <c r="O154" s="11">
        <f t="shared" si="28"/>
        <v>0</v>
      </c>
      <c r="P154" s="24">
        <f t="shared" si="24"/>
        <v>0</v>
      </c>
      <c r="Q154" s="84"/>
      <c r="S154" s="25"/>
    </row>
    <row r="155" spans="1:19" x14ac:dyDescent="0.2">
      <c r="A155" s="7"/>
      <c r="B155" s="101">
        <v>154</v>
      </c>
      <c r="C155" s="30">
        <v>44729</v>
      </c>
      <c r="D155" s="31">
        <v>127047</v>
      </c>
      <c r="E155" s="120" t="s">
        <v>61</v>
      </c>
      <c r="F155" s="20">
        <v>10</v>
      </c>
      <c r="G155" s="20">
        <v>103.56100000000001</v>
      </c>
      <c r="H155" s="14">
        <f t="shared" si="22"/>
        <v>1035.6100000000001</v>
      </c>
      <c r="I155" s="15" t="s">
        <v>66</v>
      </c>
      <c r="J155" s="12"/>
      <c r="K155" s="12"/>
      <c r="L155" s="12"/>
      <c r="M155" s="11">
        <f t="shared" si="26"/>
        <v>0</v>
      </c>
      <c r="N155" s="24" t="e">
        <f t="shared" si="25"/>
        <v>#DIV/0!</v>
      </c>
      <c r="O155" s="11">
        <f t="shared" si="28"/>
        <v>0</v>
      </c>
      <c r="P155" s="24">
        <f t="shared" si="24"/>
        <v>0</v>
      </c>
      <c r="Q155" s="84"/>
      <c r="S155" s="25"/>
    </row>
    <row r="156" spans="1:19" x14ac:dyDescent="0.2">
      <c r="A156" s="7"/>
      <c r="B156" s="101">
        <v>155</v>
      </c>
      <c r="C156" s="30">
        <v>44729</v>
      </c>
      <c r="D156" s="26">
        <v>128105</v>
      </c>
      <c r="E156" s="120" t="s">
        <v>85</v>
      </c>
      <c r="F156" s="20">
        <v>10</v>
      </c>
      <c r="G156" s="20">
        <v>101.49</v>
      </c>
      <c r="H156" s="14">
        <f t="shared" ref="H156:H187" si="29">F156*G156</f>
        <v>1014.9</v>
      </c>
      <c r="I156" s="15" t="s">
        <v>66</v>
      </c>
      <c r="J156" s="12"/>
      <c r="K156" s="12"/>
      <c r="L156" s="12"/>
      <c r="M156" s="11">
        <f t="shared" si="26"/>
        <v>0</v>
      </c>
      <c r="N156" s="24" t="e">
        <f t="shared" si="25"/>
        <v>#DIV/0!</v>
      </c>
      <c r="O156" s="11">
        <f t="shared" si="28"/>
        <v>0</v>
      </c>
      <c r="P156" s="24">
        <f t="shared" si="24"/>
        <v>0</v>
      </c>
      <c r="Q156" s="84" t="s">
        <v>133</v>
      </c>
      <c r="S156" s="25"/>
    </row>
    <row r="157" spans="1:19" x14ac:dyDescent="0.2">
      <c r="A157" s="7"/>
      <c r="B157" s="105">
        <v>156</v>
      </c>
      <c r="C157" s="30">
        <v>44732</v>
      </c>
      <c r="D157" s="26">
        <v>113639</v>
      </c>
      <c r="E157" s="120" t="s">
        <v>135</v>
      </c>
      <c r="F157" s="20">
        <v>10</v>
      </c>
      <c r="G157" s="20">
        <v>109.07</v>
      </c>
      <c r="H157" s="14">
        <f t="shared" si="29"/>
        <v>1090.6999999999998</v>
      </c>
      <c r="I157" s="15" t="s">
        <v>66</v>
      </c>
      <c r="J157" s="12">
        <v>103.58</v>
      </c>
      <c r="K157" s="12">
        <v>109.09</v>
      </c>
      <c r="L157" s="12">
        <v>10</v>
      </c>
      <c r="M157" s="11">
        <f t="shared" si="26"/>
        <v>1035.8</v>
      </c>
      <c r="N157" s="24">
        <f t="shared" si="25"/>
        <v>-5.050875423961871E-2</v>
      </c>
      <c r="O157" s="11">
        <f t="shared" si="28"/>
        <v>-55.100000000000051</v>
      </c>
      <c r="P157" s="24">
        <f t="shared" si="24"/>
        <v>3.9067419435516882E-3</v>
      </c>
      <c r="Q157" s="84" t="s">
        <v>136</v>
      </c>
      <c r="S157" s="25"/>
    </row>
    <row r="158" spans="1:19" x14ac:dyDescent="0.2">
      <c r="A158" s="7"/>
      <c r="B158" s="105">
        <v>157</v>
      </c>
      <c r="C158" s="30">
        <v>44732</v>
      </c>
      <c r="D158" s="31">
        <v>128114</v>
      </c>
      <c r="E158" s="120" t="s">
        <v>73</v>
      </c>
      <c r="F158" s="20">
        <v>0</v>
      </c>
      <c r="G158" s="20">
        <v>0</v>
      </c>
      <c r="H158" s="14">
        <f t="shared" si="29"/>
        <v>0</v>
      </c>
      <c r="I158" s="15"/>
      <c r="J158" s="12"/>
      <c r="K158" s="12"/>
      <c r="L158" s="12"/>
      <c r="M158" s="11">
        <f t="shared" si="26"/>
        <v>0</v>
      </c>
      <c r="N158" s="24" t="e">
        <f t="shared" si="25"/>
        <v>#DIV/0!</v>
      </c>
      <c r="O158" s="11">
        <f t="shared" si="28"/>
        <v>0</v>
      </c>
      <c r="P158" s="24">
        <f t="shared" si="24"/>
        <v>0</v>
      </c>
      <c r="Q158" s="84" t="s">
        <v>137</v>
      </c>
      <c r="S158" s="25"/>
    </row>
    <row r="159" spans="1:19" x14ac:dyDescent="0.2">
      <c r="A159" s="7"/>
      <c r="B159" s="105">
        <v>158</v>
      </c>
      <c r="C159" s="30">
        <v>44732</v>
      </c>
      <c r="D159" s="26">
        <v>123101</v>
      </c>
      <c r="E159" s="120" t="s">
        <v>138</v>
      </c>
      <c r="F159" s="20">
        <v>10</v>
      </c>
      <c r="G159" s="20">
        <v>107.624</v>
      </c>
      <c r="H159" s="14">
        <f t="shared" si="29"/>
        <v>1076.24</v>
      </c>
      <c r="I159" s="15" t="s">
        <v>66</v>
      </c>
      <c r="J159" s="12">
        <v>111.7</v>
      </c>
      <c r="K159" s="12">
        <v>107.64400000000001</v>
      </c>
      <c r="L159" s="12">
        <v>10</v>
      </c>
      <c r="M159" s="11">
        <f t="shared" si="26"/>
        <v>1117</v>
      </c>
      <c r="N159" s="24">
        <f t="shared" si="25"/>
        <v>3.7679759206272499E-2</v>
      </c>
      <c r="O159" s="11">
        <f t="shared" si="28"/>
        <v>40.559999999999974</v>
      </c>
      <c r="P159" s="24">
        <f t="shared" si="24"/>
        <v>4.2130051660042829E-3</v>
      </c>
      <c r="Q159" s="84"/>
      <c r="S159" s="25"/>
    </row>
    <row r="160" spans="1:19" x14ac:dyDescent="0.2">
      <c r="A160" s="7"/>
      <c r="B160" s="105">
        <v>159</v>
      </c>
      <c r="C160" s="30">
        <v>44732</v>
      </c>
      <c r="D160" s="26">
        <v>113595</v>
      </c>
      <c r="E160" s="120" t="s">
        <v>44</v>
      </c>
      <c r="F160" s="20">
        <v>10</v>
      </c>
      <c r="G160" s="20">
        <v>107.35</v>
      </c>
      <c r="H160" s="14">
        <f t="shared" si="29"/>
        <v>1073.5</v>
      </c>
      <c r="I160" s="15" t="s">
        <v>66</v>
      </c>
      <c r="J160" s="12"/>
      <c r="K160" s="12"/>
      <c r="L160" s="12"/>
      <c r="M160" s="11">
        <f t="shared" si="26"/>
        <v>0</v>
      </c>
      <c r="N160" s="24" t="e">
        <f t="shared" si="25"/>
        <v>#DIV/0!</v>
      </c>
      <c r="O160" s="11">
        <f t="shared" si="28"/>
        <v>0</v>
      </c>
      <c r="P160" s="24">
        <f t="shared" si="24"/>
        <v>0</v>
      </c>
      <c r="Q160" s="84"/>
      <c r="S160" s="25"/>
    </row>
    <row r="161" spans="1:19" x14ac:dyDescent="0.2">
      <c r="A161" s="7"/>
      <c r="B161" s="105">
        <v>160</v>
      </c>
      <c r="C161" s="30">
        <v>44732</v>
      </c>
      <c r="D161" s="31">
        <v>113604</v>
      </c>
      <c r="E161" s="120" t="s">
        <v>90</v>
      </c>
      <c r="F161" s="20">
        <v>10</v>
      </c>
      <c r="G161" s="20">
        <v>104.44</v>
      </c>
      <c r="H161" s="14">
        <f t="shared" si="29"/>
        <v>1044.4000000000001</v>
      </c>
      <c r="I161" s="15" t="s">
        <v>66</v>
      </c>
      <c r="J161" s="12"/>
      <c r="K161" s="12"/>
      <c r="L161" s="12"/>
      <c r="M161" s="11">
        <f t="shared" si="26"/>
        <v>0</v>
      </c>
      <c r="N161" s="24" t="e">
        <f t="shared" si="25"/>
        <v>#DIV/0!</v>
      </c>
      <c r="O161" s="11">
        <f t="shared" si="28"/>
        <v>0</v>
      </c>
      <c r="P161" s="24">
        <f t="shared" si="24"/>
        <v>0</v>
      </c>
      <c r="Q161" s="84"/>
      <c r="S161" s="25"/>
    </row>
    <row r="162" spans="1:19" x14ac:dyDescent="0.2">
      <c r="A162" s="7"/>
      <c r="B162" s="105">
        <v>161</v>
      </c>
      <c r="C162" s="30">
        <v>44733</v>
      </c>
      <c r="D162" s="31">
        <v>128114</v>
      </c>
      <c r="E162" s="120" t="s">
        <v>73</v>
      </c>
      <c r="F162" s="20">
        <v>30</v>
      </c>
      <c r="G162" s="20">
        <v>120</v>
      </c>
      <c r="H162" s="14">
        <f t="shared" si="29"/>
        <v>3600</v>
      </c>
      <c r="I162" s="15" t="s">
        <v>66</v>
      </c>
      <c r="J162" s="12"/>
      <c r="K162" s="12"/>
      <c r="L162" s="12"/>
      <c r="M162" s="11">
        <f t="shared" si="26"/>
        <v>0</v>
      </c>
      <c r="N162" s="24" t="e">
        <f t="shared" si="25"/>
        <v>#DIV/0!</v>
      </c>
      <c r="O162" s="11">
        <f t="shared" si="28"/>
        <v>0</v>
      </c>
      <c r="P162" s="24">
        <f t="shared" si="24"/>
        <v>0</v>
      </c>
      <c r="Q162" s="84"/>
      <c r="S162" s="25"/>
    </row>
    <row r="163" spans="1:19" x14ac:dyDescent="0.2">
      <c r="A163" s="7"/>
      <c r="B163" s="105">
        <v>162</v>
      </c>
      <c r="C163" s="30">
        <v>44733</v>
      </c>
      <c r="D163" s="31">
        <v>113046</v>
      </c>
      <c r="E163" s="120" t="s">
        <v>139</v>
      </c>
      <c r="F163" s="20">
        <v>10</v>
      </c>
      <c r="G163" s="20">
        <v>109.05</v>
      </c>
      <c r="H163" s="14">
        <f t="shared" si="29"/>
        <v>1090.5</v>
      </c>
      <c r="I163" s="15"/>
      <c r="J163" s="12">
        <v>103.892</v>
      </c>
      <c r="K163" s="12">
        <v>108.075</v>
      </c>
      <c r="L163" s="12">
        <v>20</v>
      </c>
      <c r="M163" s="11">
        <f t="shared" si="26"/>
        <v>2077.84</v>
      </c>
      <c r="N163" s="24">
        <f t="shared" si="25"/>
        <v>-3.8704603284756021E-2</v>
      </c>
      <c r="O163" s="11">
        <f t="shared" si="28"/>
        <v>-83.660000000000139</v>
      </c>
      <c r="P163" s="24">
        <f t="shared" ref="P163:P179" si="30">M163/$M$406</f>
        <v>7.8370193859716563E-3</v>
      </c>
      <c r="Q163" s="84" t="s">
        <v>106</v>
      </c>
      <c r="S163" s="25"/>
    </row>
    <row r="164" spans="1:19" s="51" customFormat="1" x14ac:dyDescent="0.2">
      <c r="B164" s="105">
        <v>163</v>
      </c>
      <c r="C164" s="52">
        <v>44735</v>
      </c>
      <c r="D164" s="53">
        <v>128117</v>
      </c>
      <c r="E164" s="119" t="s">
        <v>20</v>
      </c>
      <c r="F164" s="55">
        <v>-10</v>
      </c>
      <c r="G164" s="55">
        <v>146.21100000000001</v>
      </c>
      <c r="H164" s="56">
        <f t="shared" si="29"/>
        <v>-1462.1100000000001</v>
      </c>
      <c r="I164" s="54" t="s">
        <v>53</v>
      </c>
      <c r="J164" s="54"/>
      <c r="K164" s="54"/>
      <c r="L164" s="54"/>
      <c r="M164" s="56">
        <f t="shared" si="26"/>
        <v>0</v>
      </c>
      <c r="N164" s="57" t="e">
        <f t="shared" ref="N164:N195" si="31">(J164-K164)/K164</f>
        <v>#DIV/0!</v>
      </c>
      <c r="O164" s="56">
        <v>449.14</v>
      </c>
      <c r="P164" s="57">
        <f t="shared" si="30"/>
        <v>0</v>
      </c>
      <c r="Q164" s="87"/>
      <c r="S164" s="58"/>
    </row>
    <row r="165" spans="1:19" x14ac:dyDescent="0.2">
      <c r="A165" s="7"/>
      <c r="B165" s="105">
        <v>164</v>
      </c>
      <c r="C165" s="30">
        <v>44735</v>
      </c>
      <c r="D165" s="31">
        <v>127047</v>
      </c>
      <c r="E165" s="120" t="s">
        <v>61</v>
      </c>
      <c r="F165" s="20">
        <v>10</v>
      </c>
      <c r="G165" s="20">
        <v>103.1</v>
      </c>
      <c r="H165" s="14">
        <f t="shared" si="29"/>
        <v>1031</v>
      </c>
      <c r="I165" s="15" t="s">
        <v>66</v>
      </c>
      <c r="J165" s="12"/>
      <c r="K165" s="12"/>
      <c r="L165" s="12"/>
      <c r="M165" s="11">
        <f t="shared" si="26"/>
        <v>0</v>
      </c>
      <c r="N165" s="24" t="e">
        <f t="shared" si="31"/>
        <v>#DIV/0!</v>
      </c>
      <c r="O165" s="11"/>
      <c r="P165" s="24">
        <f t="shared" si="30"/>
        <v>0</v>
      </c>
      <c r="Q165" s="84"/>
      <c r="S165" s="25"/>
    </row>
    <row r="166" spans="1:19" x14ac:dyDescent="0.2">
      <c r="A166" s="7"/>
      <c r="B166" s="105">
        <v>165</v>
      </c>
      <c r="C166" s="30">
        <v>44736</v>
      </c>
      <c r="D166" s="31">
        <v>110072</v>
      </c>
      <c r="E166" s="120" t="s">
        <v>60</v>
      </c>
      <c r="F166" s="20">
        <v>10</v>
      </c>
      <c r="G166" s="20">
        <v>99.09</v>
      </c>
      <c r="H166" s="14">
        <f t="shared" si="29"/>
        <v>990.90000000000009</v>
      </c>
      <c r="I166" s="15" t="s">
        <v>52</v>
      </c>
      <c r="J166" s="12"/>
      <c r="K166" s="12"/>
      <c r="L166" s="12"/>
      <c r="M166" s="11">
        <f t="shared" si="26"/>
        <v>0</v>
      </c>
      <c r="N166" s="24" t="e">
        <f t="shared" si="31"/>
        <v>#DIV/0!</v>
      </c>
      <c r="O166" s="11">
        <f t="shared" ref="O166:O226" si="32">(J166-K166)*L166</f>
        <v>0</v>
      </c>
      <c r="P166" s="24">
        <f t="shared" si="30"/>
        <v>0</v>
      </c>
      <c r="Q166" s="84"/>
      <c r="S166" s="25"/>
    </row>
    <row r="167" spans="1:19" x14ac:dyDescent="0.2">
      <c r="A167" s="7"/>
      <c r="B167" s="105">
        <v>166</v>
      </c>
      <c r="C167" s="30">
        <v>44736</v>
      </c>
      <c r="D167" s="31">
        <v>128076</v>
      </c>
      <c r="E167" s="120" t="s">
        <v>68</v>
      </c>
      <c r="F167" s="20">
        <v>-20</v>
      </c>
      <c r="G167" s="20">
        <v>133</v>
      </c>
      <c r="H167" s="14">
        <f t="shared" si="29"/>
        <v>-2660</v>
      </c>
      <c r="I167" s="15" t="s">
        <v>98</v>
      </c>
      <c r="J167" s="12"/>
      <c r="K167" s="12"/>
      <c r="L167" s="12"/>
      <c r="M167" s="11">
        <f t="shared" si="26"/>
        <v>0</v>
      </c>
      <c r="N167" s="24" t="e">
        <f t="shared" si="31"/>
        <v>#DIV/0!</v>
      </c>
      <c r="O167" s="11">
        <f t="shared" si="32"/>
        <v>0</v>
      </c>
      <c r="P167" s="24">
        <f t="shared" si="30"/>
        <v>0</v>
      </c>
      <c r="Q167" s="84" t="s">
        <v>140</v>
      </c>
      <c r="S167" s="25"/>
    </row>
    <row r="168" spans="1:19" x14ac:dyDescent="0.2">
      <c r="A168" s="7"/>
      <c r="B168" s="106">
        <v>167</v>
      </c>
      <c r="C168" s="30">
        <v>44742</v>
      </c>
      <c r="D168" s="31">
        <v>113589</v>
      </c>
      <c r="E168" s="120" t="s">
        <v>39</v>
      </c>
      <c r="F168" s="20">
        <v>10</v>
      </c>
      <c r="G168" s="20">
        <v>98.63</v>
      </c>
      <c r="H168" s="14">
        <f t="shared" si="29"/>
        <v>986.3</v>
      </c>
      <c r="I168" s="15" t="s">
        <v>52</v>
      </c>
      <c r="J168" s="12"/>
      <c r="K168" s="12"/>
      <c r="L168" s="12"/>
      <c r="M168" s="11">
        <f t="shared" si="26"/>
        <v>0</v>
      </c>
      <c r="N168" s="24" t="e">
        <f t="shared" si="31"/>
        <v>#DIV/0!</v>
      </c>
      <c r="O168" s="11">
        <f t="shared" si="32"/>
        <v>0</v>
      </c>
      <c r="P168" s="24">
        <f t="shared" si="30"/>
        <v>0</v>
      </c>
      <c r="Q168" s="84" t="s">
        <v>141</v>
      </c>
      <c r="S168" s="25"/>
    </row>
    <row r="169" spans="1:19" x14ac:dyDescent="0.2">
      <c r="A169" s="7"/>
      <c r="B169" s="107">
        <v>168</v>
      </c>
      <c r="C169" s="30">
        <v>44746</v>
      </c>
      <c r="D169" s="31">
        <v>127034</v>
      </c>
      <c r="E169" s="120" t="s">
        <v>143</v>
      </c>
      <c r="F169" s="20">
        <v>10</v>
      </c>
      <c r="G169" s="20">
        <v>106.36199999999999</v>
      </c>
      <c r="H169" s="14">
        <f t="shared" si="29"/>
        <v>1063.6199999999999</v>
      </c>
      <c r="I169" s="15"/>
      <c r="J169" s="12">
        <v>102.379</v>
      </c>
      <c r="K169" s="12">
        <v>105.581</v>
      </c>
      <c r="L169" s="12">
        <v>30</v>
      </c>
      <c r="M169" s="11">
        <f t="shared" si="26"/>
        <v>3071.3700000000003</v>
      </c>
      <c r="N169" s="24">
        <f t="shared" si="31"/>
        <v>-3.0327426336177892E-2</v>
      </c>
      <c r="O169" s="11">
        <f t="shared" si="32"/>
        <v>-96.059999999999945</v>
      </c>
      <c r="P169" s="24">
        <f t="shared" si="30"/>
        <v>1.1584330954978135E-2</v>
      </c>
      <c r="Q169" s="84" t="s">
        <v>106</v>
      </c>
      <c r="S169" s="25"/>
    </row>
    <row r="170" spans="1:19" x14ac:dyDescent="0.2">
      <c r="A170" s="7"/>
      <c r="B170" s="107">
        <v>169</v>
      </c>
      <c r="C170" s="30">
        <v>44746</v>
      </c>
      <c r="D170" s="31">
        <v>113584</v>
      </c>
      <c r="E170" s="120" t="s">
        <v>25</v>
      </c>
      <c r="F170" s="20">
        <v>10</v>
      </c>
      <c r="G170" s="20">
        <v>104.86</v>
      </c>
      <c r="H170" s="14">
        <f t="shared" si="29"/>
        <v>1048.5999999999999</v>
      </c>
      <c r="I170" s="15" t="s">
        <v>66</v>
      </c>
      <c r="J170" s="12"/>
      <c r="K170" s="12"/>
      <c r="L170" s="12"/>
      <c r="M170" s="11">
        <f t="shared" si="26"/>
        <v>0</v>
      </c>
      <c r="N170" s="24" t="e">
        <f t="shared" si="31"/>
        <v>#DIV/0!</v>
      </c>
      <c r="O170" s="11">
        <f t="shared" si="32"/>
        <v>0</v>
      </c>
      <c r="P170" s="24">
        <f t="shared" si="30"/>
        <v>0</v>
      </c>
      <c r="Q170" s="84"/>
      <c r="S170" s="25"/>
    </row>
    <row r="171" spans="1:19" x14ac:dyDescent="0.2">
      <c r="A171" s="7"/>
      <c r="B171" s="107">
        <v>170</v>
      </c>
      <c r="C171" s="30">
        <v>44747</v>
      </c>
      <c r="D171" s="31">
        <v>113043</v>
      </c>
      <c r="E171" s="120" t="s">
        <v>144</v>
      </c>
      <c r="F171" s="20">
        <v>10</v>
      </c>
      <c r="G171" s="20">
        <v>109.26</v>
      </c>
      <c r="H171" s="14">
        <f t="shared" si="29"/>
        <v>1092.6000000000001</v>
      </c>
      <c r="I171" s="15" t="s">
        <v>66</v>
      </c>
      <c r="J171" s="12">
        <v>104.911</v>
      </c>
      <c r="K171" s="12">
        <v>109.006</v>
      </c>
      <c r="L171" s="12">
        <v>30</v>
      </c>
      <c r="M171" s="11">
        <f t="shared" si="26"/>
        <v>3147.33</v>
      </c>
      <c r="N171" s="24">
        <f t="shared" si="31"/>
        <v>-3.7566739445535097E-2</v>
      </c>
      <c r="O171" s="11">
        <f t="shared" si="32"/>
        <v>-122.84999999999997</v>
      </c>
      <c r="P171" s="24">
        <f t="shared" si="30"/>
        <v>1.1870830393124672E-2</v>
      </c>
      <c r="Q171" s="84" t="s">
        <v>106</v>
      </c>
      <c r="S171" s="25"/>
    </row>
    <row r="172" spans="1:19" x14ac:dyDescent="0.2">
      <c r="A172" s="7"/>
      <c r="B172" s="107">
        <v>171</v>
      </c>
      <c r="C172" s="30">
        <v>44748</v>
      </c>
      <c r="D172" s="31">
        <v>113044</v>
      </c>
      <c r="E172" s="120" t="s">
        <v>145</v>
      </c>
      <c r="F172" s="20">
        <v>10</v>
      </c>
      <c r="G172" s="20">
        <v>1091.0999999999999</v>
      </c>
      <c r="H172" s="14">
        <f t="shared" si="29"/>
        <v>10911</v>
      </c>
      <c r="I172" s="15" t="s">
        <v>66</v>
      </c>
      <c r="J172" s="12">
        <v>109.476</v>
      </c>
      <c r="K172" s="12">
        <v>108.875</v>
      </c>
      <c r="L172" s="12">
        <v>20</v>
      </c>
      <c r="M172" s="11">
        <f t="shared" si="26"/>
        <v>2189.52</v>
      </c>
      <c r="N172" s="24">
        <f t="shared" si="31"/>
        <v>5.5200918484500493E-3</v>
      </c>
      <c r="O172" s="11">
        <f t="shared" si="32"/>
        <v>12.019999999999982</v>
      </c>
      <c r="P172" s="24">
        <f t="shared" si="30"/>
        <v>8.2582444682808391E-3</v>
      </c>
      <c r="Q172" s="84" t="s">
        <v>106</v>
      </c>
      <c r="S172" s="25"/>
    </row>
    <row r="173" spans="1:19" x14ac:dyDescent="0.2">
      <c r="A173" s="7"/>
      <c r="B173" s="107">
        <v>172</v>
      </c>
      <c r="C173" s="30">
        <v>44748</v>
      </c>
      <c r="D173" s="31">
        <v>113033</v>
      </c>
      <c r="E173" s="120" t="s">
        <v>71</v>
      </c>
      <c r="F173" s="20">
        <v>10</v>
      </c>
      <c r="G173" s="20">
        <v>108.81</v>
      </c>
      <c r="H173" s="14">
        <f t="shared" si="29"/>
        <v>1088.0999999999999</v>
      </c>
      <c r="I173" s="15" t="s">
        <v>66</v>
      </c>
      <c r="J173" s="12"/>
      <c r="K173" s="12"/>
      <c r="L173" s="12"/>
      <c r="M173" s="11">
        <f t="shared" ref="M173:M204" si="33">J173*L173</f>
        <v>0</v>
      </c>
      <c r="N173" s="24" t="e">
        <f t="shared" si="31"/>
        <v>#DIV/0!</v>
      </c>
      <c r="O173" s="11">
        <f t="shared" si="32"/>
        <v>0</v>
      </c>
      <c r="P173" s="24">
        <f t="shared" si="30"/>
        <v>0</v>
      </c>
      <c r="Q173" s="84"/>
      <c r="S173" s="25"/>
    </row>
    <row r="174" spans="1:19" x14ac:dyDescent="0.2">
      <c r="A174" s="7"/>
      <c r="B174" s="107">
        <v>173</v>
      </c>
      <c r="C174" s="30">
        <v>44748</v>
      </c>
      <c r="D174" s="31">
        <v>123096</v>
      </c>
      <c r="E174" s="120" t="s">
        <v>92</v>
      </c>
      <c r="F174" s="20">
        <v>10</v>
      </c>
      <c r="G174" s="20">
        <v>105.605</v>
      </c>
      <c r="H174" s="14">
        <f t="shared" si="29"/>
        <v>1056.05</v>
      </c>
      <c r="I174" s="15" t="s">
        <v>66</v>
      </c>
      <c r="J174" s="12"/>
      <c r="K174" s="12"/>
      <c r="L174" s="12"/>
      <c r="M174" s="11">
        <f t="shared" si="33"/>
        <v>0</v>
      </c>
      <c r="N174" s="24" t="e">
        <f t="shared" si="31"/>
        <v>#DIV/0!</v>
      </c>
      <c r="O174" s="11">
        <f t="shared" si="32"/>
        <v>0</v>
      </c>
      <c r="P174" s="24">
        <f t="shared" si="30"/>
        <v>0</v>
      </c>
      <c r="Q174" s="84"/>
      <c r="S174" s="25"/>
    </row>
    <row r="175" spans="1:19" x14ac:dyDescent="0.2">
      <c r="A175" s="7"/>
      <c r="B175" s="107">
        <v>174</v>
      </c>
      <c r="C175" s="30">
        <v>44750</v>
      </c>
      <c r="D175" s="31">
        <v>128114</v>
      </c>
      <c r="E175" s="120" t="s">
        <v>73</v>
      </c>
      <c r="F175" s="20">
        <v>-10</v>
      </c>
      <c r="G175" s="20">
        <v>125.66500000000001</v>
      </c>
      <c r="H175" s="14">
        <f t="shared" si="29"/>
        <v>-1256.6500000000001</v>
      </c>
      <c r="I175" s="15" t="s">
        <v>98</v>
      </c>
      <c r="J175" s="12"/>
      <c r="K175" s="12"/>
      <c r="L175" s="12"/>
      <c r="M175" s="11">
        <f t="shared" si="33"/>
        <v>0</v>
      </c>
      <c r="N175" s="24" t="e">
        <f t="shared" si="31"/>
        <v>#DIV/0!</v>
      </c>
      <c r="O175" s="11">
        <f t="shared" si="32"/>
        <v>0</v>
      </c>
      <c r="P175" s="24">
        <f t="shared" si="30"/>
        <v>0</v>
      </c>
      <c r="Q175" s="84" t="s">
        <v>146</v>
      </c>
      <c r="S175" s="25"/>
    </row>
    <row r="176" spans="1:19" x14ac:dyDescent="0.2">
      <c r="A176" s="7"/>
      <c r="B176" s="108">
        <v>175</v>
      </c>
      <c r="C176" s="30">
        <v>44753</v>
      </c>
      <c r="D176" s="31">
        <v>113569</v>
      </c>
      <c r="E176" s="120" t="s">
        <v>148</v>
      </c>
      <c r="F176" s="20">
        <v>10</v>
      </c>
      <c r="G176" s="20">
        <v>105.61</v>
      </c>
      <c r="H176" s="14">
        <f t="shared" si="29"/>
        <v>1056.0999999999999</v>
      </c>
      <c r="I176" s="15" t="s">
        <v>52</v>
      </c>
      <c r="J176" s="12"/>
      <c r="K176" s="12"/>
      <c r="L176" s="12"/>
      <c r="M176" s="11">
        <f t="shared" si="33"/>
        <v>0</v>
      </c>
      <c r="N176" s="24" t="e">
        <f t="shared" si="31"/>
        <v>#DIV/0!</v>
      </c>
      <c r="O176" s="11">
        <f t="shared" si="32"/>
        <v>0</v>
      </c>
      <c r="P176" s="24">
        <f t="shared" si="30"/>
        <v>0</v>
      </c>
      <c r="Q176" s="84"/>
      <c r="S176" s="25"/>
    </row>
    <row r="177" spans="1:19" x14ac:dyDescent="0.2">
      <c r="A177" s="7"/>
      <c r="B177" s="108">
        <v>176</v>
      </c>
      <c r="C177" s="30">
        <v>44753</v>
      </c>
      <c r="D177" s="31">
        <v>113624</v>
      </c>
      <c r="E177" s="120" t="s">
        <v>149</v>
      </c>
      <c r="F177" s="20">
        <v>10</v>
      </c>
      <c r="G177" s="20">
        <v>109.63</v>
      </c>
      <c r="H177" s="14">
        <f t="shared" si="29"/>
        <v>1096.3</v>
      </c>
      <c r="I177" s="15"/>
      <c r="J177" s="12">
        <v>106.24</v>
      </c>
      <c r="K177" s="12">
        <v>109.65</v>
      </c>
      <c r="L177" s="12">
        <v>10</v>
      </c>
      <c r="M177" s="11">
        <f t="shared" si="33"/>
        <v>1062.3999999999999</v>
      </c>
      <c r="N177" s="24">
        <f t="shared" si="31"/>
        <v>-3.109895120839043E-2</v>
      </c>
      <c r="O177" s="11">
        <f t="shared" si="32"/>
        <v>-34.100000000000108</v>
      </c>
      <c r="P177" s="24">
        <f t="shared" si="30"/>
        <v>4.0070695509068482E-3</v>
      </c>
      <c r="Q177" s="84" t="s">
        <v>150</v>
      </c>
      <c r="S177" s="25"/>
    </row>
    <row r="178" spans="1:19" x14ac:dyDescent="0.2">
      <c r="A178" s="7"/>
      <c r="B178" s="108">
        <v>177</v>
      </c>
      <c r="C178" s="30">
        <v>44753</v>
      </c>
      <c r="D178" s="31">
        <v>113596</v>
      </c>
      <c r="E178" s="120" t="s">
        <v>47</v>
      </c>
      <c r="F178" s="20">
        <v>10</v>
      </c>
      <c r="G178" s="20">
        <v>96.52</v>
      </c>
      <c r="H178" s="14">
        <f t="shared" si="29"/>
        <v>965.19999999999993</v>
      </c>
      <c r="I178" s="15" t="s">
        <v>52</v>
      </c>
      <c r="J178" s="12"/>
      <c r="K178" s="12"/>
      <c r="L178" s="12"/>
      <c r="M178" s="11">
        <f t="shared" si="33"/>
        <v>0</v>
      </c>
      <c r="N178" s="24" t="e">
        <f t="shared" si="31"/>
        <v>#DIV/0!</v>
      </c>
      <c r="O178" s="11">
        <f t="shared" si="32"/>
        <v>0</v>
      </c>
      <c r="P178" s="24">
        <f t="shared" si="30"/>
        <v>0</v>
      </c>
      <c r="Q178" s="84"/>
      <c r="S178" s="25"/>
    </row>
    <row r="179" spans="1:19" ht="14.25" customHeight="1" x14ac:dyDescent="0.2">
      <c r="A179" s="7"/>
      <c r="B179" s="108">
        <v>178</v>
      </c>
      <c r="C179" s="30">
        <v>44753</v>
      </c>
      <c r="D179" s="31">
        <v>127051</v>
      </c>
      <c r="E179" s="120" t="s">
        <v>151</v>
      </c>
      <c r="F179" s="20">
        <v>40</v>
      </c>
      <c r="G179" s="20">
        <v>115.102</v>
      </c>
      <c r="H179" s="14">
        <f t="shared" si="29"/>
        <v>4604.08</v>
      </c>
      <c r="I179" s="15"/>
      <c r="J179" s="12">
        <v>107.08199999999999</v>
      </c>
      <c r="K179" s="12">
        <v>115.111</v>
      </c>
      <c r="L179" s="12">
        <v>40</v>
      </c>
      <c r="M179" s="11">
        <f t="shared" si="33"/>
        <v>4283.28</v>
      </c>
      <c r="N179" s="24">
        <f t="shared" si="31"/>
        <v>-6.9750067326319901E-2</v>
      </c>
      <c r="O179" s="11">
        <f t="shared" si="32"/>
        <v>-321.16000000000042</v>
      </c>
      <c r="P179" s="24">
        <f t="shared" si="30"/>
        <v>1.61553095500831E-2</v>
      </c>
      <c r="Q179" s="84" t="s">
        <v>152</v>
      </c>
      <c r="S179" s="25"/>
    </row>
    <row r="180" spans="1:19" x14ac:dyDescent="0.2">
      <c r="A180" s="7"/>
      <c r="B180" s="108">
        <v>179</v>
      </c>
      <c r="C180" s="30">
        <v>44754</v>
      </c>
      <c r="D180" s="31">
        <v>113584</v>
      </c>
      <c r="E180" s="120" t="s">
        <v>25</v>
      </c>
      <c r="F180" s="20">
        <v>10</v>
      </c>
      <c r="G180" s="20">
        <v>103.67</v>
      </c>
      <c r="H180" s="14">
        <f t="shared" si="29"/>
        <v>1036.7</v>
      </c>
      <c r="I180" s="15" t="s">
        <v>66</v>
      </c>
      <c r="J180" s="12"/>
      <c r="K180" s="12"/>
      <c r="L180" s="12"/>
      <c r="M180" s="11">
        <f t="shared" si="33"/>
        <v>0</v>
      </c>
      <c r="N180" s="24" t="e">
        <f t="shared" si="31"/>
        <v>#DIV/0!</v>
      </c>
      <c r="O180" s="11">
        <f t="shared" si="32"/>
        <v>0</v>
      </c>
      <c r="P180" s="24">
        <f t="shared" ref="P180:P211" si="34">M180/$M$406</f>
        <v>0</v>
      </c>
      <c r="Q180" s="84" t="s">
        <v>154</v>
      </c>
      <c r="S180" s="25"/>
    </row>
    <row r="181" spans="1:19" x14ac:dyDescent="0.2">
      <c r="A181" s="7"/>
      <c r="B181" s="110">
        <v>180</v>
      </c>
      <c r="C181" s="30">
        <v>44760</v>
      </c>
      <c r="D181" s="31">
        <v>113033</v>
      </c>
      <c r="E181" s="120" t="s">
        <v>71</v>
      </c>
      <c r="F181" s="20">
        <v>40</v>
      </c>
      <c r="G181" s="20">
        <v>106.75</v>
      </c>
      <c r="H181" s="14">
        <f t="shared" si="29"/>
        <v>4270</v>
      </c>
      <c r="I181" s="15" t="s">
        <v>66</v>
      </c>
      <c r="J181" s="12"/>
      <c r="K181" s="12"/>
      <c r="L181" s="12"/>
      <c r="M181" s="11">
        <f t="shared" si="33"/>
        <v>0</v>
      </c>
      <c r="N181" s="24" t="e">
        <f t="shared" si="31"/>
        <v>#DIV/0!</v>
      </c>
      <c r="O181" s="11">
        <f t="shared" si="32"/>
        <v>0</v>
      </c>
      <c r="P181" s="24">
        <f t="shared" si="34"/>
        <v>0</v>
      </c>
      <c r="Q181" s="84"/>
      <c r="S181" s="25"/>
    </row>
    <row r="182" spans="1:19" x14ac:dyDescent="0.2">
      <c r="A182" s="7"/>
      <c r="B182" s="110">
        <v>181</v>
      </c>
      <c r="C182" s="30">
        <v>44760</v>
      </c>
      <c r="D182" s="31">
        <v>113033</v>
      </c>
      <c r="E182" s="120" t="s">
        <v>71</v>
      </c>
      <c r="F182" s="20">
        <v>-30</v>
      </c>
      <c r="G182" s="20">
        <v>107</v>
      </c>
      <c r="H182" s="14">
        <f t="shared" si="29"/>
        <v>-3210</v>
      </c>
      <c r="I182" s="15" t="s">
        <v>78</v>
      </c>
      <c r="J182" s="12"/>
      <c r="K182" s="12"/>
      <c r="L182" s="12"/>
      <c r="M182" s="11">
        <f t="shared" si="33"/>
        <v>0</v>
      </c>
      <c r="N182" s="24" t="e">
        <f t="shared" si="31"/>
        <v>#DIV/0!</v>
      </c>
      <c r="O182" s="11">
        <f t="shared" si="32"/>
        <v>0</v>
      </c>
      <c r="P182" s="24">
        <f t="shared" si="34"/>
        <v>0</v>
      </c>
      <c r="Q182" s="84" t="s">
        <v>155</v>
      </c>
      <c r="S182" s="25"/>
    </row>
    <row r="183" spans="1:19" x14ac:dyDescent="0.2">
      <c r="A183" s="7"/>
      <c r="B183" s="111">
        <v>182</v>
      </c>
      <c r="C183" s="30">
        <v>44767</v>
      </c>
      <c r="D183" s="31">
        <v>113044</v>
      </c>
      <c r="E183" s="120" t="s">
        <v>145</v>
      </c>
      <c r="F183" s="20">
        <v>10</v>
      </c>
      <c r="G183" s="20">
        <v>108.61</v>
      </c>
      <c r="H183" s="14">
        <f t="shared" si="29"/>
        <v>1086.0999999999999</v>
      </c>
      <c r="I183" s="15" t="s">
        <v>52</v>
      </c>
      <c r="J183" s="12"/>
      <c r="K183" s="12"/>
      <c r="L183" s="12"/>
      <c r="M183" s="11">
        <f t="shared" si="33"/>
        <v>0</v>
      </c>
      <c r="N183" s="24" t="e">
        <f t="shared" si="31"/>
        <v>#DIV/0!</v>
      </c>
      <c r="O183" s="11">
        <f t="shared" si="32"/>
        <v>0</v>
      </c>
      <c r="P183" s="24">
        <f t="shared" si="34"/>
        <v>0</v>
      </c>
      <c r="Q183" s="84"/>
      <c r="S183" s="25"/>
    </row>
    <row r="184" spans="1:19" x14ac:dyDescent="0.2">
      <c r="A184" s="7"/>
      <c r="B184" s="111">
        <v>183</v>
      </c>
      <c r="C184" s="30">
        <v>44768</v>
      </c>
      <c r="D184" s="31">
        <v>127006</v>
      </c>
      <c r="E184" s="120" t="s">
        <v>156</v>
      </c>
      <c r="F184" s="20">
        <v>10</v>
      </c>
      <c r="G184" s="20">
        <v>108.636</v>
      </c>
      <c r="H184" s="14">
        <f t="shared" si="29"/>
        <v>1086.3599999999999</v>
      </c>
      <c r="I184" s="15"/>
      <c r="J184" s="12">
        <v>118.098</v>
      </c>
      <c r="K184" s="12">
        <v>107.06</v>
      </c>
      <c r="L184" s="12">
        <v>10</v>
      </c>
      <c r="M184" s="11">
        <f t="shared" si="33"/>
        <v>1180.98</v>
      </c>
      <c r="N184" s="24">
        <f t="shared" si="31"/>
        <v>0.10310106482346344</v>
      </c>
      <c r="O184" s="11">
        <f t="shared" si="32"/>
        <v>110.37999999999997</v>
      </c>
      <c r="P184" s="24">
        <f t="shared" si="34"/>
        <v>4.454319463695379E-3</v>
      </c>
      <c r="Q184" s="84" t="s">
        <v>158</v>
      </c>
      <c r="S184" s="25"/>
    </row>
    <row r="185" spans="1:19" x14ac:dyDescent="0.2">
      <c r="A185" s="7"/>
      <c r="B185" s="113">
        <v>184</v>
      </c>
      <c r="C185" s="30">
        <v>44775</v>
      </c>
      <c r="D185" s="31">
        <v>128116</v>
      </c>
      <c r="E185" s="120" t="s">
        <v>76</v>
      </c>
      <c r="F185" s="20">
        <v>10</v>
      </c>
      <c r="G185" s="20">
        <v>108.73699999999999</v>
      </c>
      <c r="H185" s="14">
        <f t="shared" si="29"/>
        <v>1087.3699999999999</v>
      </c>
      <c r="I185" s="15" t="s">
        <v>66</v>
      </c>
      <c r="J185" s="12"/>
      <c r="K185" s="12"/>
      <c r="L185" s="12"/>
      <c r="M185" s="11">
        <f t="shared" si="33"/>
        <v>0</v>
      </c>
      <c r="N185" s="24" t="e">
        <f t="shared" si="31"/>
        <v>#DIV/0!</v>
      </c>
      <c r="O185" s="11">
        <f t="shared" si="32"/>
        <v>0</v>
      </c>
      <c r="P185" s="24">
        <f t="shared" si="34"/>
        <v>0</v>
      </c>
      <c r="Q185" s="84"/>
      <c r="S185" s="25"/>
    </row>
    <row r="186" spans="1:19" x14ac:dyDescent="0.2">
      <c r="A186" s="7"/>
      <c r="B186" s="113">
        <v>185</v>
      </c>
      <c r="C186" s="30">
        <v>44775</v>
      </c>
      <c r="D186" s="31">
        <v>113596</v>
      </c>
      <c r="E186" s="120" t="s">
        <v>47</v>
      </c>
      <c r="F186" s="20">
        <v>10</v>
      </c>
      <c r="G186" s="20">
        <v>96.27</v>
      </c>
      <c r="H186" s="14">
        <f t="shared" si="29"/>
        <v>962.69999999999993</v>
      </c>
      <c r="I186" s="15" t="s">
        <v>66</v>
      </c>
      <c r="J186" s="12"/>
      <c r="K186" s="12"/>
      <c r="L186" s="12"/>
      <c r="M186" s="11">
        <f t="shared" si="33"/>
        <v>0</v>
      </c>
      <c r="N186" s="24" t="e">
        <f t="shared" si="31"/>
        <v>#DIV/0!</v>
      </c>
      <c r="O186" s="11">
        <f t="shared" si="32"/>
        <v>0</v>
      </c>
      <c r="P186" s="24">
        <f t="shared" si="34"/>
        <v>0</v>
      </c>
      <c r="Q186" s="84"/>
      <c r="S186" s="25"/>
    </row>
    <row r="187" spans="1:19" x14ac:dyDescent="0.2">
      <c r="A187" s="7"/>
      <c r="B187" s="113">
        <v>186</v>
      </c>
      <c r="C187" s="30">
        <v>44775</v>
      </c>
      <c r="D187" s="31">
        <v>113589</v>
      </c>
      <c r="E187" s="120" t="s">
        <v>39</v>
      </c>
      <c r="F187" s="20">
        <v>10</v>
      </c>
      <c r="G187" s="20">
        <v>98.01</v>
      </c>
      <c r="H187" s="14">
        <f t="shared" si="29"/>
        <v>980.1</v>
      </c>
      <c r="I187" s="15" t="s">
        <v>52</v>
      </c>
      <c r="J187" s="12"/>
      <c r="K187" s="12"/>
      <c r="L187" s="12"/>
      <c r="M187" s="11">
        <f t="shared" si="33"/>
        <v>0</v>
      </c>
      <c r="N187" s="24" t="e">
        <f t="shared" si="31"/>
        <v>#DIV/0!</v>
      </c>
      <c r="O187" s="11">
        <f t="shared" si="32"/>
        <v>0</v>
      </c>
      <c r="P187" s="24">
        <f t="shared" si="34"/>
        <v>0</v>
      </c>
      <c r="Q187" s="84"/>
      <c r="S187" s="25"/>
    </row>
    <row r="188" spans="1:19" x14ac:dyDescent="0.2">
      <c r="A188" s="7"/>
      <c r="B188" s="113">
        <v>187</v>
      </c>
      <c r="C188" s="30">
        <v>44775</v>
      </c>
      <c r="D188" s="31">
        <v>113017</v>
      </c>
      <c r="E188" s="131" t="s">
        <v>79</v>
      </c>
      <c r="F188" s="20">
        <v>10</v>
      </c>
      <c r="G188" s="20">
        <v>111.84</v>
      </c>
      <c r="H188" s="14">
        <f t="shared" ref="H188:H210" si="35">F188*G188</f>
        <v>1118.4000000000001</v>
      </c>
      <c r="I188" s="15" t="s">
        <v>52</v>
      </c>
      <c r="J188" s="12"/>
      <c r="K188" s="12"/>
      <c r="L188" s="12"/>
      <c r="M188" s="11">
        <f t="shared" si="33"/>
        <v>0</v>
      </c>
      <c r="N188" s="24" t="e">
        <f t="shared" si="31"/>
        <v>#DIV/0!</v>
      </c>
      <c r="O188" s="11">
        <f t="shared" si="32"/>
        <v>0</v>
      </c>
      <c r="P188" s="24">
        <f t="shared" si="34"/>
        <v>0</v>
      </c>
      <c r="Q188" s="84"/>
      <c r="S188" s="25"/>
    </row>
    <row r="189" spans="1:19" x14ac:dyDescent="0.2">
      <c r="B189" s="113">
        <v>188</v>
      </c>
      <c r="C189" s="30">
        <v>44775</v>
      </c>
      <c r="D189" s="31">
        <v>127047</v>
      </c>
      <c r="E189" s="120" t="s">
        <v>61</v>
      </c>
      <c r="F189" s="20">
        <v>10</v>
      </c>
      <c r="G189" s="20">
        <v>102.57299999999999</v>
      </c>
      <c r="H189" s="14">
        <f t="shared" si="35"/>
        <v>1025.73</v>
      </c>
      <c r="I189" s="15" t="s">
        <v>52</v>
      </c>
      <c r="J189" s="12"/>
      <c r="K189" s="12"/>
      <c r="L189" s="12"/>
      <c r="M189" s="11">
        <f t="shared" si="33"/>
        <v>0</v>
      </c>
      <c r="N189" s="24" t="e">
        <f t="shared" si="31"/>
        <v>#DIV/0!</v>
      </c>
      <c r="O189" s="11">
        <f t="shared" si="32"/>
        <v>0</v>
      </c>
      <c r="P189" s="24">
        <f t="shared" si="34"/>
        <v>0</v>
      </c>
      <c r="Q189" s="84"/>
      <c r="S189" s="25"/>
    </row>
    <row r="190" spans="1:19" x14ac:dyDescent="0.2">
      <c r="A190" s="7"/>
      <c r="B190" s="113">
        <v>189</v>
      </c>
      <c r="C190" s="30">
        <v>44776</v>
      </c>
      <c r="D190" s="31">
        <v>128076</v>
      </c>
      <c r="E190" s="126" t="s">
        <v>68</v>
      </c>
      <c r="F190" s="20">
        <v>-10</v>
      </c>
      <c r="G190" s="20">
        <v>148</v>
      </c>
      <c r="H190" s="14">
        <f t="shared" si="35"/>
        <v>-1480</v>
      </c>
      <c r="I190" s="15" t="s">
        <v>98</v>
      </c>
      <c r="J190" s="12"/>
      <c r="K190" s="12"/>
      <c r="L190" s="12"/>
      <c r="M190" s="11">
        <f t="shared" si="33"/>
        <v>0</v>
      </c>
      <c r="N190" s="24" t="e">
        <f t="shared" si="31"/>
        <v>#DIV/0!</v>
      </c>
      <c r="O190" s="11">
        <f t="shared" si="32"/>
        <v>0</v>
      </c>
      <c r="P190" s="24">
        <f t="shared" si="34"/>
        <v>0</v>
      </c>
      <c r="Q190" s="84"/>
      <c r="S190" s="25"/>
    </row>
    <row r="191" spans="1:19" x14ac:dyDescent="0.2">
      <c r="A191" s="7"/>
      <c r="B191" s="113">
        <v>190</v>
      </c>
      <c r="C191" s="30">
        <v>44777</v>
      </c>
      <c r="D191" s="31">
        <v>128076</v>
      </c>
      <c r="E191" s="120" t="s">
        <v>68</v>
      </c>
      <c r="F191" s="20">
        <v>-10</v>
      </c>
      <c r="G191" s="20">
        <v>158.19499999999999</v>
      </c>
      <c r="H191" s="14">
        <f t="shared" si="35"/>
        <v>-1581.9499999999998</v>
      </c>
      <c r="I191" s="15" t="s">
        <v>98</v>
      </c>
      <c r="J191" s="12"/>
      <c r="K191" s="12"/>
      <c r="L191" s="12"/>
      <c r="M191" s="11">
        <f t="shared" si="33"/>
        <v>0</v>
      </c>
      <c r="N191" s="24" t="e">
        <f t="shared" si="31"/>
        <v>#DIV/0!</v>
      </c>
      <c r="O191" s="11">
        <f t="shared" si="32"/>
        <v>0</v>
      </c>
      <c r="P191" s="24">
        <f t="shared" si="34"/>
        <v>0</v>
      </c>
      <c r="Q191" s="84"/>
      <c r="S191" s="25"/>
    </row>
    <row r="192" spans="1:19" x14ac:dyDescent="0.2">
      <c r="A192" s="7"/>
      <c r="B192" s="113">
        <v>191</v>
      </c>
      <c r="C192" s="30">
        <v>44777</v>
      </c>
      <c r="D192" s="31">
        <v>128076</v>
      </c>
      <c r="E192" s="120" t="s">
        <v>68</v>
      </c>
      <c r="F192" s="20">
        <v>10</v>
      </c>
      <c r="G192" s="20">
        <v>144.54300000000001</v>
      </c>
      <c r="H192" s="14">
        <f t="shared" si="35"/>
        <v>1445.43</v>
      </c>
      <c r="I192" s="15" t="s">
        <v>52</v>
      </c>
      <c r="J192" s="12"/>
      <c r="K192" s="12"/>
      <c r="L192" s="12"/>
      <c r="M192" s="11">
        <f t="shared" si="33"/>
        <v>0</v>
      </c>
      <c r="N192" s="24" t="e">
        <f t="shared" si="31"/>
        <v>#DIV/0!</v>
      </c>
      <c r="O192" s="11">
        <f t="shared" si="32"/>
        <v>0</v>
      </c>
      <c r="P192" s="24">
        <f t="shared" si="34"/>
        <v>0</v>
      </c>
      <c r="Q192" s="84"/>
      <c r="S192" s="25"/>
    </row>
    <row r="193" spans="1:19" x14ac:dyDescent="0.2">
      <c r="A193" s="7"/>
      <c r="B193" s="113">
        <v>192</v>
      </c>
      <c r="C193" s="30">
        <v>44778</v>
      </c>
      <c r="D193" s="31">
        <v>113604</v>
      </c>
      <c r="E193" s="120" t="s">
        <v>90</v>
      </c>
      <c r="F193" s="20">
        <v>-10</v>
      </c>
      <c r="G193" s="20">
        <v>126.57</v>
      </c>
      <c r="H193" s="14">
        <f t="shared" si="35"/>
        <v>-1265.6999999999998</v>
      </c>
      <c r="I193" s="15" t="s">
        <v>98</v>
      </c>
      <c r="J193" s="12"/>
      <c r="K193" s="12"/>
      <c r="L193" s="12"/>
      <c r="M193" s="11">
        <f t="shared" si="33"/>
        <v>0</v>
      </c>
      <c r="N193" s="24" t="e">
        <f t="shared" si="31"/>
        <v>#DIV/0!</v>
      </c>
      <c r="O193" s="11">
        <f t="shared" si="32"/>
        <v>0</v>
      </c>
      <c r="P193" s="24">
        <f t="shared" si="34"/>
        <v>0</v>
      </c>
      <c r="Q193" s="84"/>
      <c r="S193" s="25"/>
    </row>
    <row r="194" spans="1:19" x14ac:dyDescent="0.2">
      <c r="A194" s="7"/>
      <c r="B194" s="113">
        <v>193</v>
      </c>
      <c r="C194" s="30">
        <v>44778</v>
      </c>
      <c r="D194" s="31">
        <v>123096</v>
      </c>
      <c r="E194" s="120" t="s">
        <v>92</v>
      </c>
      <c r="F194" s="20">
        <v>10</v>
      </c>
      <c r="G194" s="20">
        <v>107.086</v>
      </c>
      <c r="H194" s="14">
        <f t="shared" si="35"/>
        <v>1070.8599999999999</v>
      </c>
      <c r="I194" s="15" t="s">
        <v>52</v>
      </c>
      <c r="J194" s="12"/>
      <c r="K194" s="12"/>
      <c r="L194" s="12"/>
      <c r="M194" s="11">
        <f t="shared" si="33"/>
        <v>0</v>
      </c>
      <c r="N194" s="24" t="e">
        <f t="shared" si="31"/>
        <v>#DIV/0!</v>
      </c>
      <c r="O194" s="11">
        <f t="shared" si="32"/>
        <v>0</v>
      </c>
      <c r="P194" s="24">
        <f t="shared" si="34"/>
        <v>0</v>
      </c>
      <c r="Q194" s="84" t="s">
        <v>159</v>
      </c>
      <c r="S194" s="25"/>
    </row>
    <row r="195" spans="1:19" x14ac:dyDescent="0.2">
      <c r="A195" s="7"/>
      <c r="B195" s="114">
        <v>194</v>
      </c>
      <c r="C195" s="30">
        <v>44781</v>
      </c>
      <c r="D195" s="31">
        <v>128124</v>
      </c>
      <c r="E195" s="120" t="s">
        <v>82</v>
      </c>
      <c r="F195" s="20">
        <v>30</v>
      </c>
      <c r="G195" s="20">
        <v>103</v>
      </c>
      <c r="H195" s="14">
        <f t="shared" si="35"/>
        <v>3090</v>
      </c>
      <c r="I195" s="15" t="s">
        <v>66</v>
      </c>
      <c r="J195" s="12"/>
      <c r="K195" s="12"/>
      <c r="L195" s="12"/>
      <c r="M195" s="11">
        <f t="shared" si="33"/>
        <v>0</v>
      </c>
      <c r="N195" s="24" t="e">
        <f t="shared" si="31"/>
        <v>#DIV/0!</v>
      </c>
      <c r="O195" s="11">
        <f t="shared" si="32"/>
        <v>0</v>
      </c>
      <c r="P195" s="24">
        <f t="shared" si="34"/>
        <v>0</v>
      </c>
      <c r="Q195" s="114"/>
      <c r="S195" s="25"/>
    </row>
    <row r="196" spans="1:19" x14ac:dyDescent="0.2">
      <c r="A196" s="7"/>
      <c r="B196" s="114">
        <v>195</v>
      </c>
      <c r="C196" s="30">
        <v>44781</v>
      </c>
      <c r="D196" s="31">
        <v>128124</v>
      </c>
      <c r="E196" s="120" t="s">
        <v>82</v>
      </c>
      <c r="F196" s="20">
        <v>-30</v>
      </c>
      <c r="G196" s="20">
        <v>103.846</v>
      </c>
      <c r="H196" s="14">
        <f t="shared" si="35"/>
        <v>-3115.38</v>
      </c>
      <c r="I196" s="15" t="s">
        <v>78</v>
      </c>
      <c r="J196" s="12"/>
      <c r="K196" s="12"/>
      <c r="L196" s="12"/>
      <c r="M196" s="11">
        <f t="shared" si="33"/>
        <v>0</v>
      </c>
      <c r="N196" s="24" t="e">
        <f t="shared" ref="N196:N210" si="36">(J196-K196)/K196</f>
        <v>#DIV/0!</v>
      </c>
      <c r="O196" s="11">
        <f t="shared" si="32"/>
        <v>0</v>
      </c>
      <c r="P196" s="24">
        <f t="shared" si="34"/>
        <v>0</v>
      </c>
      <c r="Q196" s="114"/>
      <c r="S196" s="25"/>
    </row>
    <row r="197" spans="1:19" x14ac:dyDescent="0.2">
      <c r="A197" s="7"/>
      <c r="B197" s="114">
        <v>196</v>
      </c>
      <c r="C197" s="30">
        <v>44782</v>
      </c>
      <c r="D197" s="31">
        <v>113596</v>
      </c>
      <c r="E197" s="120" t="s">
        <v>47</v>
      </c>
      <c r="F197" s="20">
        <v>10</v>
      </c>
      <c r="G197" s="20">
        <v>96.18</v>
      </c>
      <c r="H197" s="14">
        <f t="shared" si="35"/>
        <v>961.80000000000007</v>
      </c>
      <c r="I197" s="15" t="s">
        <v>52</v>
      </c>
      <c r="J197" s="12"/>
      <c r="K197" s="12"/>
      <c r="L197" s="12"/>
      <c r="M197" s="11">
        <f t="shared" si="33"/>
        <v>0</v>
      </c>
      <c r="N197" s="24" t="e">
        <f t="shared" si="36"/>
        <v>#DIV/0!</v>
      </c>
      <c r="O197" s="11">
        <f t="shared" si="32"/>
        <v>0</v>
      </c>
      <c r="P197" s="24">
        <f t="shared" si="34"/>
        <v>0</v>
      </c>
      <c r="Q197" s="114"/>
      <c r="S197" s="25"/>
    </row>
    <row r="198" spans="1:19" x14ac:dyDescent="0.2">
      <c r="A198" s="7"/>
      <c r="B198" s="114">
        <v>197</v>
      </c>
      <c r="C198" s="30">
        <v>44783</v>
      </c>
      <c r="D198" s="31">
        <v>127034</v>
      </c>
      <c r="E198" s="120" t="s">
        <v>143</v>
      </c>
      <c r="F198" s="20">
        <v>10</v>
      </c>
      <c r="G198" s="20">
        <v>106.212</v>
      </c>
      <c r="H198" s="14">
        <f t="shared" si="35"/>
        <v>1062.1200000000001</v>
      </c>
      <c r="I198" s="15" t="s">
        <v>52</v>
      </c>
      <c r="J198" s="12"/>
      <c r="K198" s="12"/>
      <c r="L198" s="12"/>
      <c r="M198" s="11">
        <f t="shared" si="33"/>
        <v>0</v>
      </c>
      <c r="N198" s="24" t="e">
        <f t="shared" si="36"/>
        <v>#DIV/0!</v>
      </c>
      <c r="O198" s="11">
        <f t="shared" si="32"/>
        <v>0</v>
      </c>
      <c r="P198" s="24">
        <f t="shared" si="34"/>
        <v>0</v>
      </c>
      <c r="Q198" s="114"/>
      <c r="S198" s="25"/>
    </row>
    <row r="199" spans="1:19" x14ac:dyDescent="0.2">
      <c r="A199" s="7"/>
      <c r="B199" s="114">
        <v>198</v>
      </c>
      <c r="C199" s="30">
        <v>44783</v>
      </c>
      <c r="D199" s="31">
        <v>128105</v>
      </c>
      <c r="E199" s="120" t="s">
        <v>85</v>
      </c>
      <c r="F199" s="20">
        <v>10</v>
      </c>
      <c r="G199" s="20">
        <v>107.42100000000001</v>
      </c>
      <c r="H199" s="14">
        <f t="shared" si="35"/>
        <v>1074.21</v>
      </c>
      <c r="I199" s="15" t="s">
        <v>52</v>
      </c>
      <c r="J199" s="12"/>
      <c r="K199" s="12"/>
      <c r="L199" s="12"/>
      <c r="M199" s="11">
        <f t="shared" si="33"/>
        <v>0</v>
      </c>
      <c r="N199" s="24" t="e">
        <f t="shared" si="36"/>
        <v>#DIV/0!</v>
      </c>
      <c r="O199" s="11">
        <f t="shared" si="32"/>
        <v>0</v>
      </c>
      <c r="P199" s="24">
        <f t="shared" si="34"/>
        <v>0</v>
      </c>
      <c r="Q199" s="114"/>
      <c r="S199" s="25"/>
    </row>
    <row r="200" spans="1:19" x14ac:dyDescent="0.2">
      <c r="A200" s="7"/>
      <c r="B200" s="114">
        <v>199</v>
      </c>
      <c r="C200" s="30">
        <v>44783</v>
      </c>
      <c r="D200" s="31">
        <v>128100</v>
      </c>
      <c r="E200" s="120" t="s">
        <v>38</v>
      </c>
      <c r="F200" s="20">
        <v>10</v>
      </c>
      <c r="G200" s="20">
        <v>98.08</v>
      </c>
      <c r="H200" s="14">
        <f t="shared" si="35"/>
        <v>980.8</v>
      </c>
      <c r="I200" s="15" t="s">
        <v>52</v>
      </c>
      <c r="J200" s="12"/>
      <c r="K200" s="12"/>
      <c r="L200" s="12"/>
      <c r="M200" s="11">
        <f t="shared" si="33"/>
        <v>0</v>
      </c>
      <c r="N200" s="24" t="e">
        <f t="shared" si="36"/>
        <v>#DIV/0!</v>
      </c>
      <c r="O200" s="11">
        <f t="shared" si="32"/>
        <v>0</v>
      </c>
      <c r="P200" s="24">
        <f t="shared" si="34"/>
        <v>0</v>
      </c>
      <c r="Q200" s="114"/>
      <c r="S200" s="25"/>
    </row>
    <row r="201" spans="1:19" x14ac:dyDescent="0.2">
      <c r="A201" s="7"/>
      <c r="B201" s="114">
        <v>200</v>
      </c>
      <c r="C201" s="30">
        <v>44783</v>
      </c>
      <c r="D201" s="31">
        <v>128100</v>
      </c>
      <c r="E201" s="120" t="s">
        <v>38</v>
      </c>
      <c r="F201" s="20">
        <v>10</v>
      </c>
      <c r="G201" s="20">
        <v>98.69</v>
      </c>
      <c r="H201" s="14">
        <f t="shared" si="35"/>
        <v>986.9</v>
      </c>
      <c r="I201" s="15" t="s">
        <v>52</v>
      </c>
      <c r="J201" s="12"/>
      <c r="K201" s="12"/>
      <c r="L201" s="12"/>
      <c r="M201" s="11">
        <f t="shared" si="33"/>
        <v>0</v>
      </c>
      <c r="N201" s="24" t="e">
        <f t="shared" si="36"/>
        <v>#DIV/0!</v>
      </c>
      <c r="O201" s="11">
        <f t="shared" si="32"/>
        <v>0</v>
      </c>
      <c r="P201" s="24">
        <f t="shared" si="34"/>
        <v>0</v>
      </c>
      <c r="Q201" s="114"/>
      <c r="S201" s="25"/>
    </row>
    <row r="202" spans="1:19" s="51" customFormat="1" x14ac:dyDescent="0.2">
      <c r="B202" s="98">
        <v>201</v>
      </c>
      <c r="C202" s="52">
        <v>44783</v>
      </c>
      <c r="D202" s="53">
        <v>123023</v>
      </c>
      <c r="E202" s="119" t="s">
        <v>161</v>
      </c>
      <c r="F202" s="55">
        <v>-10</v>
      </c>
      <c r="G202" s="55">
        <v>133.38</v>
      </c>
      <c r="H202" s="56">
        <f t="shared" si="35"/>
        <v>-1333.8</v>
      </c>
      <c r="I202" s="54" t="s">
        <v>53</v>
      </c>
      <c r="J202" s="54"/>
      <c r="K202" s="54"/>
      <c r="L202" s="54"/>
      <c r="M202" s="56">
        <f t="shared" si="33"/>
        <v>0</v>
      </c>
      <c r="N202" s="57" t="e">
        <f t="shared" si="36"/>
        <v>#DIV/0!</v>
      </c>
      <c r="O202" s="56">
        <f t="shared" si="32"/>
        <v>0</v>
      </c>
      <c r="P202" s="24">
        <f t="shared" si="34"/>
        <v>0</v>
      </c>
      <c r="Q202" s="98"/>
      <c r="S202" s="58"/>
    </row>
    <row r="203" spans="1:19" s="51" customFormat="1" x14ac:dyDescent="0.2">
      <c r="B203" s="98">
        <v>202</v>
      </c>
      <c r="C203" s="52">
        <v>44785</v>
      </c>
      <c r="D203" s="53">
        <v>128072</v>
      </c>
      <c r="E203" s="119" t="s">
        <v>123</v>
      </c>
      <c r="F203" s="55">
        <v>-10</v>
      </c>
      <c r="G203" s="55">
        <v>128.54499999999999</v>
      </c>
      <c r="H203" s="56">
        <f t="shared" si="35"/>
        <v>-1285.4499999999998</v>
      </c>
      <c r="I203" s="54" t="s">
        <v>64</v>
      </c>
      <c r="J203" s="54"/>
      <c r="K203" s="54"/>
      <c r="L203" s="54"/>
      <c r="M203" s="56">
        <f t="shared" si="33"/>
        <v>0</v>
      </c>
      <c r="N203" s="57" t="e">
        <f t="shared" si="36"/>
        <v>#DIV/0!</v>
      </c>
      <c r="O203" s="56">
        <f t="shared" si="32"/>
        <v>0</v>
      </c>
      <c r="P203" s="24">
        <f t="shared" si="34"/>
        <v>0</v>
      </c>
      <c r="Q203" s="87" t="s">
        <v>162</v>
      </c>
      <c r="S203" s="58"/>
    </row>
    <row r="204" spans="1:19" x14ac:dyDescent="0.2">
      <c r="A204" s="7"/>
      <c r="B204" s="101">
        <v>203</v>
      </c>
      <c r="C204" s="30">
        <v>44789</v>
      </c>
      <c r="D204" s="26">
        <v>128026</v>
      </c>
      <c r="E204" s="131" t="s">
        <v>113</v>
      </c>
      <c r="F204" s="20">
        <v>10</v>
      </c>
      <c r="G204" s="20">
        <v>109.45399999999999</v>
      </c>
      <c r="H204" s="14">
        <f t="shared" si="35"/>
        <v>1094.54</v>
      </c>
      <c r="I204" s="15" t="s">
        <v>52</v>
      </c>
      <c r="J204" s="12"/>
      <c r="K204" s="12"/>
      <c r="L204" s="12"/>
      <c r="M204" s="11">
        <f t="shared" si="33"/>
        <v>0</v>
      </c>
      <c r="N204" s="24" t="e">
        <f t="shared" si="36"/>
        <v>#DIV/0!</v>
      </c>
      <c r="O204" s="11">
        <f t="shared" si="32"/>
        <v>0</v>
      </c>
      <c r="P204" s="24">
        <f t="shared" si="34"/>
        <v>0</v>
      </c>
      <c r="Q204" s="101"/>
      <c r="S204" s="25"/>
    </row>
    <row r="205" spans="1:19" x14ac:dyDescent="0.2">
      <c r="A205" s="7"/>
      <c r="B205" s="101">
        <v>204</v>
      </c>
      <c r="C205" s="30">
        <v>44792</v>
      </c>
      <c r="D205" s="31">
        <v>110045</v>
      </c>
      <c r="E205" s="120" t="s">
        <v>164</v>
      </c>
      <c r="F205" s="20">
        <v>10</v>
      </c>
      <c r="G205" s="20">
        <v>109.313</v>
      </c>
      <c r="H205" s="14">
        <f t="shared" si="35"/>
        <v>1093.1300000000001</v>
      </c>
      <c r="I205" s="15"/>
      <c r="J205" s="12">
        <v>109.693</v>
      </c>
      <c r="K205" s="12">
        <v>108.934</v>
      </c>
      <c r="L205" s="12">
        <v>20</v>
      </c>
      <c r="M205" s="11">
        <f t="shared" ref="M205:M227" si="37">J205*L205</f>
        <v>2193.86</v>
      </c>
      <c r="N205" s="24">
        <f t="shared" si="36"/>
        <v>6.9675216185947492E-3</v>
      </c>
      <c r="O205" s="11">
        <f t="shared" si="32"/>
        <v>15.180000000000007</v>
      </c>
      <c r="P205" s="24">
        <f t="shared" si="34"/>
        <v>8.2746137094808925E-3</v>
      </c>
      <c r="Q205" s="118" t="s">
        <v>165</v>
      </c>
      <c r="S205" s="25"/>
    </row>
    <row r="206" spans="1:19" x14ac:dyDescent="0.2">
      <c r="A206" s="7"/>
      <c r="B206" s="116">
        <v>205</v>
      </c>
      <c r="C206" s="30">
        <v>44795</v>
      </c>
      <c r="D206" s="31">
        <v>110073</v>
      </c>
      <c r="E206" s="120" t="s">
        <v>86</v>
      </c>
      <c r="F206" s="20">
        <v>10</v>
      </c>
      <c r="G206" s="20">
        <v>106</v>
      </c>
      <c r="H206" s="14">
        <f t="shared" si="35"/>
        <v>1060</v>
      </c>
      <c r="I206" s="15" t="s">
        <v>66</v>
      </c>
      <c r="J206" s="12"/>
      <c r="K206" s="12"/>
      <c r="L206" s="12"/>
      <c r="M206" s="11">
        <f t="shared" si="37"/>
        <v>0</v>
      </c>
      <c r="N206" s="24" t="e">
        <f t="shared" si="36"/>
        <v>#DIV/0!</v>
      </c>
      <c r="O206" s="11">
        <f t="shared" si="32"/>
        <v>0</v>
      </c>
      <c r="P206" s="24">
        <f t="shared" si="34"/>
        <v>0</v>
      </c>
      <c r="Q206" s="132"/>
      <c r="S206" s="25"/>
    </row>
    <row r="207" spans="1:19" x14ac:dyDescent="0.2">
      <c r="A207" s="7"/>
      <c r="B207" s="116">
        <v>206</v>
      </c>
      <c r="C207" s="30">
        <v>44796</v>
      </c>
      <c r="D207" s="31">
        <v>127047</v>
      </c>
      <c r="E207" s="120" t="s">
        <v>61</v>
      </c>
      <c r="F207" s="20">
        <v>10</v>
      </c>
      <c r="G207" s="20">
        <v>105.25</v>
      </c>
      <c r="H207" s="14">
        <f t="shared" si="35"/>
        <v>1052.5</v>
      </c>
      <c r="I207" s="15" t="s">
        <v>52</v>
      </c>
      <c r="J207" s="12"/>
      <c r="K207" s="12"/>
      <c r="L207" s="12"/>
      <c r="M207" s="11">
        <f t="shared" si="37"/>
        <v>0</v>
      </c>
      <c r="N207" s="24" t="e">
        <f t="shared" si="36"/>
        <v>#DIV/0!</v>
      </c>
      <c r="O207" s="11">
        <f t="shared" si="32"/>
        <v>0</v>
      </c>
      <c r="P207" s="24">
        <f t="shared" si="34"/>
        <v>0</v>
      </c>
      <c r="Q207" s="133"/>
      <c r="S207" s="25"/>
    </row>
    <row r="208" spans="1:19" x14ac:dyDescent="0.2">
      <c r="A208" s="7"/>
      <c r="B208" s="116">
        <v>207</v>
      </c>
      <c r="C208" s="30">
        <v>44797</v>
      </c>
      <c r="D208" s="31">
        <v>123076</v>
      </c>
      <c r="E208" s="126" t="s">
        <v>84</v>
      </c>
      <c r="F208" s="20">
        <v>10</v>
      </c>
      <c r="G208" s="20">
        <v>108.422</v>
      </c>
      <c r="H208" s="14">
        <f t="shared" si="35"/>
        <v>1084.22</v>
      </c>
      <c r="I208" s="15" t="s">
        <v>52</v>
      </c>
      <c r="J208" s="12"/>
      <c r="K208" s="12"/>
      <c r="L208" s="12"/>
      <c r="M208" s="11">
        <f t="shared" si="37"/>
        <v>0</v>
      </c>
      <c r="N208" s="24" t="e">
        <f t="shared" si="36"/>
        <v>#DIV/0!</v>
      </c>
      <c r="O208" s="11">
        <f t="shared" si="32"/>
        <v>0</v>
      </c>
      <c r="P208" s="24">
        <f t="shared" si="34"/>
        <v>0</v>
      </c>
      <c r="Q208" s="133"/>
      <c r="S208" s="25"/>
    </row>
    <row r="209" spans="1:19" x14ac:dyDescent="0.2">
      <c r="A209" s="7"/>
      <c r="B209" s="116">
        <v>208</v>
      </c>
      <c r="C209" s="30">
        <v>44797</v>
      </c>
      <c r="D209" s="31">
        <v>113043</v>
      </c>
      <c r="E209" s="126" t="s">
        <v>144</v>
      </c>
      <c r="F209" s="20">
        <v>10</v>
      </c>
      <c r="G209" s="20">
        <v>108.712</v>
      </c>
      <c r="H209" s="14">
        <f t="shared" si="35"/>
        <v>1087.1200000000001</v>
      </c>
      <c r="I209" s="15" t="s">
        <v>52</v>
      </c>
      <c r="J209" s="12"/>
      <c r="K209" s="12"/>
      <c r="L209" s="12"/>
      <c r="M209" s="11">
        <f t="shared" si="37"/>
        <v>0</v>
      </c>
      <c r="N209" s="24" t="e">
        <f t="shared" si="36"/>
        <v>#DIV/0!</v>
      </c>
      <c r="O209" s="11">
        <f t="shared" si="32"/>
        <v>0</v>
      </c>
      <c r="P209" s="24">
        <f t="shared" si="34"/>
        <v>0</v>
      </c>
      <c r="Q209" s="133"/>
      <c r="S209" s="25"/>
    </row>
    <row r="210" spans="1:19" x14ac:dyDescent="0.2">
      <c r="A210" s="7"/>
      <c r="B210" s="116">
        <v>209</v>
      </c>
      <c r="C210" s="30">
        <v>44797</v>
      </c>
      <c r="D210" s="31">
        <v>113576</v>
      </c>
      <c r="E210" s="126" t="s">
        <v>89</v>
      </c>
      <c r="F210" s="20">
        <v>10</v>
      </c>
      <c r="G210" s="20">
        <v>115.51</v>
      </c>
      <c r="H210" s="14">
        <f t="shared" si="35"/>
        <v>1155.1000000000001</v>
      </c>
      <c r="I210" s="15" t="s">
        <v>52</v>
      </c>
      <c r="J210" s="12">
        <v>106.01600000000001</v>
      </c>
      <c r="K210" s="13">
        <v>110.295</v>
      </c>
      <c r="L210" s="12">
        <v>20</v>
      </c>
      <c r="M210" s="11">
        <f t="shared" si="37"/>
        <v>2120.3200000000002</v>
      </c>
      <c r="N210" s="24">
        <f t="shared" si="36"/>
        <v>-3.8795956299016242E-2</v>
      </c>
      <c r="O210" s="11">
        <f t="shared" si="32"/>
        <v>-85.579999999999927</v>
      </c>
      <c r="P210" s="24">
        <f t="shared" si="34"/>
        <v>7.9972418205749348E-3</v>
      </c>
      <c r="Q210" s="133" t="s">
        <v>169</v>
      </c>
      <c r="S210" s="25"/>
    </row>
    <row r="211" spans="1:19" x14ac:dyDescent="0.2">
      <c r="A211" s="7"/>
      <c r="B211" s="116">
        <v>210</v>
      </c>
      <c r="C211" s="30">
        <v>44798</v>
      </c>
      <c r="D211" s="31">
        <v>110062</v>
      </c>
      <c r="E211" s="126" t="s">
        <v>130</v>
      </c>
      <c r="F211" s="20">
        <v>10</v>
      </c>
      <c r="G211" s="20">
        <v>108.124</v>
      </c>
      <c r="H211" s="14">
        <f t="shared" ref="H211:H218" si="38">F211*G211</f>
        <v>1081.24</v>
      </c>
      <c r="I211" s="15" t="s">
        <v>52</v>
      </c>
      <c r="J211" s="12"/>
      <c r="K211" s="12"/>
      <c r="L211" s="12"/>
      <c r="M211" s="11">
        <f t="shared" si="37"/>
        <v>0</v>
      </c>
      <c r="N211" s="24" t="e">
        <f t="shared" ref="N211:N215" si="39">(J211-K211)/K211</f>
        <v>#DIV/0!</v>
      </c>
      <c r="O211" s="11">
        <f t="shared" si="32"/>
        <v>0</v>
      </c>
      <c r="P211" s="24">
        <f t="shared" si="34"/>
        <v>0</v>
      </c>
      <c r="Q211" s="133"/>
      <c r="S211" s="25"/>
    </row>
    <row r="212" spans="1:19" x14ac:dyDescent="0.2">
      <c r="A212" s="7"/>
      <c r="B212" s="116">
        <v>211</v>
      </c>
      <c r="C212" s="30">
        <v>44798</v>
      </c>
      <c r="D212" s="31">
        <v>127024</v>
      </c>
      <c r="E212" s="126" t="s">
        <v>77</v>
      </c>
      <c r="F212" s="20">
        <v>10</v>
      </c>
      <c r="G212" s="20">
        <v>108.108</v>
      </c>
      <c r="H212" s="14">
        <f t="shared" si="38"/>
        <v>1081.08</v>
      </c>
      <c r="I212" s="15" t="s">
        <v>52</v>
      </c>
      <c r="J212" s="12"/>
      <c r="K212" s="12"/>
      <c r="L212" s="12"/>
      <c r="M212" s="11">
        <f t="shared" si="37"/>
        <v>0</v>
      </c>
      <c r="N212" s="24" t="e">
        <f t="shared" si="39"/>
        <v>#DIV/0!</v>
      </c>
      <c r="O212" s="11">
        <f t="shared" si="32"/>
        <v>0</v>
      </c>
      <c r="P212" s="24">
        <f t="shared" ref="P212:P230" si="40">M212/$M$406</f>
        <v>0</v>
      </c>
      <c r="Q212" s="133" t="s">
        <v>170</v>
      </c>
      <c r="S212" s="25"/>
    </row>
    <row r="213" spans="1:19" x14ac:dyDescent="0.2">
      <c r="A213" s="7"/>
      <c r="B213" s="116">
        <v>212</v>
      </c>
      <c r="C213" s="30">
        <v>44798</v>
      </c>
      <c r="D213" s="31">
        <v>128127</v>
      </c>
      <c r="E213" s="126" t="s">
        <v>57</v>
      </c>
      <c r="F213" s="20">
        <v>10</v>
      </c>
      <c r="G213" s="20">
        <v>108.8</v>
      </c>
      <c r="H213" s="14">
        <f t="shared" si="38"/>
        <v>1088</v>
      </c>
      <c r="I213" s="15" t="s">
        <v>52</v>
      </c>
      <c r="J213" s="12"/>
      <c r="K213" s="81"/>
      <c r="L213" s="82"/>
      <c r="M213" s="11">
        <f t="shared" si="37"/>
        <v>0</v>
      </c>
      <c r="N213" s="24" t="e">
        <f t="shared" si="39"/>
        <v>#DIV/0!</v>
      </c>
      <c r="O213" s="11">
        <f t="shared" si="32"/>
        <v>0</v>
      </c>
      <c r="P213" s="24">
        <f t="shared" si="40"/>
        <v>0</v>
      </c>
      <c r="Q213" s="133"/>
      <c r="S213" s="22"/>
    </row>
    <row r="214" spans="1:19" x14ac:dyDescent="0.2">
      <c r="A214" s="7"/>
      <c r="B214" s="116">
        <v>213</v>
      </c>
      <c r="C214" s="30">
        <v>44798</v>
      </c>
      <c r="D214" s="31">
        <v>128100</v>
      </c>
      <c r="E214" s="126" t="s">
        <v>38</v>
      </c>
      <c r="F214" s="20">
        <v>10</v>
      </c>
      <c r="G214" s="20">
        <v>98.616</v>
      </c>
      <c r="H214" s="14">
        <f t="shared" si="38"/>
        <v>986.16</v>
      </c>
      <c r="I214" s="15" t="s">
        <v>52</v>
      </c>
      <c r="J214" s="12"/>
      <c r="K214" s="12"/>
      <c r="L214" s="12"/>
      <c r="M214" s="11">
        <f t="shared" si="37"/>
        <v>0</v>
      </c>
      <c r="N214" s="24" t="e">
        <f t="shared" si="39"/>
        <v>#DIV/0!</v>
      </c>
      <c r="O214" s="11">
        <f t="shared" si="32"/>
        <v>0</v>
      </c>
      <c r="P214" s="24">
        <f t="shared" si="40"/>
        <v>0</v>
      </c>
      <c r="Q214" s="133"/>
      <c r="S214" s="25"/>
    </row>
    <row r="215" spans="1:19" x14ac:dyDescent="0.2">
      <c r="A215" s="7"/>
      <c r="B215" s="116">
        <v>214</v>
      </c>
      <c r="C215" s="30">
        <v>44798</v>
      </c>
      <c r="D215" s="31">
        <v>113584</v>
      </c>
      <c r="E215" s="126" t="s">
        <v>25</v>
      </c>
      <c r="F215" s="20">
        <v>10</v>
      </c>
      <c r="G215" s="20">
        <v>104.80500000000001</v>
      </c>
      <c r="H215" s="14">
        <f t="shared" si="38"/>
        <v>1048.0500000000002</v>
      </c>
      <c r="I215" s="15" t="s">
        <v>52</v>
      </c>
      <c r="J215" s="12"/>
      <c r="K215" s="12"/>
      <c r="L215" s="12"/>
      <c r="M215" s="11">
        <f t="shared" si="37"/>
        <v>0</v>
      </c>
      <c r="N215" s="24" t="e">
        <f t="shared" si="39"/>
        <v>#DIV/0!</v>
      </c>
      <c r="O215" s="11">
        <f t="shared" si="32"/>
        <v>0</v>
      </c>
      <c r="P215" s="24">
        <f t="shared" si="40"/>
        <v>0</v>
      </c>
      <c r="Q215" s="133"/>
      <c r="S215" s="25"/>
    </row>
    <row r="216" spans="1:19" x14ac:dyDescent="0.2">
      <c r="A216" s="7"/>
      <c r="B216" s="116">
        <v>215</v>
      </c>
      <c r="C216" s="30">
        <v>44798</v>
      </c>
      <c r="D216" s="31">
        <v>110045</v>
      </c>
      <c r="E216" s="126" t="s">
        <v>164</v>
      </c>
      <c r="F216" s="20">
        <v>10</v>
      </c>
      <c r="G216" s="20">
        <v>108.515</v>
      </c>
      <c r="H216" s="14">
        <f t="shared" si="38"/>
        <v>1085.1500000000001</v>
      </c>
      <c r="I216" s="15" t="s">
        <v>66</v>
      </c>
      <c r="J216" s="12"/>
      <c r="K216" s="12"/>
      <c r="L216" s="12"/>
      <c r="M216" s="11">
        <f t="shared" si="37"/>
        <v>0</v>
      </c>
      <c r="N216" s="24" t="e">
        <f t="shared" ref="N216:N230" si="41">(J216-K216)/K216</f>
        <v>#DIV/0!</v>
      </c>
      <c r="O216" s="11">
        <f t="shared" si="32"/>
        <v>0</v>
      </c>
      <c r="P216" s="24">
        <f t="shared" si="40"/>
        <v>0</v>
      </c>
      <c r="Q216" s="133"/>
      <c r="S216" s="25"/>
    </row>
    <row r="217" spans="1:19" x14ac:dyDescent="0.2">
      <c r="A217" s="7"/>
      <c r="B217" s="116">
        <v>216</v>
      </c>
      <c r="C217" s="30">
        <v>44799</v>
      </c>
      <c r="D217" s="31">
        <v>113519</v>
      </c>
      <c r="E217" s="126" t="s">
        <v>36</v>
      </c>
      <c r="F217" s="20">
        <v>-20</v>
      </c>
      <c r="G217" s="20">
        <v>126.675</v>
      </c>
      <c r="H217" s="14">
        <f t="shared" si="38"/>
        <v>-2533.5</v>
      </c>
      <c r="I217" s="15" t="s">
        <v>98</v>
      </c>
      <c r="J217" s="12"/>
      <c r="K217" s="12"/>
      <c r="L217" s="12"/>
      <c r="M217" s="11">
        <f t="shared" si="37"/>
        <v>0</v>
      </c>
      <c r="N217" s="24" t="e">
        <f t="shared" si="41"/>
        <v>#DIV/0!</v>
      </c>
      <c r="O217" s="11">
        <f t="shared" si="32"/>
        <v>0</v>
      </c>
      <c r="P217" s="24">
        <f t="shared" si="40"/>
        <v>0</v>
      </c>
      <c r="Q217" s="133"/>
      <c r="S217" s="25"/>
    </row>
    <row r="218" spans="1:19" x14ac:dyDescent="0.2">
      <c r="A218" s="7"/>
      <c r="B218" s="116">
        <v>217</v>
      </c>
      <c r="C218" s="30">
        <v>44799</v>
      </c>
      <c r="D218" s="31">
        <v>128076</v>
      </c>
      <c r="E218" s="120" t="s">
        <v>68</v>
      </c>
      <c r="F218" s="20">
        <v>70</v>
      </c>
      <c r="G218" s="20">
        <v>126.556</v>
      </c>
      <c r="H218" s="14">
        <f t="shared" si="38"/>
        <v>8858.92</v>
      </c>
      <c r="I218" s="15" t="s">
        <v>52</v>
      </c>
      <c r="J218" s="12"/>
      <c r="K218" s="12"/>
      <c r="L218" s="12"/>
      <c r="M218" s="11">
        <f t="shared" si="37"/>
        <v>0</v>
      </c>
      <c r="N218" s="24" t="e">
        <f t="shared" si="41"/>
        <v>#DIV/0!</v>
      </c>
      <c r="O218" s="11">
        <f t="shared" si="32"/>
        <v>0</v>
      </c>
      <c r="P218" s="24">
        <f t="shared" si="40"/>
        <v>0</v>
      </c>
      <c r="Q218" s="133"/>
      <c r="S218" s="25"/>
    </row>
    <row r="219" spans="1:19" x14ac:dyDescent="0.2">
      <c r="A219" s="7"/>
      <c r="B219" s="116">
        <v>218</v>
      </c>
      <c r="C219" s="30">
        <v>44799</v>
      </c>
      <c r="D219" s="31">
        <v>110073</v>
      </c>
      <c r="E219" s="120" t="s">
        <v>86</v>
      </c>
      <c r="F219" s="20">
        <v>10</v>
      </c>
      <c r="G219" s="20">
        <v>105.901</v>
      </c>
      <c r="H219" s="14">
        <f t="shared" ref="H219:H279" si="42">F219*G219</f>
        <v>1059.01</v>
      </c>
      <c r="I219" s="15" t="s">
        <v>52</v>
      </c>
      <c r="J219" s="12"/>
      <c r="K219" s="12"/>
      <c r="L219" s="12"/>
      <c r="M219" s="11">
        <f t="shared" si="37"/>
        <v>0</v>
      </c>
      <c r="N219" s="24" t="e">
        <f t="shared" si="41"/>
        <v>#DIV/0!</v>
      </c>
      <c r="O219" s="11">
        <f t="shared" si="32"/>
        <v>0</v>
      </c>
      <c r="P219" s="24">
        <f t="shared" si="40"/>
        <v>0</v>
      </c>
      <c r="Q219" s="133"/>
      <c r="S219" s="25"/>
    </row>
    <row r="220" spans="1:19" x14ac:dyDescent="0.2">
      <c r="A220" s="7"/>
      <c r="B220" s="116">
        <v>219</v>
      </c>
      <c r="C220" s="30">
        <v>44799</v>
      </c>
      <c r="D220" s="31">
        <v>128076</v>
      </c>
      <c r="E220" s="120" t="s">
        <v>68</v>
      </c>
      <c r="F220" s="20">
        <v>-70</v>
      </c>
      <c r="G220" s="20">
        <v>128</v>
      </c>
      <c r="H220" s="14">
        <f t="shared" si="42"/>
        <v>-8960</v>
      </c>
      <c r="I220" s="15" t="s">
        <v>78</v>
      </c>
      <c r="J220" s="12"/>
      <c r="K220" s="12"/>
      <c r="L220" s="12"/>
      <c r="M220" s="11">
        <f t="shared" si="37"/>
        <v>0</v>
      </c>
      <c r="N220" s="24" t="e">
        <f t="shared" si="41"/>
        <v>#DIV/0!</v>
      </c>
      <c r="O220" s="11">
        <f t="shared" si="32"/>
        <v>0</v>
      </c>
      <c r="P220" s="24">
        <f t="shared" si="40"/>
        <v>0</v>
      </c>
      <c r="Q220" s="133"/>
      <c r="S220" s="25"/>
    </row>
    <row r="221" spans="1:19" x14ac:dyDescent="0.2">
      <c r="A221" s="7"/>
      <c r="B221" s="134">
        <v>220</v>
      </c>
      <c r="C221" s="30">
        <v>44802</v>
      </c>
      <c r="D221" s="31">
        <v>113604</v>
      </c>
      <c r="E221" s="120" t="s">
        <v>90</v>
      </c>
      <c r="F221" s="20">
        <v>10</v>
      </c>
      <c r="G221" s="20">
        <v>109.191</v>
      </c>
      <c r="H221" s="14">
        <f t="shared" si="42"/>
        <v>1091.9100000000001</v>
      </c>
      <c r="I221" s="15" t="s">
        <v>52</v>
      </c>
      <c r="J221" s="12"/>
      <c r="K221" s="12"/>
      <c r="L221" s="12"/>
      <c r="M221" s="11">
        <f t="shared" si="37"/>
        <v>0</v>
      </c>
      <c r="N221" s="24" t="e">
        <f t="shared" si="41"/>
        <v>#DIV/0!</v>
      </c>
      <c r="O221" s="11">
        <f t="shared" si="32"/>
        <v>0</v>
      </c>
      <c r="P221" s="24">
        <f t="shared" si="40"/>
        <v>0</v>
      </c>
      <c r="Q221" s="135"/>
      <c r="S221" s="25"/>
    </row>
    <row r="222" spans="1:19" x14ac:dyDescent="0.2">
      <c r="A222" s="7"/>
      <c r="B222" s="134">
        <v>221</v>
      </c>
      <c r="C222" s="30">
        <v>44802</v>
      </c>
      <c r="D222" s="31">
        <v>113569</v>
      </c>
      <c r="E222" s="127" t="s">
        <v>148</v>
      </c>
      <c r="F222" s="20">
        <v>10</v>
      </c>
      <c r="G222" s="20">
        <v>107.001</v>
      </c>
      <c r="H222" s="14">
        <f t="shared" si="42"/>
        <v>1070.01</v>
      </c>
      <c r="I222" s="15" t="s">
        <v>52</v>
      </c>
      <c r="J222" s="12"/>
      <c r="K222" s="12"/>
      <c r="L222" s="12"/>
      <c r="M222" s="11">
        <f t="shared" si="37"/>
        <v>0</v>
      </c>
      <c r="N222" s="24" t="e">
        <f t="shared" si="41"/>
        <v>#DIV/0!</v>
      </c>
      <c r="O222" s="11">
        <f t="shared" si="32"/>
        <v>0</v>
      </c>
      <c r="P222" s="24">
        <f t="shared" si="40"/>
        <v>0</v>
      </c>
      <c r="Q222" s="135"/>
      <c r="S222" s="25"/>
    </row>
    <row r="223" spans="1:19" x14ac:dyDescent="0.2">
      <c r="A223" s="7"/>
      <c r="B223" s="134">
        <v>222</v>
      </c>
      <c r="C223" s="30">
        <v>44802</v>
      </c>
      <c r="D223" s="31">
        <v>128108</v>
      </c>
      <c r="E223" s="120" t="s">
        <v>96</v>
      </c>
      <c r="F223" s="20">
        <v>10</v>
      </c>
      <c r="G223" s="20">
        <v>102.55</v>
      </c>
      <c r="H223" s="14">
        <f t="shared" si="42"/>
        <v>1025.5</v>
      </c>
      <c r="I223" s="15" t="s">
        <v>52</v>
      </c>
      <c r="J223" s="12"/>
      <c r="K223" s="12"/>
      <c r="L223" s="12"/>
      <c r="M223" s="11">
        <f t="shared" si="37"/>
        <v>0</v>
      </c>
      <c r="N223" s="24" t="e">
        <f t="shared" si="41"/>
        <v>#DIV/0!</v>
      </c>
      <c r="O223" s="11">
        <f t="shared" si="32"/>
        <v>0</v>
      </c>
      <c r="P223" s="24">
        <f t="shared" si="40"/>
        <v>0</v>
      </c>
      <c r="Q223" s="135"/>
      <c r="S223" s="25"/>
    </row>
    <row r="224" spans="1:19" x14ac:dyDescent="0.2">
      <c r="A224" s="7"/>
      <c r="B224" s="134">
        <v>223</v>
      </c>
      <c r="C224" s="30">
        <v>44802</v>
      </c>
      <c r="D224" s="31">
        <v>123076</v>
      </c>
      <c r="E224" s="120" t="s">
        <v>84</v>
      </c>
      <c r="F224" s="20">
        <v>10</v>
      </c>
      <c r="G224" s="20">
        <v>107.46</v>
      </c>
      <c r="H224" s="14">
        <f t="shared" si="42"/>
        <v>1074.5999999999999</v>
      </c>
      <c r="I224" s="15" t="s">
        <v>52</v>
      </c>
      <c r="J224" s="12"/>
      <c r="K224" s="12"/>
      <c r="L224" s="12"/>
      <c r="M224" s="11">
        <f t="shared" si="37"/>
        <v>0</v>
      </c>
      <c r="N224" s="24" t="e">
        <f t="shared" si="41"/>
        <v>#DIV/0!</v>
      </c>
      <c r="O224" s="11">
        <f t="shared" si="32"/>
        <v>0</v>
      </c>
      <c r="P224" s="24">
        <f t="shared" si="40"/>
        <v>0</v>
      </c>
      <c r="Q224" s="135"/>
      <c r="S224" s="25"/>
    </row>
    <row r="225" spans="1:19" x14ac:dyDescent="0.2">
      <c r="A225" s="7"/>
      <c r="B225" s="134">
        <v>224</v>
      </c>
      <c r="C225" s="30">
        <v>44803</v>
      </c>
      <c r="D225" s="31">
        <v>113627</v>
      </c>
      <c r="E225" s="120" t="s">
        <v>172</v>
      </c>
      <c r="F225" s="20">
        <v>10</v>
      </c>
      <c r="G225" s="20">
        <v>109.56</v>
      </c>
      <c r="H225" s="14">
        <f t="shared" si="42"/>
        <v>1095.5999999999999</v>
      </c>
      <c r="I225" s="15"/>
      <c r="J225" s="12">
        <v>105.566</v>
      </c>
      <c r="K225" s="12">
        <v>108.65</v>
      </c>
      <c r="L225" s="12">
        <v>20</v>
      </c>
      <c r="M225" s="11">
        <f t="shared" si="37"/>
        <v>2111.3200000000002</v>
      </c>
      <c r="N225" s="24">
        <f t="shared" si="41"/>
        <v>-2.8384721583064914E-2</v>
      </c>
      <c r="O225" s="11">
        <f t="shared" si="32"/>
        <v>-61.680000000000064</v>
      </c>
      <c r="P225" s="24">
        <f t="shared" si="40"/>
        <v>7.9632963895149185E-3</v>
      </c>
      <c r="Q225" s="135" t="s">
        <v>140</v>
      </c>
      <c r="S225" s="25"/>
    </row>
    <row r="226" spans="1:19" x14ac:dyDescent="0.2">
      <c r="A226" s="7"/>
      <c r="B226" s="134">
        <v>225</v>
      </c>
      <c r="C226" s="30">
        <v>44804</v>
      </c>
      <c r="D226" s="31">
        <v>123004</v>
      </c>
      <c r="E226" s="120" t="s">
        <v>97</v>
      </c>
      <c r="F226" s="20">
        <v>10</v>
      </c>
      <c r="G226" s="20">
        <v>108.2</v>
      </c>
      <c r="H226" s="14">
        <f t="shared" si="42"/>
        <v>1082</v>
      </c>
      <c r="I226" s="15" t="s">
        <v>52</v>
      </c>
      <c r="J226" s="12"/>
      <c r="K226" s="12"/>
      <c r="L226" s="12"/>
      <c r="M226" s="11">
        <f t="shared" si="37"/>
        <v>0</v>
      </c>
      <c r="N226" s="24" t="e">
        <f t="shared" si="41"/>
        <v>#DIV/0!</v>
      </c>
      <c r="O226" s="11">
        <f t="shared" si="32"/>
        <v>0</v>
      </c>
      <c r="P226" s="24">
        <f t="shared" si="40"/>
        <v>0</v>
      </c>
      <c r="Q226" s="135"/>
      <c r="S226" s="25"/>
    </row>
    <row r="227" spans="1:19" x14ac:dyDescent="0.2">
      <c r="A227" s="7"/>
      <c r="B227" s="134">
        <v>226</v>
      </c>
      <c r="C227" s="30">
        <v>44805</v>
      </c>
      <c r="D227" s="31">
        <v>127047</v>
      </c>
      <c r="E227" s="120" t="s">
        <v>61</v>
      </c>
      <c r="F227" s="20">
        <v>10</v>
      </c>
      <c r="G227" s="20">
        <v>101.521</v>
      </c>
      <c r="H227" s="14">
        <f t="shared" si="42"/>
        <v>1015.21</v>
      </c>
      <c r="I227" s="15"/>
      <c r="J227" s="12"/>
      <c r="K227" s="12"/>
      <c r="L227" s="12"/>
      <c r="M227" s="11">
        <f t="shared" si="37"/>
        <v>0</v>
      </c>
      <c r="N227" s="24" t="e">
        <f t="shared" si="41"/>
        <v>#DIV/0!</v>
      </c>
      <c r="O227" s="11">
        <f t="shared" ref="O227:O230" si="43">(J227-K227)*L227</f>
        <v>0</v>
      </c>
      <c r="P227" s="24">
        <f t="shared" si="40"/>
        <v>0</v>
      </c>
      <c r="Q227" s="135"/>
      <c r="S227" s="25"/>
    </row>
    <row r="228" spans="1:19" x14ac:dyDescent="0.2">
      <c r="A228" s="7"/>
      <c r="B228" s="113">
        <v>227</v>
      </c>
      <c r="C228" s="30">
        <v>44813</v>
      </c>
      <c r="D228" s="31">
        <v>128062</v>
      </c>
      <c r="E228" s="120" t="s">
        <v>59</v>
      </c>
      <c r="F228" s="20">
        <v>70</v>
      </c>
      <c r="G228" s="20">
        <v>106.9</v>
      </c>
      <c r="H228" s="14">
        <f t="shared" si="42"/>
        <v>7483</v>
      </c>
      <c r="I228" s="15" t="s">
        <v>52</v>
      </c>
      <c r="J228" s="12"/>
      <c r="K228" s="12"/>
      <c r="L228" s="12"/>
      <c r="M228" s="11">
        <f t="shared" ref="M228:M230" si="44">J228*L228</f>
        <v>0</v>
      </c>
      <c r="N228" s="24" t="e">
        <f t="shared" si="41"/>
        <v>#DIV/0!</v>
      </c>
      <c r="O228" s="11">
        <f t="shared" si="43"/>
        <v>0</v>
      </c>
      <c r="P228" s="24">
        <f t="shared" si="40"/>
        <v>0</v>
      </c>
      <c r="Q228" s="113" t="s">
        <v>184</v>
      </c>
      <c r="S228" s="25"/>
    </row>
    <row r="229" spans="1:19" x14ac:dyDescent="0.2">
      <c r="A229" s="7"/>
      <c r="B229" s="113">
        <v>228</v>
      </c>
      <c r="C229" s="30">
        <v>44813</v>
      </c>
      <c r="D229" s="31">
        <v>113595</v>
      </c>
      <c r="E229" s="120" t="s">
        <v>44</v>
      </c>
      <c r="F229" s="20">
        <v>40</v>
      </c>
      <c r="G229" s="20">
        <v>120</v>
      </c>
      <c r="H229" s="14">
        <f t="shared" si="42"/>
        <v>4800</v>
      </c>
      <c r="I229" s="15" t="s">
        <v>52</v>
      </c>
      <c r="J229" s="12"/>
      <c r="K229" s="12"/>
      <c r="L229" s="12"/>
      <c r="M229" s="11">
        <f t="shared" si="44"/>
        <v>0</v>
      </c>
      <c r="N229" s="24" t="e">
        <f t="shared" si="41"/>
        <v>#DIV/0!</v>
      </c>
      <c r="O229" s="11">
        <f t="shared" si="43"/>
        <v>0</v>
      </c>
      <c r="P229" s="24">
        <f t="shared" si="40"/>
        <v>0</v>
      </c>
      <c r="Q229" s="113"/>
      <c r="S229" s="25"/>
    </row>
    <row r="230" spans="1:19" x14ac:dyDescent="0.2">
      <c r="A230" s="7"/>
      <c r="B230" s="113">
        <v>229</v>
      </c>
      <c r="C230" s="30">
        <v>44813</v>
      </c>
      <c r="D230" s="31">
        <v>113589</v>
      </c>
      <c r="E230" s="120" t="s">
        <v>39</v>
      </c>
      <c r="F230" s="20">
        <v>10</v>
      </c>
      <c r="G230" s="20">
        <v>99.566000000000003</v>
      </c>
      <c r="H230" s="14">
        <f t="shared" si="42"/>
        <v>995.66000000000008</v>
      </c>
      <c r="I230" s="15" t="s">
        <v>52</v>
      </c>
      <c r="J230" s="12"/>
      <c r="K230" s="12"/>
      <c r="L230" s="12"/>
      <c r="M230" s="11">
        <f t="shared" si="44"/>
        <v>0</v>
      </c>
      <c r="N230" s="24" t="e">
        <f t="shared" si="41"/>
        <v>#DIV/0!</v>
      </c>
      <c r="O230" s="11">
        <f t="shared" si="43"/>
        <v>0</v>
      </c>
      <c r="P230" s="24">
        <f t="shared" si="40"/>
        <v>0</v>
      </c>
      <c r="Q230" s="113"/>
      <c r="S230" s="25"/>
    </row>
    <row r="231" spans="1:19" x14ac:dyDescent="0.2">
      <c r="A231" s="7"/>
      <c r="B231" s="113">
        <v>230</v>
      </c>
      <c r="C231" s="30">
        <v>44813</v>
      </c>
      <c r="D231" s="31">
        <v>128035</v>
      </c>
      <c r="E231" s="120" t="s">
        <v>182</v>
      </c>
      <c r="F231" s="20">
        <v>10</v>
      </c>
      <c r="G231" s="20">
        <v>109.748</v>
      </c>
      <c r="H231" s="14">
        <f t="shared" si="42"/>
        <v>1097.48</v>
      </c>
      <c r="I231" s="15"/>
      <c r="J231" s="12">
        <v>105.46</v>
      </c>
      <c r="K231" s="12">
        <v>107.889</v>
      </c>
      <c r="L231" s="12">
        <v>20</v>
      </c>
      <c r="M231" s="11">
        <f t="shared" ref="M231:M245" si="45">J231*L231</f>
        <v>2109.1999999999998</v>
      </c>
      <c r="N231" s="24">
        <f t="shared" ref="N231:N245" si="46">(J231-K231)/K231</f>
        <v>-2.2513880006302795E-2</v>
      </c>
      <c r="O231" s="11">
        <f t="shared" ref="O231:O245" si="47">(J231-K231)*L231</f>
        <v>-48.580000000000041</v>
      </c>
      <c r="P231" s="24">
        <f t="shared" ref="P231:P245" si="48">M231/$M$406</f>
        <v>7.9553003546430009E-3</v>
      </c>
      <c r="Q231" s="113" t="s">
        <v>183</v>
      </c>
      <c r="S231" s="25"/>
    </row>
    <row r="232" spans="1:19" x14ac:dyDescent="0.2">
      <c r="A232" s="7"/>
      <c r="B232" s="113">
        <v>231</v>
      </c>
      <c r="C232" s="30">
        <v>44812</v>
      </c>
      <c r="D232" s="31">
        <v>113519</v>
      </c>
      <c r="E232" s="120" t="s">
        <v>36</v>
      </c>
      <c r="F232" s="20">
        <v>-10</v>
      </c>
      <c r="G232" s="20">
        <v>127.00700000000001</v>
      </c>
      <c r="H232" s="14">
        <f t="shared" si="42"/>
        <v>-1270.0700000000002</v>
      </c>
      <c r="I232" s="15" t="s">
        <v>98</v>
      </c>
      <c r="J232" s="12"/>
      <c r="K232" s="12"/>
      <c r="L232" s="12"/>
      <c r="M232" s="11">
        <f t="shared" si="45"/>
        <v>0</v>
      </c>
      <c r="N232" s="24" t="e">
        <f t="shared" si="46"/>
        <v>#DIV/0!</v>
      </c>
      <c r="O232" s="11">
        <f t="shared" si="47"/>
        <v>0</v>
      </c>
      <c r="P232" s="24">
        <f t="shared" si="48"/>
        <v>0</v>
      </c>
      <c r="Q232" s="113"/>
      <c r="S232" s="25"/>
    </row>
    <row r="233" spans="1:19" s="50" customFormat="1" x14ac:dyDescent="0.2">
      <c r="B233" s="143">
        <v>232</v>
      </c>
      <c r="C233" s="144">
        <v>44818</v>
      </c>
      <c r="D233" s="145">
        <v>118001</v>
      </c>
      <c r="E233" s="146" t="s">
        <v>187</v>
      </c>
      <c r="F233" s="147">
        <v>10</v>
      </c>
      <c r="G233" s="147">
        <v>109.81100000000001</v>
      </c>
      <c r="H233" s="148">
        <f t="shared" si="42"/>
        <v>1098.1100000000001</v>
      </c>
      <c r="I233" s="149"/>
      <c r="J233" s="149"/>
      <c r="K233" s="149"/>
      <c r="L233" s="149"/>
      <c r="M233" s="148">
        <f t="shared" si="45"/>
        <v>0</v>
      </c>
      <c r="N233" s="150" t="e">
        <f t="shared" si="46"/>
        <v>#DIV/0!</v>
      </c>
      <c r="O233" s="148">
        <f t="shared" si="47"/>
        <v>0</v>
      </c>
      <c r="P233" s="150">
        <f t="shared" si="48"/>
        <v>0</v>
      </c>
      <c r="Q233" s="143" t="s">
        <v>188</v>
      </c>
      <c r="S233" s="152"/>
    </row>
    <row r="234" spans="1:19" x14ac:dyDescent="0.2">
      <c r="A234" s="7"/>
      <c r="B234" s="138">
        <v>233</v>
      </c>
      <c r="C234" s="30">
        <v>44819</v>
      </c>
      <c r="D234" s="31">
        <v>113054</v>
      </c>
      <c r="E234" s="120" t="s">
        <v>186</v>
      </c>
      <c r="F234" s="20">
        <v>10</v>
      </c>
      <c r="G234" s="20">
        <v>109.759</v>
      </c>
      <c r="H234" s="14">
        <f t="shared" si="42"/>
        <v>1097.5899999999999</v>
      </c>
      <c r="I234" s="15"/>
      <c r="J234" s="12">
        <v>102.7</v>
      </c>
      <c r="K234" s="12">
        <v>107.806</v>
      </c>
      <c r="L234" s="12">
        <v>30</v>
      </c>
      <c r="M234" s="11">
        <f t="shared" si="45"/>
        <v>3081</v>
      </c>
      <c r="N234" s="24">
        <f t="shared" si="46"/>
        <v>-4.7362855499693844E-2</v>
      </c>
      <c r="O234" s="11">
        <f t="shared" si="47"/>
        <v>-153.17999999999984</v>
      </c>
      <c r="P234" s="24">
        <f t="shared" si="48"/>
        <v>1.1620652566212352E-2</v>
      </c>
      <c r="Q234" s="139"/>
      <c r="S234" s="25"/>
    </row>
    <row r="235" spans="1:19" x14ac:dyDescent="0.2">
      <c r="A235" s="7"/>
      <c r="B235" s="138">
        <v>234</v>
      </c>
      <c r="C235" s="30">
        <v>44820</v>
      </c>
      <c r="D235" s="31">
        <v>128108</v>
      </c>
      <c r="E235" s="120" t="s">
        <v>96</v>
      </c>
      <c r="F235" s="20">
        <v>10</v>
      </c>
      <c r="G235" s="20">
        <v>101.58199999999999</v>
      </c>
      <c r="H235" s="14">
        <f t="shared" si="42"/>
        <v>1015.8199999999999</v>
      </c>
      <c r="I235" s="15"/>
      <c r="J235" s="12"/>
      <c r="K235" s="12"/>
      <c r="L235" s="12"/>
      <c r="M235" s="11">
        <f t="shared" si="45"/>
        <v>0</v>
      </c>
      <c r="N235" s="24" t="e">
        <f t="shared" si="46"/>
        <v>#DIV/0!</v>
      </c>
      <c r="O235" s="11">
        <f t="shared" si="47"/>
        <v>0</v>
      </c>
      <c r="P235" s="24">
        <f t="shared" si="48"/>
        <v>0</v>
      </c>
      <c r="Q235" s="139"/>
      <c r="S235" s="25"/>
    </row>
    <row r="236" spans="1:19" x14ac:dyDescent="0.2">
      <c r="A236" s="7"/>
      <c r="B236" s="138">
        <v>235</v>
      </c>
      <c r="C236" s="30">
        <v>44820</v>
      </c>
      <c r="D236" s="31">
        <v>123113</v>
      </c>
      <c r="E236" s="120" t="s">
        <v>189</v>
      </c>
      <c r="F236" s="20">
        <v>10</v>
      </c>
      <c r="G236" s="20">
        <v>109.235</v>
      </c>
      <c r="H236" s="14">
        <f t="shared" si="42"/>
        <v>1092.3499999999999</v>
      </c>
      <c r="I236" s="15"/>
      <c r="J236" s="12">
        <v>105.93300000000001</v>
      </c>
      <c r="K236" s="12">
        <v>108.294</v>
      </c>
      <c r="L236" s="12">
        <v>20</v>
      </c>
      <c r="M236" s="11">
        <f t="shared" si="45"/>
        <v>2118.6600000000003</v>
      </c>
      <c r="N236" s="24">
        <f t="shared" si="46"/>
        <v>-2.1801761870463645E-2</v>
      </c>
      <c r="O236" s="11">
        <f t="shared" si="47"/>
        <v>-47.2199999999998</v>
      </c>
      <c r="P236" s="24">
        <f t="shared" si="48"/>
        <v>7.9909807744016435E-3</v>
      </c>
      <c r="Q236" s="139"/>
      <c r="S236" s="25"/>
    </row>
    <row r="237" spans="1:19" x14ac:dyDescent="0.2">
      <c r="A237" s="7"/>
      <c r="B237" s="138">
        <v>236</v>
      </c>
      <c r="C237" s="30">
        <v>44820</v>
      </c>
      <c r="D237" s="31">
        <v>127033</v>
      </c>
      <c r="E237" s="120" t="s">
        <v>190</v>
      </c>
      <c r="F237" s="20">
        <v>10</v>
      </c>
      <c r="G237" s="20">
        <v>109.45399999999999</v>
      </c>
      <c r="H237" s="14">
        <f t="shared" si="42"/>
        <v>1094.54</v>
      </c>
      <c r="I237" s="15"/>
      <c r="J237" s="12">
        <v>111.846</v>
      </c>
      <c r="K237" s="12">
        <v>109.474</v>
      </c>
      <c r="L237" s="12">
        <v>10</v>
      </c>
      <c r="M237" s="11">
        <f t="shared" si="45"/>
        <v>1118.46</v>
      </c>
      <c r="N237" s="24">
        <f t="shared" si="46"/>
        <v>2.1667245190638871E-2</v>
      </c>
      <c r="O237" s="11">
        <f t="shared" si="47"/>
        <v>23.72</v>
      </c>
      <c r="P237" s="24">
        <f t="shared" si="48"/>
        <v>4.2185118692651307E-3</v>
      </c>
      <c r="Q237" s="139"/>
      <c r="S237" s="25"/>
    </row>
    <row r="238" spans="1:19" x14ac:dyDescent="0.2">
      <c r="A238" s="7"/>
      <c r="B238" s="138">
        <v>237</v>
      </c>
      <c r="C238" s="30">
        <v>44820</v>
      </c>
      <c r="D238" s="31">
        <v>110072</v>
      </c>
      <c r="E238" s="120" t="s">
        <v>60</v>
      </c>
      <c r="F238" s="20">
        <v>10</v>
      </c>
      <c r="G238" s="20">
        <v>98.700999999999993</v>
      </c>
      <c r="H238" s="14">
        <f t="shared" si="42"/>
        <v>987.01</v>
      </c>
      <c r="I238" s="15"/>
      <c r="J238" s="12"/>
      <c r="K238" s="12"/>
      <c r="L238" s="12"/>
      <c r="M238" s="11">
        <f t="shared" si="45"/>
        <v>0</v>
      </c>
      <c r="N238" s="24" t="e">
        <f t="shared" si="46"/>
        <v>#DIV/0!</v>
      </c>
      <c r="O238" s="11">
        <f t="shared" si="47"/>
        <v>0</v>
      </c>
      <c r="P238" s="24">
        <f t="shared" si="48"/>
        <v>0</v>
      </c>
      <c r="Q238" s="139"/>
      <c r="S238" s="25"/>
    </row>
    <row r="239" spans="1:19" x14ac:dyDescent="0.2">
      <c r="A239" s="7"/>
      <c r="B239" s="138">
        <v>238</v>
      </c>
      <c r="C239" s="30">
        <v>44820</v>
      </c>
      <c r="D239" s="31">
        <v>127042</v>
      </c>
      <c r="E239" s="120" t="s">
        <v>191</v>
      </c>
      <c r="F239" s="20">
        <v>10</v>
      </c>
      <c r="G239" s="20">
        <v>109.25</v>
      </c>
      <c r="H239" s="14">
        <f t="shared" si="42"/>
        <v>1092.5</v>
      </c>
      <c r="I239" s="15"/>
      <c r="J239" s="12">
        <v>110.639</v>
      </c>
      <c r="K239" s="12">
        <v>108.596</v>
      </c>
      <c r="L239" s="12">
        <v>20</v>
      </c>
      <c r="M239" s="11">
        <f t="shared" si="45"/>
        <v>2212.7799999999997</v>
      </c>
      <c r="N239" s="24">
        <f t="shared" si="46"/>
        <v>1.8812847618696747E-2</v>
      </c>
      <c r="O239" s="11">
        <f t="shared" si="47"/>
        <v>40.859999999999843</v>
      </c>
      <c r="P239" s="24">
        <f t="shared" si="48"/>
        <v>8.3459745489981706E-3</v>
      </c>
      <c r="Q239" s="139" t="s">
        <v>192</v>
      </c>
      <c r="S239" s="25"/>
    </row>
    <row r="240" spans="1:19" x14ac:dyDescent="0.2">
      <c r="A240" s="7"/>
      <c r="B240" s="108">
        <v>239</v>
      </c>
      <c r="C240" s="30">
        <v>44823</v>
      </c>
      <c r="D240" s="31">
        <v>127042</v>
      </c>
      <c r="E240" s="120" t="s">
        <v>191</v>
      </c>
      <c r="F240" s="20">
        <v>10</v>
      </c>
      <c r="G240" s="20">
        <v>107.892</v>
      </c>
      <c r="H240" s="14">
        <f t="shared" si="42"/>
        <v>1078.92</v>
      </c>
      <c r="I240" s="15" t="s">
        <v>66</v>
      </c>
      <c r="J240" s="12"/>
      <c r="K240" s="12"/>
      <c r="L240" s="12"/>
      <c r="M240" s="11">
        <f t="shared" si="45"/>
        <v>0</v>
      </c>
      <c r="N240" s="24" t="e">
        <f t="shared" si="46"/>
        <v>#DIV/0!</v>
      </c>
      <c r="O240" s="11">
        <f t="shared" si="47"/>
        <v>0</v>
      </c>
      <c r="P240" s="24">
        <f t="shared" si="48"/>
        <v>0</v>
      </c>
      <c r="Q240" s="84"/>
      <c r="S240" s="25"/>
    </row>
    <row r="241" spans="1:19" x14ac:dyDescent="0.2">
      <c r="A241" s="7"/>
      <c r="B241" s="108">
        <v>240</v>
      </c>
      <c r="C241" s="30">
        <v>44824</v>
      </c>
      <c r="D241" s="31">
        <v>128100</v>
      </c>
      <c r="E241" s="120" t="s">
        <v>38</v>
      </c>
      <c r="F241" s="20">
        <v>10</v>
      </c>
      <c r="G241" s="20">
        <v>96.956999999999994</v>
      </c>
      <c r="H241" s="14">
        <f t="shared" si="42"/>
        <v>969.56999999999994</v>
      </c>
      <c r="I241" s="15"/>
      <c r="J241" s="12"/>
      <c r="K241" s="12"/>
      <c r="L241" s="12"/>
      <c r="M241" s="11">
        <f t="shared" si="45"/>
        <v>0</v>
      </c>
      <c r="N241" s="24" t="e">
        <f t="shared" si="46"/>
        <v>#DIV/0!</v>
      </c>
      <c r="O241" s="11">
        <f t="shared" si="47"/>
        <v>0</v>
      </c>
      <c r="P241" s="24">
        <f t="shared" si="48"/>
        <v>0</v>
      </c>
      <c r="Q241" s="84"/>
      <c r="S241" s="25"/>
    </row>
    <row r="242" spans="1:19" s="50" customFormat="1" x14ac:dyDescent="0.2">
      <c r="B242" s="108">
        <v>241</v>
      </c>
      <c r="C242" s="144">
        <v>44824</v>
      </c>
      <c r="D242" s="145">
        <v>118001</v>
      </c>
      <c r="E242" s="146" t="s">
        <v>187</v>
      </c>
      <c r="F242" s="147">
        <v>-10</v>
      </c>
      <c r="G242" s="147">
        <v>109.9</v>
      </c>
      <c r="H242" s="148">
        <f t="shared" si="42"/>
        <v>-1099</v>
      </c>
      <c r="I242" s="149" t="s">
        <v>64</v>
      </c>
      <c r="J242" s="149"/>
      <c r="K242" s="149"/>
      <c r="L242" s="149"/>
      <c r="M242" s="148">
        <f t="shared" si="45"/>
        <v>0</v>
      </c>
      <c r="N242" s="150" t="e">
        <f t="shared" si="46"/>
        <v>#DIV/0!</v>
      </c>
      <c r="O242" s="148">
        <v>0.39</v>
      </c>
      <c r="P242" s="150">
        <f t="shared" si="48"/>
        <v>0</v>
      </c>
      <c r="Q242" s="151" t="s">
        <v>197</v>
      </c>
      <c r="S242" s="152"/>
    </row>
    <row r="243" spans="1:19" x14ac:dyDescent="0.2">
      <c r="A243" s="7"/>
      <c r="B243" s="108">
        <v>242</v>
      </c>
      <c r="C243" s="30">
        <v>44825</v>
      </c>
      <c r="D243" s="31">
        <v>128044</v>
      </c>
      <c r="E243" s="120" t="s">
        <v>28</v>
      </c>
      <c r="F243" s="20">
        <v>20</v>
      </c>
      <c r="G243" s="20">
        <v>117.599</v>
      </c>
      <c r="H243" s="14">
        <f t="shared" si="42"/>
        <v>2351.98</v>
      </c>
      <c r="I243" s="15"/>
      <c r="J243" s="12"/>
      <c r="K243" s="12"/>
      <c r="L243" s="12"/>
      <c r="M243" s="11">
        <f t="shared" si="45"/>
        <v>0</v>
      </c>
      <c r="N243" s="24" t="e">
        <f t="shared" si="46"/>
        <v>#DIV/0!</v>
      </c>
      <c r="O243" s="11">
        <f t="shared" si="47"/>
        <v>0</v>
      </c>
      <c r="P243" s="24">
        <f t="shared" si="48"/>
        <v>0</v>
      </c>
      <c r="Q243" s="84"/>
      <c r="S243" s="25"/>
    </row>
    <row r="244" spans="1:19" x14ac:dyDescent="0.2">
      <c r="A244" s="7"/>
      <c r="B244" s="108">
        <v>243</v>
      </c>
      <c r="C244" s="30">
        <v>44825</v>
      </c>
      <c r="D244" s="31">
        <v>113054</v>
      </c>
      <c r="E244" s="120" t="s">
        <v>186</v>
      </c>
      <c r="F244" s="20">
        <v>10</v>
      </c>
      <c r="G244" s="20">
        <v>107.52</v>
      </c>
      <c r="H244" s="14">
        <f t="shared" si="42"/>
        <v>1075.2</v>
      </c>
      <c r="I244" s="15"/>
      <c r="J244" s="12"/>
      <c r="K244" s="12"/>
      <c r="L244" s="12"/>
      <c r="M244" s="11">
        <f t="shared" si="45"/>
        <v>0</v>
      </c>
      <c r="N244" s="24" t="e">
        <f t="shared" si="46"/>
        <v>#DIV/0!</v>
      </c>
      <c r="O244" s="11">
        <f t="shared" si="47"/>
        <v>0</v>
      </c>
      <c r="P244" s="24">
        <f t="shared" si="48"/>
        <v>0</v>
      </c>
      <c r="Q244" s="84"/>
      <c r="S244" s="25"/>
    </row>
    <row r="245" spans="1:19" x14ac:dyDescent="0.2">
      <c r="B245" s="159">
        <v>244</v>
      </c>
      <c r="C245" s="30">
        <v>44830</v>
      </c>
      <c r="D245" s="31">
        <v>127025</v>
      </c>
      <c r="E245" s="120" t="s">
        <v>199</v>
      </c>
      <c r="F245" s="20">
        <v>10</v>
      </c>
      <c r="G245" s="20">
        <v>108.151</v>
      </c>
      <c r="H245" s="14">
        <f t="shared" si="42"/>
        <v>1081.51</v>
      </c>
      <c r="I245" s="15"/>
      <c r="J245" s="12">
        <v>104.96599999999999</v>
      </c>
      <c r="K245" s="12">
        <v>106.852</v>
      </c>
      <c r="L245" s="12">
        <v>20</v>
      </c>
      <c r="M245" s="11">
        <f t="shared" si="45"/>
        <v>2099.3199999999997</v>
      </c>
      <c r="N245" s="24">
        <f t="shared" si="46"/>
        <v>-1.7650582113577749E-2</v>
      </c>
      <c r="O245" s="11">
        <f t="shared" si="47"/>
        <v>-37.720000000000198</v>
      </c>
      <c r="P245" s="24">
        <f t="shared" si="48"/>
        <v>7.9180358147682272E-3</v>
      </c>
      <c r="Q245" s="84"/>
      <c r="S245" s="25"/>
    </row>
    <row r="246" spans="1:19" x14ac:dyDescent="0.2">
      <c r="B246" s="159">
        <v>245</v>
      </c>
      <c r="C246" s="30">
        <v>44830</v>
      </c>
      <c r="D246" s="31">
        <v>113596</v>
      </c>
      <c r="E246" s="120" t="s">
        <v>47</v>
      </c>
      <c r="F246" s="20">
        <v>10</v>
      </c>
      <c r="G246" s="20">
        <v>95.57</v>
      </c>
      <c r="H246" s="14">
        <f t="shared" si="42"/>
        <v>955.69999999999993</v>
      </c>
      <c r="I246" s="15"/>
      <c r="J246" s="12"/>
      <c r="K246" s="12"/>
      <c r="L246" s="12"/>
      <c r="M246" s="11">
        <f t="shared" ref="M246:M268" si="49">J246*L246</f>
        <v>0</v>
      </c>
      <c r="N246" s="24" t="e">
        <f t="shared" ref="N246:N268" si="50">(J246-K246)/K246</f>
        <v>#DIV/0!</v>
      </c>
      <c r="O246" s="11">
        <f t="shared" ref="O246:O268" si="51">(J246-K246)*L246</f>
        <v>0</v>
      </c>
      <c r="P246" s="24">
        <f t="shared" ref="P246:P268" si="52">M246/$M$406</f>
        <v>0</v>
      </c>
      <c r="Q246" s="84"/>
      <c r="S246" s="25"/>
    </row>
    <row r="247" spans="1:19" s="50" customFormat="1" ht="13.5" customHeight="1" x14ac:dyDescent="0.2">
      <c r="A247" s="157"/>
      <c r="B247" s="159">
        <v>246</v>
      </c>
      <c r="C247" s="144">
        <v>44830</v>
      </c>
      <c r="D247" s="145">
        <v>110038</v>
      </c>
      <c r="E247" s="146" t="s">
        <v>200</v>
      </c>
      <c r="F247" s="147">
        <v>10</v>
      </c>
      <c r="G247" s="147">
        <v>107.821</v>
      </c>
      <c r="H247" s="148">
        <f t="shared" si="42"/>
        <v>1078.21</v>
      </c>
      <c r="I247" s="149"/>
      <c r="J247" s="149"/>
      <c r="K247" s="149"/>
      <c r="L247" s="149"/>
      <c r="M247" s="148">
        <f t="shared" si="49"/>
        <v>0</v>
      </c>
      <c r="N247" s="150" t="e">
        <f t="shared" si="50"/>
        <v>#DIV/0!</v>
      </c>
      <c r="O247" s="148">
        <f t="shared" si="51"/>
        <v>0</v>
      </c>
      <c r="P247" s="150">
        <f t="shared" si="52"/>
        <v>0</v>
      </c>
      <c r="Q247" s="158" t="s">
        <v>201</v>
      </c>
      <c r="S247" s="152"/>
    </row>
    <row r="248" spans="1:19" s="50" customFormat="1" x14ac:dyDescent="0.2">
      <c r="A248" s="157"/>
      <c r="B248" s="159">
        <v>247</v>
      </c>
      <c r="C248" s="144">
        <v>44831</v>
      </c>
      <c r="D248" s="145">
        <v>110038</v>
      </c>
      <c r="E248" s="146" t="s">
        <v>200</v>
      </c>
      <c r="F248" s="147">
        <v>-10</v>
      </c>
      <c r="G248" s="147">
        <v>108.11199999999999</v>
      </c>
      <c r="H248" s="148">
        <f t="shared" si="42"/>
        <v>-1081.1199999999999</v>
      </c>
      <c r="I248" s="149" t="s">
        <v>64</v>
      </c>
      <c r="J248" s="149"/>
      <c r="K248" s="149"/>
      <c r="L248" s="149"/>
      <c r="M248" s="148">
        <f t="shared" si="49"/>
        <v>0</v>
      </c>
      <c r="N248" s="150">
        <v>0</v>
      </c>
      <c r="O248" s="148">
        <v>2.41</v>
      </c>
      <c r="P248" s="150">
        <f t="shared" si="52"/>
        <v>0</v>
      </c>
      <c r="Q248" s="158"/>
      <c r="S248" s="152"/>
    </row>
    <row r="249" spans="1:19" x14ac:dyDescent="0.2">
      <c r="B249" s="159">
        <v>248</v>
      </c>
      <c r="C249" s="30">
        <v>44831</v>
      </c>
      <c r="D249" s="31">
        <v>113627</v>
      </c>
      <c r="E249" s="120" t="s">
        <v>172</v>
      </c>
      <c r="F249" s="20">
        <v>10</v>
      </c>
      <c r="G249" s="20">
        <v>107.69</v>
      </c>
      <c r="H249" s="14">
        <f t="shared" si="42"/>
        <v>1076.9000000000001</v>
      </c>
      <c r="I249" s="15" t="s">
        <v>66</v>
      </c>
      <c r="J249" s="12"/>
      <c r="K249" s="12"/>
      <c r="L249" s="12"/>
      <c r="M249" s="11">
        <f t="shared" si="49"/>
        <v>0</v>
      </c>
      <c r="N249" s="24" t="e">
        <f t="shared" si="50"/>
        <v>#DIV/0!</v>
      </c>
      <c r="O249" s="11">
        <f t="shared" si="51"/>
        <v>0</v>
      </c>
      <c r="P249" s="24">
        <f t="shared" si="52"/>
        <v>0</v>
      </c>
      <c r="Q249" s="84"/>
      <c r="S249" s="25"/>
    </row>
    <row r="250" spans="1:19" x14ac:dyDescent="0.2">
      <c r="B250" s="159">
        <v>249</v>
      </c>
      <c r="C250" s="30">
        <v>44832</v>
      </c>
      <c r="D250" s="31">
        <v>113589</v>
      </c>
      <c r="E250" s="120" t="s">
        <v>39</v>
      </c>
      <c r="F250" s="20">
        <v>10</v>
      </c>
      <c r="G250" s="20">
        <v>98.06</v>
      </c>
      <c r="H250" s="14">
        <f t="shared" si="42"/>
        <v>980.6</v>
      </c>
      <c r="I250" s="15" t="s">
        <v>66</v>
      </c>
      <c r="J250" s="12"/>
      <c r="K250" s="12"/>
      <c r="L250" s="12"/>
      <c r="M250" s="11">
        <f t="shared" si="49"/>
        <v>0</v>
      </c>
      <c r="N250" s="24" t="e">
        <f t="shared" si="50"/>
        <v>#DIV/0!</v>
      </c>
      <c r="O250" s="11">
        <f t="shared" si="51"/>
        <v>0</v>
      </c>
      <c r="P250" s="24">
        <f t="shared" si="52"/>
        <v>0</v>
      </c>
      <c r="Q250" s="84"/>
      <c r="S250" s="25"/>
    </row>
    <row r="251" spans="1:19" x14ac:dyDescent="0.2">
      <c r="B251" s="159">
        <v>250</v>
      </c>
      <c r="C251" s="30">
        <v>44834</v>
      </c>
      <c r="D251" s="31">
        <v>128100</v>
      </c>
      <c r="E251" s="120" t="s">
        <v>38</v>
      </c>
      <c r="F251" s="20">
        <v>10</v>
      </c>
      <c r="G251" s="20">
        <v>93.85</v>
      </c>
      <c r="H251" s="14">
        <f t="shared" si="42"/>
        <v>938.5</v>
      </c>
      <c r="I251" s="15" t="s">
        <v>66</v>
      </c>
      <c r="J251" s="12"/>
      <c r="K251" s="12"/>
      <c r="L251" s="12"/>
      <c r="M251" s="11">
        <f t="shared" si="49"/>
        <v>0</v>
      </c>
      <c r="N251" s="24" t="e">
        <f t="shared" si="50"/>
        <v>#DIV/0!</v>
      </c>
      <c r="O251" s="11">
        <f t="shared" si="51"/>
        <v>0</v>
      </c>
      <c r="P251" s="24">
        <f t="shared" si="52"/>
        <v>0</v>
      </c>
      <c r="Q251" s="84"/>
      <c r="S251" s="25"/>
    </row>
    <row r="252" spans="1:19" x14ac:dyDescent="0.2">
      <c r="B252" s="107">
        <v>251</v>
      </c>
      <c r="C252" s="30">
        <v>44844</v>
      </c>
      <c r="D252" s="31">
        <v>113633</v>
      </c>
      <c r="E252" s="120" t="s">
        <v>202</v>
      </c>
      <c r="F252" s="20">
        <v>10</v>
      </c>
      <c r="G252" s="20">
        <v>109.32</v>
      </c>
      <c r="H252" s="14">
        <f t="shared" si="42"/>
        <v>1093.1999999999998</v>
      </c>
      <c r="I252" s="15"/>
      <c r="J252" s="12">
        <v>107.07</v>
      </c>
      <c r="K252" s="12">
        <v>109.35</v>
      </c>
      <c r="L252" s="12">
        <v>10</v>
      </c>
      <c r="M252" s="11">
        <f t="shared" si="49"/>
        <v>1070.6999999999998</v>
      </c>
      <c r="N252" s="24">
        <f t="shared" si="50"/>
        <v>-2.0850480109739382E-2</v>
      </c>
      <c r="O252" s="11">
        <f t="shared" si="51"/>
        <v>-22.800000000000011</v>
      </c>
      <c r="P252" s="24">
        <f t="shared" si="52"/>
        <v>4.0383747817733084E-3</v>
      </c>
      <c r="Q252" s="84" t="s">
        <v>106</v>
      </c>
      <c r="S252" s="25"/>
    </row>
    <row r="253" spans="1:19" x14ac:dyDescent="0.2">
      <c r="B253" s="107">
        <v>252</v>
      </c>
      <c r="C253" s="30">
        <v>44844</v>
      </c>
      <c r="D253" s="31">
        <v>123129</v>
      </c>
      <c r="E253" s="120" t="s">
        <v>203</v>
      </c>
      <c r="F253" s="20">
        <v>10</v>
      </c>
      <c r="G253" s="20">
        <v>109.361</v>
      </c>
      <c r="H253" s="14">
        <f t="shared" si="42"/>
        <v>1093.6100000000001</v>
      </c>
      <c r="I253" s="15"/>
      <c r="J253" s="12">
        <v>110.098</v>
      </c>
      <c r="K253" s="12">
        <v>109.39100000000001</v>
      </c>
      <c r="L253" s="12">
        <v>10</v>
      </c>
      <c r="M253" s="11">
        <f t="shared" si="49"/>
        <v>1100.98</v>
      </c>
      <c r="N253" s="24">
        <f t="shared" si="50"/>
        <v>6.4630545474490004E-3</v>
      </c>
      <c r="O253" s="11">
        <f t="shared" si="51"/>
        <v>7.0699999999999363</v>
      </c>
      <c r="P253" s="24">
        <f t="shared" si="52"/>
        <v>4.1525822987174537E-3</v>
      </c>
      <c r="Q253" s="84" t="s">
        <v>106</v>
      </c>
      <c r="S253" s="25"/>
    </row>
    <row r="254" spans="1:19" x14ac:dyDescent="0.2">
      <c r="B254" s="107">
        <v>253</v>
      </c>
      <c r="C254" s="30">
        <v>44845</v>
      </c>
      <c r="D254" s="31">
        <v>127034</v>
      </c>
      <c r="E254" s="120" t="s">
        <v>204</v>
      </c>
      <c r="F254" s="20">
        <v>10</v>
      </c>
      <c r="G254" s="20">
        <v>104.1</v>
      </c>
      <c r="H254" s="14">
        <f t="shared" si="42"/>
        <v>1041</v>
      </c>
      <c r="I254" s="15" t="s">
        <v>52</v>
      </c>
      <c r="J254" s="12"/>
      <c r="K254" s="12"/>
      <c r="L254" s="12"/>
      <c r="M254" s="11">
        <f t="shared" si="49"/>
        <v>0</v>
      </c>
      <c r="N254" s="24" t="e">
        <f t="shared" si="50"/>
        <v>#DIV/0!</v>
      </c>
      <c r="O254" s="11">
        <f t="shared" si="51"/>
        <v>0</v>
      </c>
      <c r="P254" s="24">
        <f t="shared" si="52"/>
        <v>0</v>
      </c>
      <c r="Q254" s="84"/>
      <c r="S254" s="25"/>
    </row>
    <row r="255" spans="1:19" x14ac:dyDescent="0.2">
      <c r="B255" s="160">
        <v>254</v>
      </c>
      <c r="C255" s="30">
        <v>44852</v>
      </c>
      <c r="D255" s="31">
        <v>113013</v>
      </c>
      <c r="E255" s="120" t="s">
        <v>207</v>
      </c>
      <c r="F255" s="20">
        <v>10</v>
      </c>
      <c r="G255" s="20">
        <v>108.06</v>
      </c>
      <c r="H255" s="14">
        <f t="shared" si="42"/>
        <v>1080.5999999999999</v>
      </c>
      <c r="I255" s="15"/>
      <c r="J255" s="12">
        <v>104.952</v>
      </c>
      <c r="K255" s="12">
        <v>107.008</v>
      </c>
      <c r="L255" s="12">
        <v>20</v>
      </c>
      <c r="M255" s="11">
        <f t="shared" si="49"/>
        <v>2099.04</v>
      </c>
      <c r="N255" s="24">
        <f t="shared" si="50"/>
        <v>-1.921351674641146E-2</v>
      </c>
      <c r="O255" s="11">
        <f t="shared" si="51"/>
        <v>-41.119999999999948</v>
      </c>
      <c r="P255" s="24">
        <f t="shared" si="52"/>
        <v>7.9169797346908058E-3</v>
      </c>
      <c r="Q255" s="84" t="s">
        <v>106</v>
      </c>
      <c r="S255" s="25"/>
    </row>
    <row r="256" spans="1:19" x14ac:dyDescent="0.2">
      <c r="B256" s="160">
        <v>255</v>
      </c>
      <c r="C256" s="30">
        <v>44855</v>
      </c>
      <c r="D256" s="31">
        <v>123128</v>
      </c>
      <c r="E256" s="127" t="s">
        <v>94</v>
      </c>
      <c r="F256" s="20">
        <v>10</v>
      </c>
      <c r="G256" s="20">
        <v>104.036</v>
      </c>
      <c r="H256" s="14">
        <f t="shared" si="42"/>
        <v>1040.3600000000001</v>
      </c>
      <c r="I256" s="15" t="s">
        <v>66</v>
      </c>
      <c r="J256" s="12"/>
      <c r="K256" s="12"/>
      <c r="L256" s="12"/>
      <c r="M256" s="11">
        <f t="shared" si="49"/>
        <v>0</v>
      </c>
      <c r="N256" s="24" t="e">
        <f t="shared" si="50"/>
        <v>#DIV/0!</v>
      </c>
      <c r="O256" s="11">
        <f t="shared" si="51"/>
        <v>0</v>
      </c>
      <c r="P256" s="24">
        <f t="shared" si="52"/>
        <v>0</v>
      </c>
      <c r="Q256" s="84"/>
      <c r="S256" s="25"/>
    </row>
    <row r="257" spans="2:19" x14ac:dyDescent="0.2">
      <c r="B257" s="161">
        <v>256</v>
      </c>
      <c r="C257" s="30">
        <v>44858</v>
      </c>
      <c r="D257" s="31">
        <v>113013</v>
      </c>
      <c r="E257" s="120" t="s">
        <v>207</v>
      </c>
      <c r="F257" s="20">
        <v>10</v>
      </c>
      <c r="G257" s="20">
        <v>105.916</v>
      </c>
      <c r="H257" s="14">
        <f t="shared" si="42"/>
        <v>1059.1599999999999</v>
      </c>
      <c r="I257" s="15" t="s">
        <v>66</v>
      </c>
      <c r="J257" s="12"/>
      <c r="K257" s="12"/>
      <c r="L257" s="12"/>
      <c r="M257" s="11">
        <f t="shared" si="49"/>
        <v>0</v>
      </c>
      <c r="N257" s="24" t="e">
        <f t="shared" si="50"/>
        <v>#DIV/0!</v>
      </c>
      <c r="O257" s="11">
        <f t="shared" si="51"/>
        <v>0</v>
      </c>
      <c r="P257" s="24">
        <f t="shared" si="52"/>
        <v>0</v>
      </c>
      <c r="Q257" s="84"/>
      <c r="S257" s="25"/>
    </row>
    <row r="258" spans="2:19" x14ac:dyDescent="0.2">
      <c r="B258" s="161">
        <v>257</v>
      </c>
      <c r="C258" s="30">
        <v>44859</v>
      </c>
      <c r="D258" s="31">
        <v>128072</v>
      </c>
      <c r="E258" s="120" t="s">
        <v>123</v>
      </c>
      <c r="F258" s="20">
        <v>10</v>
      </c>
      <c r="G258" s="20">
        <v>108.98399999999999</v>
      </c>
      <c r="H258" s="14">
        <f t="shared" si="42"/>
        <v>1089.8399999999999</v>
      </c>
      <c r="I258" s="15"/>
      <c r="J258" s="12">
        <v>107.54</v>
      </c>
      <c r="K258" s="12">
        <v>109.014</v>
      </c>
      <c r="L258" s="12">
        <v>10</v>
      </c>
      <c r="M258" s="11">
        <f t="shared" si="49"/>
        <v>1075.4000000000001</v>
      </c>
      <c r="N258" s="24">
        <f t="shared" si="50"/>
        <v>-1.352119911204056E-2</v>
      </c>
      <c r="O258" s="11">
        <f t="shared" si="51"/>
        <v>-14.739999999999895</v>
      </c>
      <c r="P258" s="24">
        <f t="shared" si="52"/>
        <v>4.0561018402157619E-3</v>
      </c>
      <c r="Q258" s="84"/>
      <c r="S258" s="25"/>
    </row>
    <row r="259" spans="2:19" x14ac:dyDescent="0.2">
      <c r="B259" s="161">
        <v>258</v>
      </c>
      <c r="C259" s="30">
        <v>44860</v>
      </c>
      <c r="D259" s="31">
        <v>128114</v>
      </c>
      <c r="E259" s="120" t="s">
        <v>73</v>
      </c>
      <c r="F259" s="20">
        <v>10</v>
      </c>
      <c r="G259" s="20">
        <v>98.009</v>
      </c>
      <c r="H259" s="14">
        <f t="shared" si="42"/>
        <v>980.09</v>
      </c>
      <c r="I259" s="15" t="s">
        <v>52</v>
      </c>
      <c r="J259" s="12"/>
      <c r="K259" s="12"/>
      <c r="L259" s="12"/>
      <c r="M259" s="11">
        <f t="shared" si="49"/>
        <v>0</v>
      </c>
      <c r="N259" s="24" t="e">
        <f t="shared" si="50"/>
        <v>#DIV/0!</v>
      </c>
      <c r="O259" s="11">
        <f t="shared" si="51"/>
        <v>0</v>
      </c>
      <c r="P259" s="24">
        <f t="shared" si="52"/>
        <v>0</v>
      </c>
      <c r="Q259" s="84"/>
      <c r="S259" s="25"/>
    </row>
    <row r="260" spans="2:19" x14ac:dyDescent="0.2">
      <c r="B260" s="161">
        <v>259</v>
      </c>
      <c r="C260" s="30">
        <v>44861</v>
      </c>
      <c r="D260" s="31">
        <v>128114</v>
      </c>
      <c r="E260" s="120" t="s">
        <v>73</v>
      </c>
      <c r="F260" s="20">
        <v>10</v>
      </c>
      <c r="G260" s="20">
        <v>95.533000000000001</v>
      </c>
      <c r="H260" s="14">
        <f t="shared" si="42"/>
        <v>955.33</v>
      </c>
      <c r="I260" s="15" t="s">
        <v>66</v>
      </c>
      <c r="J260" s="12"/>
      <c r="K260" s="12"/>
      <c r="L260" s="12"/>
      <c r="M260" s="11">
        <f t="shared" si="49"/>
        <v>0</v>
      </c>
      <c r="N260" s="24" t="e">
        <f t="shared" si="50"/>
        <v>#DIV/0!</v>
      </c>
      <c r="O260" s="11">
        <f t="shared" si="51"/>
        <v>0</v>
      </c>
      <c r="P260" s="24">
        <f t="shared" si="52"/>
        <v>0</v>
      </c>
      <c r="Q260" s="84"/>
      <c r="S260" s="25"/>
    </row>
    <row r="261" spans="2:19" x14ac:dyDescent="0.2">
      <c r="B261" s="116">
        <v>260</v>
      </c>
      <c r="C261" s="30">
        <v>44862</v>
      </c>
      <c r="D261" s="31">
        <v>128114</v>
      </c>
      <c r="E261" s="120" t="s">
        <v>73</v>
      </c>
      <c r="F261" s="20">
        <v>10</v>
      </c>
      <c r="G261" s="20">
        <v>93.6</v>
      </c>
      <c r="H261" s="14">
        <f t="shared" si="42"/>
        <v>936</v>
      </c>
      <c r="I261" s="15" t="s">
        <v>66</v>
      </c>
      <c r="J261" s="12"/>
      <c r="K261" s="12"/>
      <c r="L261" s="12"/>
      <c r="M261" s="11">
        <f t="shared" si="49"/>
        <v>0</v>
      </c>
      <c r="N261" s="24" t="e">
        <f t="shared" si="50"/>
        <v>#DIV/0!</v>
      </c>
      <c r="O261" s="11">
        <f t="shared" si="51"/>
        <v>0</v>
      </c>
      <c r="P261" s="24">
        <f t="shared" si="52"/>
        <v>0</v>
      </c>
      <c r="Q261" s="84"/>
      <c r="S261" s="25"/>
    </row>
    <row r="262" spans="2:19" x14ac:dyDescent="0.2">
      <c r="B262" s="116">
        <v>261</v>
      </c>
      <c r="C262" s="30">
        <v>44862</v>
      </c>
      <c r="D262" s="31">
        <v>127061</v>
      </c>
      <c r="E262" s="120" t="s">
        <v>209</v>
      </c>
      <c r="F262" s="20">
        <v>10</v>
      </c>
      <c r="G262" s="20">
        <v>108.011</v>
      </c>
      <c r="H262" s="14">
        <f t="shared" si="42"/>
        <v>1080.1099999999999</v>
      </c>
      <c r="I262" s="15"/>
      <c r="J262" s="12">
        <v>106.476</v>
      </c>
      <c r="K262" s="12">
        <v>108.041</v>
      </c>
      <c r="L262" s="12">
        <v>10</v>
      </c>
      <c r="M262" s="11">
        <f t="shared" si="49"/>
        <v>1064.76</v>
      </c>
      <c r="N262" s="24">
        <f t="shared" si="50"/>
        <v>-1.4485241713793817E-2</v>
      </c>
      <c r="O262" s="11">
        <f t="shared" si="51"/>
        <v>-15.649999999999977</v>
      </c>
      <c r="P262" s="24">
        <f t="shared" si="52"/>
        <v>4.0159707972736974E-3</v>
      </c>
      <c r="Q262" s="84"/>
      <c r="S262" s="25"/>
    </row>
    <row r="263" spans="2:19" x14ac:dyDescent="0.2">
      <c r="B263" s="134">
        <v>262</v>
      </c>
      <c r="C263" s="30">
        <v>44865</v>
      </c>
      <c r="D263" s="31">
        <v>128114</v>
      </c>
      <c r="E263" s="120" t="s">
        <v>73</v>
      </c>
      <c r="F263" s="20">
        <v>10</v>
      </c>
      <c r="G263" s="20">
        <v>89.111000000000004</v>
      </c>
      <c r="H263" s="14">
        <f t="shared" si="42"/>
        <v>891.11</v>
      </c>
      <c r="I263" s="15"/>
      <c r="J263" s="12"/>
      <c r="K263" s="12"/>
      <c r="L263" s="12"/>
      <c r="M263" s="11">
        <f t="shared" si="49"/>
        <v>0</v>
      </c>
      <c r="N263" s="24" t="e">
        <f t="shared" si="50"/>
        <v>#DIV/0!</v>
      </c>
      <c r="O263" s="11">
        <f t="shared" si="51"/>
        <v>0</v>
      </c>
      <c r="P263" s="24">
        <f t="shared" si="52"/>
        <v>0</v>
      </c>
      <c r="Q263" s="84"/>
      <c r="S263" s="25"/>
    </row>
    <row r="264" spans="2:19" x14ac:dyDescent="0.2">
      <c r="B264" s="134">
        <v>263</v>
      </c>
      <c r="C264" s="30">
        <v>44866</v>
      </c>
      <c r="D264" s="31">
        <v>127022</v>
      </c>
      <c r="E264" s="120" t="s">
        <v>211</v>
      </c>
      <c r="F264" s="20">
        <v>10</v>
      </c>
      <c r="G264" s="20">
        <v>105.502</v>
      </c>
      <c r="H264" s="14">
        <f t="shared" si="42"/>
        <v>1055.02</v>
      </c>
      <c r="I264" s="15"/>
      <c r="J264" s="12">
        <v>104.80800000000001</v>
      </c>
      <c r="K264" s="12">
        <v>105.532</v>
      </c>
      <c r="L264" s="12">
        <v>10</v>
      </c>
      <c r="M264" s="11">
        <f t="shared" si="49"/>
        <v>1048.0800000000002</v>
      </c>
      <c r="N264" s="24">
        <f t="shared" si="50"/>
        <v>-6.8604783383238218E-3</v>
      </c>
      <c r="O264" s="11">
        <f t="shared" si="51"/>
        <v>-7.2399999999998954</v>
      </c>
      <c r="P264" s="24">
        <f t="shared" si="52"/>
        <v>3.9530585983758009E-3</v>
      </c>
      <c r="Q264" s="84"/>
      <c r="S264" s="25"/>
    </row>
    <row r="265" spans="2:19" x14ac:dyDescent="0.2">
      <c r="B265" s="134">
        <v>264</v>
      </c>
      <c r="C265" s="30">
        <v>44868</v>
      </c>
      <c r="D265" s="31">
        <v>127025</v>
      </c>
      <c r="E265" s="120" t="s">
        <v>199</v>
      </c>
      <c r="F265" s="20">
        <v>10</v>
      </c>
      <c r="G265" s="20">
        <v>105.502</v>
      </c>
      <c r="H265" s="14">
        <f t="shared" si="42"/>
        <v>1055.02</v>
      </c>
      <c r="I265" s="15" t="s">
        <v>66</v>
      </c>
      <c r="J265" s="12"/>
      <c r="K265" s="12"/>
      <c r="L265" s="12"/>
      <c r="M265" s="11">
        <f t="shared" si="49"/>
        <v>0</v>
      </c>
      <c r="N265" s="24" t="e">
        <f t="shared" si="50"/>
        <v>#DIV/0!</v>
      </c>
      <c r="O265" s="11">
        <f t="shared" si="51"/>
        <v>0</v>
      </c>
      <c r="P265" s="24">
        <f t="shared" si="52"/>
        <v>0</v>
      </c>
      <c r="Q265" s="84"/>
      <c r="S265" s="25"/>
    </row>
    <row r="266" spans="2:19" x14ac:dyDescent="0.2">
      <c r="B266" s="134">
        <v>265</v>
      </c>
      <c r="C266" s="30">
        <v>44869</v>
      </c>
      <c r="D266" s="31">
        <v>113043</v>
      </c>
      <c r="E266" s="120" t="s">
        <v>144</v>
      </c>
      <c r="F266" s="20">
        <v>10</v>
      </c>
      <c r="G266" s="20">
        <v>104.989</v>
      </c>
      <c r="H266" s="14">
        <f t="shared" si="42"/>
        <v>1049.8900000000001</v>
      </c>
      <c r="I266" s="15" t="s">
        <v>66</v>
      </c>
      <c r="J266" s="12"/>
      <c r="K266" s="12"/>
      <c r="L266" s="12"/>
      <c r="M266" s="11">
        <f t="shared" si="49"/>
        <v>0</v>
      </c>
      <c r="N266" s="24" t="e">
        <f t="shared" si="50"/>
        <v>#DIV/0!</v>
      </c>
      <c r="O266" s="11">
        <f t="shared" si="51"/>
        <v>0</v>
      </c>
      <c r="P266" s="24">
        <f t="shared" si="52"/>
        <v>0</v>
      </c>
      <c r="Q266" s="84"/>
      <c r="S266" s="25"/>
    </row>
    <row r="267" spans="2:19" x14ac:dyDescent="0.2">
      <c r="B267" s="111">
        <v>266</v>
      </c>
      <c r="C267" s="30">
        <v>44873</v>
      </c>
      <c r="D267" s="31">
        <v>110072</v>
      </c>
      <c r="E267" s="120" t="s">
        <v>214</v>
      </c>
      <c r="F267" s="20">
        <v>10</v>
      </c>
      <c r="G267" s="20">
        <v>95.501999999999995</v>
      </c>
      <c r="H267" s="14">
        <f t="shared" si="42"/>
        <v>955.02</v>
      </c>
      <c r="I267" s="15" t="s">
        <v>66</v>
      </c>
      <c r="J267" s="12"/>
      <c r="K267" s="12"/>
      <c r="L267" s="12"/>
      <c r="M267" s="11">
        <f t="shared" si="49"/>
        <v>0</v>
      </c>
      <c r="N267" s="24" t="e">
        <f t="shared" si="50"/>
        <v>#DIV/0!</v>
      </c>
      <c r="O267" s="11">
        <f t="shared" si="51"/>
        <v>0</v>
      </c>
      <c r="P267" s="24">
        <f t="shared" si="52"/>
        <v>0</v>
      </c>
      <c r="Q267" s="84"/>
      <c r="S267" s="25"/>
    </row>
    <row r="268" spans="2:19" x14ac:dyDescent="0.2">
      <c r="B268" s="111">
        <v>267</v>
      </c>
      <c r="C268" s="30">
        <v>44873</v>
      </c>
      <c r="D268" s="31">
        <v>123113</v>
      </c>
      <c r="E268" s="120" t="s">
        <v>189</v>
      </c>
      <c r="F268" s="20">
        <v>10</v>
      </c>
      <c r="G268" s="20">
        <v>107.303</v>
      </c>
      <c r="H268" s="14">
        <f t="shared" si="42"/>
        <v>1073.03</v>
      </c>
      <c r="I268" s="15" t="s">
        <v>66</v>
      </c>
      <c r="J268" s="12"/>
      <c r="K268" s="12"/>
      <c r="L268" s="12"/>
      <c r="M268" s="11">
        <f t="shared" si="49"/>
        <v>0</v>
      </c>
      <c r="N268" s="24" t="e">
        <f t="shared" si="50"/>
        <v>#DIV/0!</v>
      </c>
      <c r="O268" s="11">
        <f t="shared" si="51"/>
        <v>0</v>
      </c>
      <c r="P268" s="24">
        <f t="shared" si="52"/>
        <v>0</v>
      </c>
      <c r="Q268" s="84"/>
      <c r="S268" s="25"/>
    </row>
    <row r="269" spans="2:19" x14ac:dyDescent="0.2">
      <c r="B269" s="111">
        <v>268</v>
      </c>
      <c r="C269" s="30">
        <v>44874</v>
      </c>
      <c r="D269" s="31">
        <v>128100</v>
      </c>
      <c r="E269" s="120" t="s">
        <v>67</v>
      </c>
      <c r="F269" s="20">
        <v>10</v>
      </c>
      <c r="G269" s="20">
        <v>91.915999999999997</v>
      </c>
      <c r="H269" s="14">
        <f t="shared" si="42"/>
        <v>919.16</v>
      </c>
      <c r="I269" s="15" t="s">
        <v>66</v>
      </c>
      <c r="J269" s="12"/>
      <c r="K269" s="12"/>
      <c r="L269" s="12"/>
      <c r="M269" s="11">
        <f t="shared" ref="M269:M279" si="53">J269*L269</f>
        <v>0</v>
      </c>
      <c r="N269" s="24" t="e">
        <f t="shared" ref="N269:N279" si="54">(J269-K269)/K269</f>
        <v>#DIV/0!</v>
      </c>
      <c r="O269" s="11">
        <f t="shared" ref="O269:O279" si="55">(J269-K269)*L269</f>
        <v>0</v>
      </c>
      <c r="P269" s="24">
        <f t="shared" ref="P269:P279" si="56">M269/$M$406</f>
        <v>0</v>
      </c>
      <c r="Q269" s="84"/>
      <c r="S269" s="25"/>
    </row>
    <row r="270" spans="2:19" x14ac:dyDescent="0.2">
      <c r="B270" s="163">
        <v>269</v>
      </c>
      <c r="C270" s="30">
        <v>44880</v>
      </c>
      <c r="D270" s="31">
        <v>127006</v>
      </c>
      <c r="E270" s="120" t="s">
        <v>156</v>
      </c>
      <c r="F270" s="20">
        <v>80</v>
      </c>
      <c r="G270" s="20">
        <v>124.05</v>
      </c>
      <c r="H270" s="14">
        <f t="shared" si="42"/>
        <v>9924</v>
      </c>
      <c r="I270" s="15" t="s">
        <v>66</v>
      </c>
      <c r="J270" s="12"/>
      <c r="K270" s="12"/>
      <c r="L270" s="12"/>
      <c r="M270" s="11">
        <f t="shared" si="53"/>
        <v>0</v>
      </c>
      <c r="N270" s="24" t="e">
        <f t="shared" si="54"/>
        <v>#DIV/0!</v>
      </c>
      <c r="O270" s="11">
        <f t="shared" si="55"/>
        <v>0</v>
      </c>
      <c r="P270" s="24">
        <f t="shared" si="56"/>
        <v>0</v>
      </c>
      <c r="Q270" s="84"/>
      <c r="S270" s="25"/>
    </row>
    <row r="271" spans="2:19" x14ac:dyDescent="0.2">
      <c r="B271" s="163">
        <v>270</v>
      </c>
      <c r="C271" s="30">
        <v>44880</v>
      </c>
      <c r="D271" s="31">
        <v>127006</v>
      </c>
      <c r="E271" s="120" t="s">
        <v>156</v>
      </c>
      <c r="F271" s="20">
        <v>-30</v>
      </c>
      <c r="G271" s="20">
        <v>124.2</v>
      </c>
      <c r="H271" s="14">
        <f t="shared" si="42"/>
        <v>-3726</v>
      </c>
      <c r="I271" s="15" t="s">
        <v>66</v>
      </c>
      <c r="J271" s="12"/>
      <c r="K271" s="12"/>
      <c r="L271" s="12"/>
      <c r="M271" s="11">
        <f t="shared" si="53"/>
        <v>0</v>
      </c>
      <c r="N271" s="24" t="e">
        <f t="shared" si="54"/>
        <v>#DIV/0!</v>
      </c>
      <c r="O271" s="11">
        <f t="shared" si="55"/>
        <v>0</v>
      </c>
      <c r="P271" s="24">
        <f t="shared" si="56"/>
        <v>0</v>
      </c>
      <c r="Q271" s="84"/>
      <c r="S271" s="25"/>
    </row>
    <row r="272" spans="2:19" x14ac:dyDescent="0.2">
      <c r="B272" s="163">
        <v>271</v>
      </c>
      <c r="C272" s="30">
        <v>44880</v>
      </c>
      <c r="D272" s="31">
        <v>127006</v>
      </c>
      <c r="E272" s="120" t="s">
        <v>156</v>
      </c>
      <c r="F272" s="20">
        <v>-20</v>
      </c>
      <c r="G272" s="20">
        <v>124.199</v>
      </c>
      <c r="H272" s="14">
        <f t="shared" si="42"/>
        <v>-2483.98</v>
      </c>
      <c r="I272" s="15" t="s">
        <v>66</v>
      </c>
      <c r="J272" s="12"/>
      <c r="K272" s="12"/>
      <c r="L272" s="12"/>
      <c r="M272" s="11">
        <f t="shared" si="53"/>
        <v>0</v>
      </c>
      <c r="N272" s="24" t="e">
        <f t="shared" si="54"/>
        <v>#DIV/0!</v>
      </c>
      <c r="O272" s="11">
        <f t="shared" si="55"/>
        <v>0</v>
      </c>
      <c r="P272" s="24">
        <f t="shared" si="56"/>
        <v>0</v>
      </c>
      <c r="Q272" s="84"/>
      <c r="S272" s="25"/>
    </row>
    <row r="273" spans="1:19" x14ac:dyDescent="0.2">
      <c r="B273" s="163">
        <v>272</v>
      </c>
      <c r="C273" s="30">
        <v>44880</v>
      </c>
      <c r="D273" s="31">
        <v>127006</v>
      </c>
      <c r="E273" s="120" t="s">
        <v>156</v>
      </c>
      <c r="F273" s="20">
        <v>-30</v>
      </c>
      <c r="G273" s="20">
        <v>124.399</v>
      </c>
      <c r="H273" s="14">
        <f t="shared" si="42"/>
        <v>-3731.9700000000003</v>
      </c>
      <c r="I273" s="15" t="s">
        <v>66</v>
      </c>
      <c r="J273" s="12"/>
      <c r="K273" s="12"/>
      <c r="L273" s="12"/>
      <c r="M273" s="11">
        <f t="shared" si="53"/>
        <v>0</v>
      </c>
      <c r="N273" s="24" t="e">
        <f t="shared" si="54"/>
        <v>#DIV/0!</v>
      </c>
      <c r="O273" s="11">
        <f t="shared" si="55"/>
        <v>0</v>
      </c>
      <c r="P273" s="24">
        <f t="shared" si="56"/>
        <v>0</v>
      </c>
      <c r="Q273" s="84"/>
      <c r="S273" s="25"/>
    </row>
    <row r="274" spans="1:19" x14ac:dyDescent="0.2">
      <c r="B274" s="163">
        <v>273</v>
      </c>
      <c r="C274" s="30">
        <v>44881</v>
      </c>
      <c r="D274" s="31">
        <v>113056</v>
      </c>
      <c r="E274" s="120" t="s">
        <v>215</v>
      </c>
      <c r="F274" s="20">
        <v>10</v>
      </c>
      <c r="G274" s="20">
        <v>99.221000000000004</v>
      </c>
      <c r="H274" s="14">
        <f t="shared" si="42"/>
        <v>992.21</v>
      </c>
      <c r="I274" s="15"/>
      <c r="J274" s="12">
        <v>97.144999999999996</v>
      </c>
      <c r="K274" s="12">
        <v>98.712000000000003</v>
      </c>
      <c r="L274" s="12">
        <v>30</v>
      </c>
      <c r="M274" s="11">
        <f t="shared" si="53"/>
        <v>2914.35</v>
      </c>
      <c r="N274" s="24">
        <f t="shared" si="54"/>
        <v>-1.5874463084528802E-2</v>
      </c>
      <c r="O274" s="11">
        <f t="shared" si="55"/>
        <v>-47.010000000000218</v>
      </c>
      <c r="P274" s="24">
        <f t="shared" si="56"/>
        <v>1.099209633441771E-2</v>
      </c>
      <c r="Q274" s="84"/>
      <c r="S274" s="25"/>
    </row>
    <row r="275" spans="1:19" x14ac:dyDescent="0.2">
      <c r="B275" s="163">
        <v>274</v>
      </c>
      <c r="C275" s="30">
        <v>44881</v>
      </c>
      <c r="D275" s="31">
        <v>127024</v>
      </c>
      <c r="E275" s="120" t="s">
        <v>77</v>
      </c>
      <c r="F275" s="20">
        <v>10</v>
      </c>
      <c r="G275" s="20">
        <v>105.402</v>
      </c>
      <c r="H275" s="14">
        <f t="shared" si="42"/>
        <v>1054.02</v>
      </c>
      <c r="I275" s="15" t="s">
        <v>216</v>
      </c>
      <c r="J275" s="12"/>
      <c r="K275" s="12"/>
      <c r="L275" s="12"/>
      <c r="M275" s="11">
        <f t="shared" si="53"/>
        <v>0</v>
      </c>
      <c r="N275" s="24" t="e">
        <f t="shared" si="54"/>
        <v>#DIV/0!</v>
      </c>
      <c r="O275" s="11">
        <f t="shared" si="55"/>
        <v>0</v>
      </c>
      <c r="P275" s="24">
        <f t="shared" si="56"/>
        <v>0</v>
      </c>
      <c r="Q275" s="84"/>
      <c r="S275" s="25"/>
    </row>
    <row r="276" spans="1:19" x14ac:dyDescent="0.2">
      <c r="B276" s="163">
        <v>275</v>
      </c>
      <c r="C276" s="30">
        <v>44882</v>
      </c>
      <c r="D276" s="31">
        <v>113596</v>
      </c>
      <c r="E276" s="120" t="s">
        <v>47</v>
      </c>
      <c r="F276" s="20">
        <v>10</v>
      </c>
      <c r="G276" s="20">
        <v>95.418000000000006</v>
      </c>
      <c r="H276" s="14">
        <f t="shared" si="42"/>
        <v>954.18000000000006</v>
      </c>
      <c r="I276" s="15" t="s">
        <v>66</v>
      </c>
      <c r="J276" s="12"/>
      <c r="K276" s="12"/>
      <c r="L276" s="12"/>
      <c r="M276" s="11">
        <f t="shared" si="53"/>
        <v>0</v>
      </c>
      <c r="N276" s="24" t="e">
        <f t="shared" si="54"/>
        <v>#DIV/0!</v>
      </c>
      <c r="O276" s="11">
        <f t="shared" si="55"/>
        <v>0</v>
      </c>
      <c r="P276" s="24">
        <f t="shared" si="56"/>
        <v>0</v>
      </c>
      <c r="Q276" s="84"/>
      <c r="S276" s="25"/>
    </row>
    <row r="277" spans="1:19" x14ac:dyDescent="0.2">
      <c r="B277" s="163">
        <v>276</v>
      </c>
      <c r="C277" s="30">
        <v>44882</v>
      </c>
      <c r="D277" s="31">
        <v>128131</v>
      </c>
      <c r="E277" s="120" t="s">
        <v>217</v>
      </c>
      <c r="F277" s="20">
        <v>10</v>
      </c>
      <c r="G277" s="20">
        <v>108.91</v>
      </c>
      <c r="H277" s="14">
        <f t="shared" si="42"/>
        <v>1089.0999999999999</v>
      </c>
      <c r="I277" s="15"/>
      <c r="J277" s="12">
        <v>106.89400000000001</v>
      </c>
      <c r="K277" s="12">
        <v>108.94</v>
      </c>
      <c r="L277" s="12">
        <v>10</v>
      </c>
      <c r="M277" s="11">
        <f t="shared" si="53"/>
        <v>1068.94</v>
      </c>
      <c r="N277" s="24">
        <f t="shared" si="54"/>
        <v>-1.8780980356159282E-2</v>
      </c>
      <c r="O277" s="11">
        <f t="shared" si="55"/>
        <v>-20.459999999999923</v>
      </c>
      <c r="P277" s="24">
        <f t="shared" si="56"/>
        <v>4.0317365641437944E-3</v>
      </c>
      <c r="Q277" s="84"/>
      <c r="S277" s="25"/>
    </row>
    <row r="278" spans="1:19" x14ac:dyDescent="0.2">
      <c r="B278" s="163">
        <v>277</v>
      </c>
      <c r="C278" s="30">
        <v>44882</v>
      </c>
      <c r="D278" s="31">
        <v>113056</v>
      </c>
      <c r="E278" s="120" t="s">
        <v>215</v>
      </c>
      <c r="F278" s="20">
        <v>10</v>
      </c>
      <c r="G278" s="20">
        <v>98.293000000000006</v>
      </c>
      <c r="H278" s="14">
        <f t="shared" si="42"/>
        <v>982.93000000000006</v>
      </c>
      <c r="I278" s="15" t="s">
        <v>66</v>
      </c>
      <c r="J278" s="12"/>
      <c r="K278" s="12"/>
      <c r="L278" s="12"/>
      <c r="M278" s="11">
        <f t="shared" si="53"/>
        <v>0</v>
      </c>
      <c r="N278" s="24" t="e">
        <f t="shared" si="54"/>
        <v>#DIV/0!</v>
      </c>
      <c r="O278" s="11">
        <f t="shared" si="55"/>
        <v>0</v>
      </c>
      <c r="P278" s="24">
        <f t="shared" si="56"/>
        <v>0</v>
      </c>
      <c r="Q278" s="84"/>
      <c r="S278" s="25"/>
    </row>
    <row r="279" spans="1:19" x14ac:dyDescent="0.2">
      <c r="B279" s="163">
        <v>278</v>
      </c>
      <c r="C279" s="30">
        <v>44882</v>
      </c>
      <c r="D279" s="31">
        <v>113623</v>
      </c>
      <c r="E279" s="120" t="s">
        <v>218</v>
      </c>
      <c r="F279" s="20">
        <v>10</v>
      </c>
      <c r="G279" s="20">
        <v>108.6</v>
      </c>
      <c r="H279" s="14">
        <f t="shared" si="42"/>
        <v>1086</v>
      </c>
      <c r="I279" s="15"/>
      <c r="J279" s="12">
        <v>109.65900000000001</v>
      </c>
      <c r="K279" s="12">
        <v>108.63</v>
      </c>
      <c r="L279" s="12">
        <v>10</v>
      </c>
      <c r="M279" s="11">
        <f t="shared" si="53"/>
        <v>1096.5900000000001</v>
      </c>
      <c r="N279" s="24">
        <f t="shared" si="54"/>
        <v>9.4725214029274651E-3</v>
      </c>
      <c r="O279" s="11">
        <f t="shared" si="55"/>
        <v>10.290000000000106</v>
      </c>
      <c r="P279" s="24">
        <f t="shared" si="56"/>
        <v>4.1360244717892902E-3</v>
      </c>
      <c r="Q279" s="90" t="s">
        <v>221</v>
      </c>
      <c r="S279" s="25"/>
    </row>
    <row r="280" spans="1:19" x14ac:dyDescent="0.2">
      <c r="B280" s="163">
        <v>279</v>
      </c>
      <c r="C280" s="30">
        <v>44882</v>
      </c>
      <c r="D280" s="31">
        <v>123117</v>
      </c>
      <c r="E280" s="120" t="s">
        <v>219</v>
      </c>
      <c r="F280" s="20">
        <v>10</v>
      </c>
      <c r="G280" s="20">
        <v>108.38200000000001</v>
      </c>
      <c r="H280" s="14">
        <f t="shared" ref="H280:H311" si="57">F280*G280</f>
        <v>1083.8200000000002</v>
      </c>
      <c r="I280" s="15"/>
      <c r="J280" s="12">
        <v>105.91800000000001</v>
      </c>
      <c r="K280" s="12">
        <v>108.41200000000001</v>
      </c>
      <c r="L280" s="12">
        <v>10</v>
      </c>
      <c r="M280" s="11">
        <f t="shared" ref="M280:M296" si="58">J280*L280</f>
        <v>1059.18</v>
      </c>
      <c r="N280" s="24">
        <f t="shared" ref="N280:N296" si="59">(J280-K280)/K280</f>
        <v>-2.3004833413275281E-2</v>
      </c>
      <c r="O280" s="11">
        <f t="shared" ref="O280:O296" si="60">(J280-K280)*L280</f>
        <v>-24.939999999999998</v>
      </c>
      <c r="P280" s="24">
        <f t="shared" ref="P280:P296" si="61">M280/$M$406</f>
        <v>3.9949246300164873E-3</v>
      </c>
      <c r="Q280" s="84" t="s">
        <v>222</v>
      </c>
      <c r="S280" s="25"/>
    </row>
    <row r="281" spans="1:19" x14ac:dyDescent="0.2">
      <c r="B281" s="163">
        <v>280</v>
      </c>
      <c r="C281" s="30">
        <v>44882</v>
      </c>
      <c r="D281" s="31">
        <v>128114</v>
      </c>
      <c r="E281" s="120" t="s">
        <v>73</v>
      </c>
      <c r="F281" s="20">
        <v>10</v>
      </c>
      <c r="G281" s="20">
        <v>90.518000000000001</v>
      </c>
      <c r="H281" s="14">
        <f t="shared" si="57"/>
        <v>905.18000000000006</v>
      </c>
      <c r="I281" s="15" t="s">
        <v>66</v>
      </c>
      <c r="J281" s="12"/>
      <c r="K281" s="12"/>
      <c r="L281" s="12"/>
      <c r="M281" s="11">
        <f t="shared" si="58"/>
        <v>0</v>
      </c>
      <c r="N281" s="24" t="e">
        <f t="shared" si="59"/>
        <v>#DIV/0!</v>
      </c>
      <c r="O281" s="11">
        <f t="shared" si="60"/>
        <v>0</v>
      </c>
      <c r="P281" s="24">
        <f t="shared" si="61"/>
        <v>0</v>
      </c>
      <c r="Q281" s="84"/>
      <c r="S281" s="25"/>
    </row>
    <row r="282" spans="1:19" x14ac:dyDescent="0.2">
      <c r="B282" s="163">
        <v>281</v>
      </c>
      <c r="C282" s="30">
        <v>44882</v>
      </c>
      <c r="D282" s="31">
        <v>128074</v>
      </c>
      <c r="E282" s="120" t="s">
        <v>220</v>
      </c>
      <c r="F282" s="20">
        <v>10</v>
      </c>
      <c r="G282" s="20">
        <v>110.143</v>
      </c>
      <c r="H282" s="14">
        <f t="shared" si="57"/>
        <v>1101.43</v>
      </c>
      <c r="I282" s="15"/>
      <c r="J282" s="12">
        <v>109.471</v>
      </c>
      <c r="K282" s="12">
        <v>110.173</v>
      </c>
      <c r="L282" s="12">
        <v>10</v>
      </c>
      <c r="M282" s="11">
        <f t="shared" si="58"/>
        <v>1094.71</v>
      </c>
      <c r="N282" s="24">
        <f t="shared" si="59"/>
        <v>-6.3717970827698086E-3</v>
      </c>
      <c r="O282" s="11">
        <f t="shared" si="60"/>
        <v>-7.0199999999999818</v>
      </c>
      <c r="P282" s="24">
        <f t="shared" si="61"/>
        <v>4.1289336484123087E-3</v>
      </c>
      <c r="Q282" s="84"/>
      <c r="S282" s="25"/>
    </row>
    <row r="283" spans="1:19" x14ac:dyDescent="0.2">
      <c r="B283" s="165">
        <v>282</v>
      </c>
      <c r="C283" s="30">
        <v>44886</v>
      </c>
      <c r="D283" s="31">
        <v>127067</v>
      </c>
      <c r="E283" s="120" t="s">
        <v>224</v>
      </c>
      <c r="F283" s="20">
        <v>10</v>
      </c>
      <c r="G283" s="20">
        <v>107.76300000000001</v>
      </c>
      <c r="H283" s="14">
        <f t="shared" si="57"/>
        <v>1077.6300000000001</v>
      </c>
      <c r="I283" s="15"/>
      <c r="J283" s="12">
        <v>107.054</v>
      </c>
      <c r="K283" s="12">
        <v>107.79300000000001</v>
      </c>
      <c r="L283" s="12">
        <v>10</v>
      </c>
      <c r="M283" s="11">
        <f t="shared" si="58"/>
        <v>1070.54</v>
      </c>
      <c r="N283" s="24">
        <f t="shared" si="59"/>
        <v>-6.8557327470244291E-3</v>
      </c>
      <c r="O283" s="11">
        <f t="shared" si="60"/>
        <v>-7.3900000000000432</v>
      </c>
      <c r="P283" s="24">
        <f t="shared" si="61"/>
        <v>4.0377713074433528E-3</v>
      </c>
      <c r="Q283" s="84"/>
      <c r="S283" s="25"/>
    </row>
    <row r="284" spans="1:19" s="61" customFormat="1" x14ac:dyDescent="0.2">
      <c r="A284" s="166"/>
      <c r="B284" s="165">
        <v>283</v>
      </c>
      <c r="C284" s="167">
        <v>44887</v>
      </c>
      <c r="D284" s="168">
        <v>128022</v>
      </c>
      <c r="E284" s="169" t="s">
        <v>225</v>
      </c>
      <c r="F284" s="170">
        <v>10</v>
      </c>
      <c r="G284" s="170">
        <v>129.881</v>
      </c>
      <c r="H284" s="171">
        <f t="shared" si="57"/>
        <v>1298.81</v>
      </c>
      <c r="I284" s="172"/>
      <c r="J284" s="172"/>
      <c r="K284" s="172"/>
      <c r="L284" s="172"/>
      <c r="M284" s="171">
        <f t="shared" si="58"/>
        <v>0</v>
      </c>
      <c r="N284" s="173" t="e">
        <f t="shared" si="59"/>
        <v>#DIV/0!</v>
      </c>
      <c r="O284" s="171">
        <v>11.17</v>
      </c>
      <c r="P284" s="173">
        <f t="shared" si="61"/>
        <v>0</v>
      </c>
      <c r="Q284" s="174" t="s">
        <v>226</v>
      </c>
      <c r="S284" s="62"/>
    </row>
    <row r="285" spans="1:19" x14ac:dyDescent="0.2">
      <c r="B285" s="165">
        <v>284</v>
      </c>
      <c r="C285" s="30">
        <v>44888</v>
      </c>
      <c r="D285" s="31">
        <v>113606</v>
      </c>
      <c r="E285" s="120" t="s">
        <v>227</v>
      </c>
      <c r="F285" s="20">
        <v>10</v>
      </c>
      <c r="G285" s="20">
        <v>108.61</v>
      </c>
      <c r="H285" s="14">
        <f t="shared" si="57"/>
        <v>1086.0999999999999</v>
      </c>
      <c r="I285" s="15"/>
      <c r="J285" s="12">
        <v>107.956</v>
      </c>
      <c r="K285" s="12">
        <v>108.64</v>
      </c>
      <c r="L285" s="12">
        <v>10</v>
      </c>
      <c r="M285" s="11">
        <f t="shared" si="58"/>
        <v>1079.56</v>
      </c>
      <c r="N285" s="24">
        <f t="shared" si="59"/>
        <v>-6.2960235640647779E-3</v>
      </c>
      <c r="O285" s="11">
        <f t="shared" si="60"/>
        <v>-6.839999999999975</v>
      </c>
      <c r="P285" s="24">
        <f t="shared" si="61"/>
        <v>4.071792172794614E-3</v>
      </c>
      <c r="Q285" s="84"/>
      <c r="S285" s="25"/>
    </row>
    <row r="286" spans="1:19" x14ac:dyDescent="0.2">
      <c r="B286" s="165">
        <v>285</v>
      </c>
      <c r="C286" s="30">
        <v>44888</v>
      </c>
      <c r="D286" s="31">
        <v>127047</v>
      </c>
      <c r="E286" s="120" t="s">
        <v>61</v>
      </c>
      <c r="F286" s="20">
        <v>10</v>
      </c>
      <c r="G286" s="20">
        <v>97.021000000000001</v>
      </c>
      <c r="H286" s="14">
        <f t="shared" si="57"/>
        <v>970.21</v>
      </c>
      <c r="I286" s="15" t="s">
        <v>228</v>
      </c>
      <c r="J286" s="12"/>
      <c r="K286" s="12"/>
      <c r="L286" s="12"/>
      <c r="M286" s="11">
        <f t="shared" si="58"/>
        <v>0</v>
      </c>
      <c r="N286" s="24" t="e">
        <f t="shared" si="59"/>
        <v>#DIV/0!</v>
      </c>
      <c r="O286" s="11">
        <f t="shared" si="60"/>
        <v>0</v>
      </c>
      <c r="P286" s="24">
        <f t="shared" si="61"/>
        <v>0</v>
      </c>
      <c r="Q286" s="84"/>
      <c r="S286" s="25"/>
    </row>
    <row r="287" spans="1:19" s="61" customFormat="1" x14ac:dyDescent="0.2">
      <c r="A287" s="166"/>
      <c r="B287" s="165">
        <v>286</v>
      </c>
      <c r="C287" s="167">
        <v>44889</v>
      </c>
      <c r="D287" s="168">
        <v>128022</v>
      </c>
      <c r="E287" s="169" t="s">
        <v>225</v>
      </c>
      <c r="F287" s="170">
        <v>-10</v>
      </c>
      <c r="G287" s="170">
        <v>131.048</v>
      </c>
      <c r="H287" s="171">
        <f t="shared" si="57"/>
        <v>-1310.48</v>
      </c>
      <c r="I287" s="172" t="s">
        <v>64</v>
      </c>
      <c r="J287" s="172"/>
      <c r="K287" s="172"/>
      <c r="L287" s="172"/>
      <c r="M287" s="171">
        <f t="shared" si="58"/>
        <v>0</v>
      </c>
      <c r="N287" s="173" t="e">
        <f t="shared" si="59"/>
        <v>#DIV/0!</v>
      </c>
      <c r="O287" s="171">
        <f t="shared" si="60"/>
        <v>0</v>
      </c>
      <c r="P287" s="173">
        <f t="shared" si="61"/>
        <v>0</v>
      </c>
      <c r="Q287" s="174"/>
      <c r="S287" s="62"/>
    </row>
    <row r="288" spans="1:19" x14ac:dyDescent="0.2">
      <c r="B288" s="165">
        <v>287</v>
      </c>
      <c r="C288" s="30">
        <v>44890</v>
      </c>
      <c r="D288" s="31">
        <v>127053</v>
      </c>
      <c r="E288" s="120" t="s">
        <v>229</v>
      </c>
      <c r="F288" s="20">
        <v>10</v>
      </c>
      <c r="G288" s="20">
        <v>112.655</v>
      </c>
      <c r="H288" s="14">
        <f t="shared" si="57"/>
        <v>1126.55</v>
      </c>
      <c r="I288" s="15"/>
      <c r="J288" s="12">
        <v>114.742</v>
      </c>
      <c r="K288" s="12">
        <v>112.685</v>
      </c>
      <c r="L288" s="12">
        <v>10</v>
      </c>
      <c r="M288" s="11">
        <f t="shared" si="58"/>
        <v>1147.42</v>
      </c>
      <c r="N288" s="24">
        <f t="shared" si="59"/>
        <v>1.8254426054931907E-2</v>
      </c>
      <c r="O288" s="11">
        <f t="shared" si="60"/>
        <v>20.570000000000022</v>
      </c>
      <c r="P288" s="24">
        <f t="shared" si="61"/>
        <v>4.327740722987139E-3</v>
      </c>
      <c r="Q288" s="84" t="s">
        <v>230</v>
      </c>
      <c r="S288" s="25"/>
    </row>
    <row r="289" spans="1:19" x14ac:dyDescent="0.2">
      <c r="B289" s="105">
        <v>288</v>
      </c>
      <c r="C289" s="30">
        <v>44894</v>
      </c>
      <c r="D289" s="31">
        <v>128035</v>
      </c>
      <c r="E289" s="120" t="s">
        <v>182</v>
      </c>
      <c r="F289" s="20">
        <v>10</v>
      </c>
      <c r="G289" s="20">
        <v>105.979</v>
      </c>
      <c r="H289" s="14">
        <f t="shared" si="57"/>
        <v>1059.79</v>
      </c>
      <c r="I289" s="15" t="s">
        <v>232</v>
      </c>
      <c r="J289" s="12"/>
      <c r="K289" s="12"/>
      <c r="L289" s="12"/>
      <c r="M289" s="11">
        <f t="shared" si="58"/>
        <v>0</v>
      </c>
      <c r="N289" s="24" t="e">
        <f t="shared" si="59"/>
        <v>#DIV/0!</v>
      </c>
      <c r="O289" s="11">
        <f t="shared" si="60"/>
        <v>0</v>
      </c>
      <c r="P289" s="24">
        <f t="shared" si="61"/>
        <v>0</v>
      </c>
      <c r="Q289" s="176"/>
      <c r="S289" s="25"/>
    </row>
    <row r="290" spans="1:19" x14ac:dyDescent="0.2">
      <c r="B290" s="105">
        <v>289</v>
      </c>
      <c r="C290" s="30">
        <v>44896</v>
      </c>
      <c r="D290" s="31">
        <v>123096</v>
      </c>
      <c r="E290" s="120" t="s">
        <v>92</v>
      </c>
      <c r="F290" s="20">
        <v>10</v>
      </c>
      <c r="G290" s="20">
        <v>103.117</v>
      </c>
      <c r="H290" s="14">
        <f t="shared" si="57"/>
        <v>1031.17</v>
      </c>
      <c r="I290" s="15" t="s">
        <v>233</v>
      </c>
      <c r="J290" s="12"/>
      <c r="K290" s="12"/>
      <c r="L290" s="12"/>
      <c r="M290" s="11">
        <f t="shared" si="58"/>
        <v>0</v>
      </c>
      <c r="N290" s="24" t="e">
        <f t="shared" si="59"/>
        <v>#DIV/0!</v>
      </c>
      <c r="O290" s="11">
        <f t="shared" si="60"/>
        <v>0</v>
      </c>
      <c r="P290" s="24">
        <f t="shared" si="61"/>
        <v>0</v>
      </c>
      <c r="Q290" s="176"/>
      <c r="S290" s="25"/>
    </row>
    <row r="291" spans="1:19" x14ac:dyDescent="0.2">
      <c r="B291" s="105">
        <v>290</v>
      </c>
      <c r="C291" s="30">
        <v>44897</v>
      </c>
      <c r="D291" s="31">
        <v>110072</v>
      </c>
      <c r="E291" s="120" t="s">
        <v>60</v>
      </c>
      <c r="F291" s="20">
        <v>30</v>
      </c>
      <c r="G291" s="20">
        <v>95.474999999999994</v>
      </c>
      <c r="H291" s="14">
        <f t="shared" si="57"/>
        <v>2864.25</v>
      </c>
      <c r="I291" s="15"/>
      <c r="J291" s="12"/>
      <c r="K291" s="12"/>
      <c r="L291" s="12"/>
      <c r="M291" s="11">
        <f t="shared" si="58"/>
        <v>0</v>
      </c>
      <c r="N291" s="24" t="e">
        <f t="shared" si="59"/>
        <v>#DIV/0!</v>
      </c>
      <c r="O291" s="11">
        <f t="shared" si="60"/>
        <v>0</v>
      </c>
      <c r="P291" s="24">
        <f t="shared" si="61"/>
        <v>0</v>
      </c>
      <c r="Q291" s="176"/>
      <c r="S291" s="25"/>
    </row>
    <row r="292" spans="1:19" x14ac:dyDescent="0.2">
      <c r="B292" s="105">
        <v>291</v>
      </c>
      <c r="C292" s="30">
        <v>44897</v>
      </c>
      <c r="D292" s="31">
        <v>110072</v>
      </c>
      <c r="E292" s="120" t="s">
        <v>60</v>
      </c>
      <c r="F292" s="20">
        <v>-30</v>
      </c>
      <c r="G292" s="20">
        <v>95.53</v>
      </c>
      <c r="H292" s="14">
        <f t="shared" si="57"/>
        <v>-2865.9</v>
      </c>
      <c r="I292" s="15"/>
      <c r="J292" s="12"/>
      <c r="K292" s="12"/>
      <c r="L292" s="12"/>
      <c r="M292" s="11">
        <f t="shared" si="58"/>
        <v>0</v>
      </c>
      <c r="N292" s="24" t="e">
        <f t="shared" si="59"/>
        <v>#DIV/0!</v>
      </c>
      <c r="O292" s="11">
        <f t="shared" si="60"/>
        <v>0</v>
      </c>
      <c r="P292" s="24">
        <f t="shared" si="61"/>
        <v>0</v>
      </c>
      <c r="Q292" s="176"/>
      <c r="S292" s="25"/>
    </row>
    <row r="293" spans="1:19" x14ac:dyDescent="0.2">
      <c r="B293" s="105">
        <v>292</v>
      </c>
      <c r="C293" s="30">
        <v>44897</v>
      </c>
      <c r="D293" s="31">
        <v>113017</v>
      </c>
      <c r="E293" s="120" t="s">
        <v>79</v>
      </c>
      <c r="F293" s="20">
        <v>-10</v>
      </c>
      <c r="G293" s="20">
        <v>113.066</v>
      </c>
      <c r="H293" s="14">
        <f t="shared" si="57"/>
        <v>-1130.6600000000001</v>
      </c>
      <c r="I293" s="15" t="s">
        <v>78</v>
      </c>
      <c r="J293" s="12"/>
      <c r="K293" s="12"/>
      <c r="L293" s="12"/>
      <c r="M293" s="11">
        <f t="shared" si="58"/>
        <v>0</v>
      </c>
      <c r="N293" s="24" t="e">
        <f t="shared" si="59"/>
        <v>#DIV/0!</v>
      </c>
      <c r="O293" s="11">
        <f t="shared" si="60"/>
        <v>0</v>
      </c>
      <c r="P293" s="24">
        <f t="shared" si="61"/>
        <v>0</v>
      </c>
      <c r="Q293" s="176"/>
      <c r="S293" s="25"/>
    </row>
    <row r="294" spans="1:19" x14ac:dyDescent="0.2">
      <c r="B294" s="105">
        <v>293</v>
      </c>
      <c r="C294" s="30">
        <v>44897</v>
      </c>
      <c r="D294" s="31">
        <v>113017</v>
      </c>
      <c r="E294" s="120" t="s">
        <v>79</v>
      </c>
      <c r="F294" s="20">
        <v>40</v>
      </c>
      <c r="G294" s="20">
        <v>114.379</v>
      </c>
      <c r="H294" s="14">
        <f t="shared" si="57"/>
        <v>4575.16</v>
      </c>
      <c r="I294" s="15" t="s">
        <v>66</v>
      </c>
      <c r="J294" s="12"/>
      <c r="K294" s="12"/>
      <c r="L294" s="12"/>
      <c r="M294" s="11">
        <f t="shared" si="58"/>
        <v>0</v>
      </c>
      <c r="N294" s="24" t="e">
        <f t="shared" si="59"/>
        <v>#DIV/0!</v>
      </c>
      <c r="O294" s="11">
        <f t="shared" si="60"/>
        <v>0</v>
      </c>
      <c r="P294" s="24">
        <f t="shared" si="61"/>
        <v>0</v>
      </c>
      <c r="Q294" s="176"/>
      <c r="S294" s="25"/>
    </row>
    <row r="295" spans="1:19" x14ac:dyDescent="0.2">
      <c r="B295" s="105">
        <v>294</v>
      </c>
      <c r="C295" s="30">
        <v>44897</v>
      </c>
      <c r="D295" s="31">
        <v>113017</v>
      </c>
      <c r="E295" s="120" t="s">
        <v>79</v>
      </c>
      <c r="F295" s="20">
        <v>-40</v>
      </c>
      <c r="G295" s="20">
        <v>115.1</v>
      </c>
      <c r="H295" s="14">
        <f t="shared" si="57"/>
        <v>-4604</v>
      </c>
      <c r="I295" s="15" t="s">
        <v>78</v>
      </c>
      <c r="J295" s="12"/>
      <c r="K295" s="12"/>
      <c r="L295" s="12"/>
      <c r="M295" s="11">
        <f t="shared" si="58"/>
        <v>0</v>
      </c>
      <c r="N295" s="24" t="e">
        <f t="shared" si="59"/>
        <v>#DIV/0!</v>
      </c>
      <c r="O295" s="11">
        <f t="shared" si="60"/>
        <v>0</v>
      </c>
      <c r="P295" s="24">
        <f t="shared" si="61"/>
        <v>0</v>
      </c>
      <c r="Q295" s="176"/>
      <c r="S295" s="25"/>
    </row>
    <row r="296" spans="1:19" x14ac:dyDescent="0.2">
      <c r="B296" s="105">
        <v>295</v>
      </c>
      <c r="C296" s="30">
        <v>44897</v>
      </c>
      <c r="D296" s="31">
        <v>128114</v>
      </c>
      <c r="E296" s="120" t="s">
        <v>73</v>
      </c>
      <c r="F296" s="20">
        <v>20</v>
      </c>
      <c r="G296" s="20">
        <v>101.84</v>
      </c>
      <c r="H296" s="14">
        <f t="shared" si="57"/>
        <v>2036.8000000000002</v>
      </c>
      <c r="I296" s="15" t="s">
        <v>66</v>
      </c>
      <c r="J296" s="12"/>
      <c r="K296" s="12"/>
      <c r="L296" s="12"/>
      <c r="M296" s="11">
        <f t="shared" si="58"/>
        <v>0</v>
      </c>
      <c r="N296" s="24" t="e">
        <f t="shared" si="59"/>
        <v>#DIV/0!</v>
      </c>
      <c r="O296" s="11">
        <f t="shared" si="60"/>
        <v>0</v>
      </c>
      <c r="P296" s="24">
        <f t="shared" si="61"/>
        <v>0</v>
      </c>
      <c r="Q296" s="176"/>
      <c r="S296" s="25"/>
    </row>
    <row r="297" spans="1:19" x14ac:dyDescent="0.2">
      <c r="B297" s="105">
        <v>296</v>
      </c>
      <c r="C297" s="30">
        <v>44897</v>
      </c>
      <c r="D297" s="31">
        <v>128114</v>
      </c>
      <c r="E297" s="120" t="s">
        <v>73</v>
      </c>
      <c r="F297" s="20">
        <v>-20</v>
      </c>
      <c r="G297" s="20">
        <v>101.925</v>
      </c>
      <c r="H297" s="14">
        <f t="shared" si="57"/>
        <v>-2038.5</v>
      </c>
      <c r="I297" s="15" t="s">
        <v>78</v>
      </c>
      <c r="J297" s="12"/>
      <c r="K297" s="12"/>
      <c r="L297" s="12"/>
      <c r="M297" s="11">
        <f t="shared" ref="M297:M311" si="62">J297*L297</f>
        <v>0</v>
      </c>
      <c r="N297" s="24" t="e">
        <f t="shared" ref="N297:N311" si="63">(J297-K297)/K297</f>
        <v>#DIV/0!</v>
      </c>
      <c r="O297" s="11">
        <f t="shared" ref="O297:O311" si="64">(J297-K297)*L297</f>
        <v>0</v>
      </c>
      <c r="P297" s="24">
        <f t="shared" ref="P297:P311" si="65">M297/$M$406</f>
        <v>0</v>
      </c>
      <c r="Q297" s="176"/>
      <c r="S297" s="25"/>
    </row>
    <row r="298" spans="1:19" x14ac:dyDescent="0.2">
      <c r="A298" s="166"/>
      <c r="B298" s="175">
        <v>297</v>
      </c>
      <c r="C298" s="167">
        <v>44900</v>
      </c>
      <c r="D298" s="168">
        <v>113601</v>
      </c>
      <c r="E298" s="169" t="s">
        <v>244</v>
      </c>
      <c r="F298" s="170">
        <v>-10</v>
      </c>
      <c r="G298" s="170">
        <v>126.39</v>
      </c>
      <c r="H298" s="171">
        <f t="shared" si="57"/>
        <v>-1263.9000000000001</v>
      </c>
      <c r="I298" s="172" t="s">
        <v>64</v>
      </c>
      <c r="J298" s="172"/>
      <c r="K298" s="172"/>
      <c r="L298" s="172"/>
      <c r="M298" s="172">
        <f t="shared" si="62"/>
        <v>0</v>
      </c>
      <c r="N298" s="172" t="e">
        <f t="shared" si="63"/>
        <v>#DIV/0!</v>
      </c>
      <c r="O298" s="172">
        <f t="shared" si="64"/>
        <v>0</v>
      </c>
      <c r="P298" s="172">
        <f t="shared" si="65"/>
        <v>0</v>
      </c>
      <c r="Q298" s="177"/>
      <c r="S298" s="25"/>
    </row>
    <row r="299" spans="1:19" x14ac:dyDescent="0.2">
      <c r="B299" s="175">
        <v>298</v>
      </c>
      <c r="C299" s="30">
        <v>44900</v>
      </c>
      <c r="D299" s="31">
        <v>128100</v>
      </c>
      <c r="E299" s="120" t="s">
        <v>38</v>
      </c>
      <c r="F299" s="20">
        <v>50</v>
      </c>
      <c r="G299" s="20">
        <v>96.938000000000002</v>
      </c>
      <c r="H299" s="14">
        <f t="shared" si="57"/>
        <v>4846.9000000000005</v>
      </c>
      <c r="I299" s="15" t="s">
        <v>66</v>
      </c>
      <c r="J299" s="12"/>
      <c r="K299" s="12"/>
      <c r="L299" s="12"/>
      <c r="M299" s="11">
        <f t="shared" si="62"/>
        <v>0</v>
      </c>
      <c r="N299" s="24" t="e">
        <f t="shared" si="63"/>
        <v>#DIV/0!</v>
      </c>
      <c r="O299" s="11">
        <f t="shared" si="64"/>
        <v>0</v>
      </c>
      <c r="P299" s="24">
        <f t="shared" si="65"/>
        <v>0</v>
      </c>
      <c r="Q299" s="177"/>
      <c r="S299" s="25"/>
    </row>
    <row r="300" spans="1:19" x14ac:dyDescent="0.2">
      <c r="B300" s="175">
        <v>299</v>
      </c>
      <c r="C300" s="30">
        <v>44900</v>
      </c>
      <c r="D300" s="31">
        <v>128044</v>
      </c>
      <c r="E300" s="120" t="s">
        <v>28</v>
      </c>
      <c r="F300" s="20">
        <v>40</v>
      </c>
      <c r="G300" s="20">
        <v>116.804</v>
      </c>
      <c r="H300" s="14">
        <f t="shared" si="57"/>
        <v>4672.16</v>
      </c>
      <c r="I300" s="15" t="s">
        <v>66</v>
      </c>
      <c r="J300" s="12"/>
      <c r="K300" s="12"/>
      <c r="L300" s="12"/>
      <c r="M300" s="11">
        <f t="shared" si="62"/>
        <v>0</v>
      </c>
      <c r="N300" s="24" t="e">
        <f t="shared" si="63"/>
        <v>#DIV/0!</v>
      </c>
      <c r="O300" s="11">
        <f t="shared" si="64"/>
        <v>0</v>
      </c>
      <c r="P300" s="24">
        <f t="shared" si="65"/>
        <v>0</v>
      </c>
      <c r="Q300" s="177"/>
      <c r="S300" s="25"/>
    </row>
    <row r="301" spans="1:19" x14ac:dyDescent="0.2">
      <c r="B301" s="175">
        <v>300</v>
      </c>
      <c r="C301" s="30">
        <v>44901</v>
      </c>
      <c r="D301" s="31">
        <v>113054</v>
      </c>
      <c r="E301" s="120" t="s">
        <v>245</v>
      </c>
      <c r="F301" s="20">
        <v>10</v>
      </c>
      <c r="G301" s="20">
        <v>106.08</v>
      </c>
      <c r="H301" s="14">
        <f t="shared" si="57"/>
        <v>1060.8</v>
      </c>
      <c r="I301" s="15" t="s">
        <v>246</v>
      </c>
      <c r="J301" s="12"/>
      <c r="K301" s="12"/>
      <c r="L301" s="12"/>
      <c r="M301" s="11">
        <f t="shared" si="62"/>
        <v>0</v>
      </c>
      <c r="N301" s="24" t="e">
        <f t="shared" si="63"/>
        <v>#DIV/0!</v>
      </c>
      <c r="O301" s="11">
        <f t="shared" si="64"/>
        <v>0</v>
      </c>
      <c r="P301" s="24">
        <f t="shared" si="65"/>
        <v>0</v>
      </c>
      <c r="Q301" s="177"/>
      <c r="S301" s="25"/>
    </row>
    <row r="302" spans="1:19" x14ac:dyDescent="0.2">
      <c r="B302" s="175">
        <v>301</v>
      </c>
      <c r="C302" s="30">
        <v>44902</v>
      </c>
      <c r="D302" s="31">
        <v>113056</v>
      </c>
      <c r="E302" s="120" t="s">
        <v>215</v>
      </c>
      <c r="F302" s="20">
        <v>10</v>
      </c>
      <c r="G302" s="20">
        <v>98.551000000000002</v>
      </c>
      <c r="H302" s="14">
        <f t="shared" si="57"/>
        <v>985.51</v>
      </c>
      <c r="I302" s="15" t="s">
        <v>52</v>
      </c>
      <c r="J302" s="12"/>
      <c r="K302" s="12"/>
      <c r="L302" s="12"/>
      <c r="M302" s="11">
        <f t="shared" si="62"/>
        <v>0</v>
      </c>
      <c r="N302" s="24" t="e">
        <f t="shared" si="63"/>
        <v>#DIV/0!</v>
      </c>
      <c r="O302" s="11">
        <f t="shared" si="64"/>
        <v>0</v>
      </c>
      <c r="P302" s="24">
        <f t="shared" si="65"/>
        <v>0</v>
      </c>
      <c r="Q302" s="177"/>
      <c r="S302" s="25"/>
    </row>
    <row r="303" spans="1:19" x14ac:dyDescent="0.2">
      <c r="B303" s="175">
        <v>302</v>
      </c>
      <c r="C303" s="30">
        <v>44902</v>
      </c>
      <c r="D303" s="31">
        <v>110062</v>
      </c>
      <c r="E303" s="120" t="s">
        <v>130</v>
      </c>
      <c r="F303" s="20">
        <v>10</v>
      </c>
      <c r="G303" s="20">
        <v>106.22499999999999</v>
      </c>
      <c r="H303" s="14">
        <f t="shared" si="57"/>
        <v>1062.25</v>
      </c>
      <c r="I303" s="15" t="s">
        <v>52</v>
      </c>
      <c r="J303" s="12"/>
      <c r="K303" s="12"/>
      <c r="L303" s="12"/>
      <c r="M303" s="11">
        <f t="shared" si="62"/>
        <v>0</v>
      </c>
      <c r="N303" s="24" t="e">
        <f t="shared" si="63"/>
        <v>#DIV/0!</v>
      </c>
      <c r="O303" s="11">
        <f t="shared" si="64"/>
        <v>0</v>
      </c>
      <c r="P303" s="24">
        <f t="shared" si="65"/>
        <v>0</v>
      </c>
      <c r="Q303" s="177"/>
      <c r="S303" s="25"/>
    </row>
    <row r="304" spans="1:19" x14ac:dyDescent="0.2">
      <c r="B304" s="175">
        <v>303</v>
      </c>
      <c r="C304" s="30">
        <v>44902</v>
      </c>
      <c r="D304" s="31">
        <v>113601</v>
      </c>
      <c r="E304" s="120" t="s">
        <v>74</v>
      </c>
      <c r="F304" s="20">
        <v>40</v>
      </c>
      <c r="G304" s="20">
        <v>119.131</v>
      </c>
      <c r="H304" s="14">
        <f t="shared" si="57"/>
        <v>4765.24</v>
      </c>
      <c r="I304" s="15" t="s">
        <v>66</v>
      </c>
      <c r="J304" s="12">
        <v>108.78400000000001</v>
      </c>
      <c r="K304" s="12">
        <v>118.56399999999999</v>
      </c>
      <c r="L304" s="12">
        <v>30</v>
      </c>
      <c r="M304" s="11">
        <f t="shared" si="62"/>
        <v>3263.52</v>
      </c>
      <c r="N304" s="24">
        <f t="shared" si="63"/>
        <v>-8.2487095577072192E-2</v>
      </c>
      <c r="O304" s="11">
        <f t="shared" si="64"/>
        <v>-293.39999999999964</v>
      </c>
      <c r="P304" s="24">
        <f t="shared" si="65"/>
        <v>1.2309065908109488E-2</v>
      </c>
      <c r="Q304" s="177"/>
      <c r="S304" s="25"/>
    </row>
    <row r="305" spans="2:19" x14ac:dyDescent="0.2">
      <c r="B305" s="175">
        <v>304</v>
      </c>
      <c r="C305" s="144">
        <v>44902</v>
      </c>
      <c r="D305" s="145">
        <v>127062</v>
      </c>
      <c r="E305" s="146" t="s">
        <v>247</v>
      </c>
      <c r="F305" s="147">
        <v>40</v>
      </c>
      <c r="G305" s="147">
        <v>120.15</v>
      </c>
      <c r="H305" s="148">
        <f t="shared" si="57"/>
        <v>4806</v>
      </c>
      <c r="I305" s="149"/>
      <c r="J305" s="149"/>
      <c r="K305" s="149"/>
      <c r="L305" s="149"/>
      <c r="M305" s="148">
        <f t="shared" si="62"/>
        <v>0</v>
      </c>
      <c r="N305" s="150" t="e">
        <f t="shared" si="63"/>
        <v>#DIV/0!</v>
      </c>
      <c r="O305" s="148">
        <f t="shared" si="64"/>
        <v>0</v>
      </c>
      <c r="P305" s="150">
        <f t="shared" si="65"/>
        <v>0</v>
      </c>
      <c r="Q305" s="177"/>
      <c r="S305" s="25"/>
    </row>
    <row r="306" spans="2:19" x14ac:dyDescent="0.2">
      <c r="B306" s="175">
        <v>305</v>
      </c>
      <c r="C306" s="144">
        <v>44902</v>
      </c>
      <c r="D306" s="145">
        <v>127062</v>
      </c>
      <c r="E306" s="146" t="s">
        <v>247</v>
      </c>
      <c r="F306" s="147">
        <v>-40</v>
      </c>
      <c r="G306" s="147">
        <v>120.521</v>
      </c>
      <c r="H306" s="148">
        <f t="shared" si="57"/>
        <v>-4820.84</v>
      </c>
      <c r="I306" s="149"/>
      <c r="J306" s="149"/>
      <c r="K306" s="149"/>
      <c r="L306" s="149"/>
      <c r="M306" s="148">
        <f t="shared" si="62"/>
        <v>0</v>
      </c>
      <c r="N306" s="150" t="e">
        <f t="shared" si="63"/>
        <v>#DIV/0!</v>
      </c>
      <c r="O306" s="148">
        <v>13.92</v>
      </c>
      <c r="P306" s="150">
        <f t="shared" si="65"/>
        <v>0</v>
      </c>
      <c r="Q306" s="177"/>
      <c r="S306" s="25"/>
    </row>
    <row r="307" spans="2:19" x14ac:dyDescent="0.2">
      <c r="B307" s="175">
        <v>306</v>
      </c>
      <c r="C307" s="30">
        <v>44904</v>
      </c>
      <c r="D307" s="31">
        <v>127047</v>
      </c>
      <c r="E307" s="120" t="s">
        <v>248</v>
      </c>
      <c r="F307" s="20">
        <v>20</v>
      </c>
      <c r="G307" s="20">
        <v>99.1</v>
      </c>
      <c r="H307" s="14">
        <f t="shared" si="57"/>
        <v>1982</v>
      </c>
      <c r="I307" s="15" t="s">
        <v>66</v>
      </c>
      <c r="J307" s="12"/>
      <c r="K307" s="12"/>
      <c r="L307" s="12"/>
      <c r="M307" s="11">
        <f t="shared" si="62"/>
        <v>0</v>
      </c>
      <c r="N307" s="24" t="e">
        <f t="shared" si="63"/>
        <v>#DIV/0!</v>
      </c>
      <c r="O307" s="11">
        <f t="shared" si="64"/>
        <v>0</v>
      </c>
      <c r="P307" s="24">
        <f t="shared" si="65"/>
        <v>0</v>
      </c>
      <c r="Q307" s="177"/>
      <c r="S307" s="25"/>
    </row>
    <row r="308" spans="2:19" x14ac:dyDescent="0.2">
      <c r="B308" s="175">
        <v>307</v>
      </c>
      <c r="C308" s="30">
        <v>44904</v>
      </c>
      <c r="D308" s="31">
        <v>113017</v>
      </c>
      <c r="E308" s="120" t="s">
        <v>79</v>
      </c>
      <c r="F308" s="20">
        <v>20</v>
      </c>
      <c r="G308" s="20">
        <v>113.14100000000001</v>
      </c>
      <c r="H308" s="14">
        <f t="shared" si="57"/>
        <v>2262.8200000000002</v>
      </c>
      <c r="I308" s="15" t="s">
        <v>66</v>
      </c>
      <c r="J308" s="12"/>
      <c r="K308" s="12"/>
      <c r="L308" s="12"/>
      <c r="M308" s="11">
        <f t="shared" si="62"/>
        <v>0</v>
      </c>
      <c r="N308" s="24" t="e">
        <f t="shared" si="63"/>
        <v>#DIV/0!</v>
      </c>
      <c r="O308" s="11">
        <f t="shared" si="64"/>
        <v>0</v>
      </c>
      <c r="P308" s="24">
        <f t="shared" si="65"/>
        <v>0</v>
      </c>
      <c r="Q308" s="177"/>
      <c r="S308" s="25"/>
    </row>
    <row r="309" spans="2:19" x14ac:dyDescent="0.2">
      <c r="B309" s="175">
        <v>308</v>
      </c>
      <c r="C309" s="30">
        <v>44904</v>
      </c>
      <c r="D309" s="31">
        <v>113601</v>
      </c>
      <c r="E309" s="120" t="s">
        <v>74</v>
      </c>
      <c r="F309" s="20">
        <v>-10</v>
      </c>
      <c r="G309" s="20">
        <v>120.884</v>
      </c>
      <c r="H309" s="14">
        <f t="shared" si="57"/>
        <v>-1208.8399999999999</v>
      </c>
      <c r="I309" s="15" t="s">
        <v>78</v>
      </c>
      <c r="J309" s="12"/>
      <c r="K309" s="12"/>
      <c r="L309" s="12"/>
      <c r="M309" s="11">
        <f t="shared" si="62"/>
        <v>0</v>
      </c>
      <c r="N309" s="24" t="e">
        <f t="shared" si="63"/>
        <v>#DIV/0!</v>
      </c>
      <c r="O309" s="11">
        <f t="shared" si="64"/>
        <v>0</v>
      </c>
      <c r="P309" s="24">
        <f t="shared" si="65"/>
        <v>0</v>
      </c>
      <c r="Q309" s="177"/>
      <c r="S309" s="25"/>
    </row>
    <row r="310" spans="2:19" x14ac:dyDescent="0.2">
      <c r="B310" s="108">
        <v>309</v>
      </c>
      <c r="C310" s="30">
        <v>44907</v>
      </c>
      <c r="D310" s="31">
        <v>113046</v>
      </c>
      <c r="E310" s="120" t="s">
        <v>250</v>
      </c>
      <c r="F310" s="20">
        <v>10</v>
      </c>
      <c r="G310" s="20">
        <v>107.05</v>
      </c>
      <c r="H310" s="14">
        <f t="shared" si="57"/>
        <v>1070.5</v>
      </c>
      <c r="I310" s="15" t="s">
        <v>66</v>
      </c>
      <c r="J310" s="12"/>
      <c r="K310" s="12"/>
      <c r="L310" s="12"/>
      <c r="M310" s="11">
        <f t="shared" si="62"/>
        <v>0</v>
      </c>
      <c r="N310" s="24" t="e">
        <f t="shared" si="63"/>
        <v>#DIV/0!</v>
      </c>
      <c r="O310" s="11">
        <f t="shared" si="64"/>
        <v>0</v>
      </c>
      <c r="P310" s="24">
        <f t="shared" si="65"/>
        <v>0</v>
      </c>
      <c r="Q310" s="84"/>
      <c r="S310" s="25"/>
    </row>
    <row r="311" spans="2:19" x14ac:dyDescent="0.2">
      <c r="B311" s="108">
        <v>310</v>
      </c>
      <c r="C311" s="30">
        <v>44907</v>
      </c>
      <c r="D311" s="31">
        <v>113017</v>
      </c>
      <c r="E311" s="120" t="s">
        <v>79</v>
      </c>
      <c r="F311" s="20">
        <v>-20</v>
      </c>
      <c r="G311" s="20">
        <v>113.79900000000001</v>
      </c>
      <c r="H311" s="14">
        <f t="shared" si="57"/>
        <v>-2275.98</v>
      </c>
      <c r="I311" s="15" t="s">
        <v>78</v>
      </c>
      <c r="J311" s="12"/>
      <c r="K311" s="12"/>
      <c r="L311" s="12"/>
      <c r="M311" s="11">
        <f t="shared" si="62"/>
        <v>0</v>
      </c>
      <c r="N311" s="24" t="e">
        <f t="shared" si="63"/>
        <v>#DIV/0!</v>
      </c>
      <c r="O311" s="11">
        <f t="shared" si="64"/>
        <v>0</v>
      </c>
      <c r="P311" s="24">
        <f t="shared" si="65"/>
        <v>0</v>
      </c>
      <c r="Q311" s="84"/>
      <c r="S311" s="25"/>
    </row>
    <row r="312" spans="2:19" x14ac:dyDescent="0.2">
      <c r="B312" s="108">
        <v>311</v>
      </c>
      <c r="C312" s="30">
        <v>44908</v>
      </c>
      <c r="D312" s="31">
        <v>127015</v>
      </c>
      <c r="E312" s="120" t="s">
        <v>251</v>
      </c>
      <c r="F312" s="20">
        <v>40</v>
      </c>
      <c r="G312" s="20">
        <v>109.428</v>
      </c>
      <c r="H312" s="14">
        <f t="shared" ref="H312:H327" si="66">F312*G312</f>
        <v>4377.12</v>
      </c>
      <c r="I312" s="15"/>
      <c r="J312" s="12">
        <v>106.33</v>
      </c>
      <c r="K312" s="12">
        <v>110</v>
      </c>
      <c r="L312" s="12">
        <v>40</v>
      </c>
      <c r="M312" s="11">
        <f t="shared" ref="M312:M326" si="67">J312*L312</f>
        <v>4253.2</v>
      </c>
      <c r="N312" s="24">
        <f t="shared" ref="N312:N326" si="68">(J312-K312)/K312</f>
        <v>-3.336363636363638E-2</v>
      </c>
      <c r="O312" s="11">
        <f t="shared" ref="O312:O326" si="69">(J312-K312)*L312</f>
        <v>-146.80000000000007</v>
      </c>
      <c r="P312" s="24">
        <f t="shared" ref="P312:P326" si="70">M312/$M$406</f>
        <v>1.6041856376051402E-2</v>
      </c>
      <c r="Q312" s="84"/>
      <c r="S312" s="25"/>
    </row>
    <row r="313" spans="2:19" x14ac:dyDescent="0.2">
      <c r="B313" s="108">
        <v>312</v>
      </c>
      <c r="C313" s="30">
        <v>44908</v>
      </c>
      <c r="D313" s="31">
        <v>110072</v>
      </c>
      <c r="E313" s="120" t="s">
        <v>60</v>
      </c>
      <c r="F313" s="20">
        <v>10</v>
      </c>
      <c r="G313" s="20">
        <v>95.408000000000001</v>
      </c>
      <c r="H313" s="14">
        <f t="shared" si="66"/>
        <v>954.08</v>
      </c>
      <c r="I313" s="15" t="s">
        <v>66</v>
      </c>
      <c r="J313" s="12"/>
      <c r="K313" s="12"/>
      <c r="L313" s="12"/>
      <c r="M313" s="11">
        <f t="shared" si="67"/>
        <v>0</v>
      </c>
      <c r="N313" s="24" t="e">
        <f t="shared" si="68"/>
        <v>#DIV/0!</v>
      </c>
      <c r="O313" s="11">
        <f t="shared" si="69"/>
        <v>0</v>
      </c>
      <c r="P313" s="24">
        <f t="shared" si="70"/>
        <v>0</v>
      </c>
      <c r="Q313" s="84"/>
      <c r="S313" s="25"/>
    </row>
    <row r="314" spans="2:19" x14ac:dyDescent="0.2">
      <c r="B314" s="108">
        <v>313</v>
      </c>
      <c r="C314" s="30">
        <v>44908</v>
      </c>
      <c r="D314" s="31">
        <v>127047</v>
      </c>
      <c r="E314" s="120" t="s">
        <v>61</v>
      </c>
      <c r="F314" s="20">
        <v>-20</v>
      </c>
      <c r="G314" s="20">
        <v>99.299000000000007</v>
      </c>
      <c r="H314" s="14">
        <f t="shared" si="66"/>
        <v>-1985.98</v>
      </c>
      <c r="I314" s="15" t="s">
        <v>78</v>
      </c>
      <c r="J314" s="12"/>
      <c r="K314" s="12"/>
      <c r="L314" s="12"/>
      <c r="M314" s="11">
        <f t="shared" si="67"/>
        <v>0</v>
      </c>
      <c r="N314" s="24" t="e">
        <f t="shared" si="68"/>
        <v>#DIV/0!</v>
      </c>
      <c r="O314" s="11">
        <f t="shared" si="69"/>
        <v>0</v>
      </c>
      <c r="P314" s="24">
        <f t="shared" si="70"/>
        <v>0</v>
      </c>
      <c r="Q314" s="84"/>
      <c r="S314" s="25"/>
    </row>
    <row r="315" spans="2:19" x14ac:dyDescent="0.2">
      <c r="B315" s="108">
        <v>314</v>
      </c>
      <c r="C315" s="30">
        <v>44908</v>
      </c>
      <c r="D315" s="31">
        <v>127041</v>
      </c>
      <c r="E315" s="120" t="s">
        <v>252</v>
      </c>
      <c r="F315" s="20">
        <v>10</v>
      </c>
      <c r="G315" s="20">
        <v>107.17</v>
      </c>
      <c r="H315" s="14">
        <f t="shared" si="66"/>
        <v>1071.7</v>
      </c>
      <c r="I315" s="15"/>
      <c r="J315" s="12">
        <v>105.6</v>
      </c>
      <c r="K315" s="12">
        <v>107.2</v>
      </c>
      <c r="L315" s="12">
        <v>10</v>
      </c>
      <c r="M315" s="11">
        <f t="shared" si="67"/>
        <v>1056</v>
      </c>
      <c r="N315" s="24">
        <f t="shared" si="68"/>
        <v>-1.4925373134328438E-2</v>
      </c>
      <c r="O315" s="11">
        <f t="shared" si="69"/>
        <v>-16.000000000000085</v>
      </c>
      <c r="P315" s="24">
        <f t="shared" si="70"/>
        <v>3.9829305777086153E-3</v>
      </c>
      <c r="Q315" s="84"/>
      <c r="S315" s="25"/>
    </row>
    <row r="316" spans="2:19" x14ac:dyDescent="0.2">
      <c r="B316" s="108">
        <v>315</v>
      </c>
      <c r="C316" s="30">
        <v>44909</v>
      </c>
      <c r="D316" s="31">
        <v>113589</v>
      </c>
      <c r="E316" s="120" t="s">
        <v>39</v>
      </c>
      <c r="F316" s="20">
        <v>10</v>
      </c>
      <c r="G316" s="20">
        <v>96.796000000000006</v>
      </c>
      <c r="H316" s="14">
        <f t="shared" si="66"/>
        <v>967.96</v>
      </c>
      <c r="I316" s="15" t="s">
        <v>66</v>
      </c>
      <c r="J316" s="12"/>
      <c r="K316" s="12"/>
      <c r="L316" s="12"/>
      <c r="M316" s="11">
        <f t="shared" si="67"/>
        <v>0</v>
      </c>
      <c r="N316" s="24" t="e">
        <f t="shared" si="68"/>
        <v>#DIV/0!</v>
      </c>
      <c r="O316" s="11">
        <f t="shared" si="69"/>
        <v>0</v>
      </c>
      <c r="P316" s="24">
        <f t="shared" si="70"/>
        <v>0</v>
      </c>
      <c r="Q316" s="84"/>
      <c r="S316" s="25"/>
    </row>
    <row r="317" spans="2:19" x14ac:dyDescent="0.2">
      <c r="B317" s="108">
        <v>316</v>
      </c>
      <c r="C317" s="30">
        <v>44910</v>
      </c>
      <c r="D317" s="31">
        <v>113576</v>
      </c>
      <c r="E317" s="120" t="s">
        <v>89</v>
      </c>
      <c r="F317" s="20">
        <v>10</v>
      </c>
      <c r="G317" s="20">
        <v>107.515</v>
      </c>
      <c r="H317" s="14">
        <f t="shared" si="66"/>
        <v>1075.1500000000001</v>
      </c>
      <c r="I317" s="15"/>
      <c r="J317" s="12"/>
      <c r="K317" s="12"/>
      <c r="L317" s="12"/>
      <c r="M317" s="11">
        <f t="shared" si="67"/>
        <v>0</v>
      </c>
      <c r="N317" s="24" t="e">
        <f t="shared" si="68"/>
        <v>#DIV/0!</v>
      </c>
      <c r="O317" s="11">
        <f t="shared" si="69"/>
        <v>0</v>
      </c>
      <c r="P317" s="24">
        <f t="shared" si="70"/>
        <v>0</v>
      </c>
      <c r="Q317" s="84"/>
      <c r="S317" s="25"/>
    </row>
    <row r="318" spans="2:19" x14ac:dyDescent="0.2">
      <c r="B318" s="108">
        <v>317</v>
      </c>
      <c r="C318" s="30">
        <v>44911</v>
      </c>
      <c r="D318" s="31">
        <v>113065</v>
      </c>
      <c r="E318" s="120" t="s">
        <v>253</v>
      </c>
      <c r="F318" s="20">
        <v>10</v>
      </c>
      <c r="G318" s="20">
        <v>100</v>
      </c>
      <c r="H318" s="14">
        <f t="shared" si="66"/>
        <v>1000</v>
      </c>
      <c r="I318" s="15"/>
      <c r="J318" s="12">
        <v>96.5</v>
      </c>
      <c r="K318" s="12">
        <v>100</v>
      </c>
      <c r="L318" s="12">
        <v>10</v>
      </c>
      <c r="M318" s="11">
        <f t="shared" si="67"/>
        <v>965</v>
      </c>
      <c r="N318" s="24">
        <f t="shared" si="68"/>
        <v>-3.5000000000000003E-2</v>
      </c>
      <c r="O318" s="11">
        <f t="shared" si="69"/>
        <v>-35</v>
      </c>
      <c r="P318" s="24">
        <f t="shared" si="70"/>
        <v>3.6397045525462246E-3</v>
      </c>
      <c r="Q318" s="84"/>
      <c r="S318" s="25"/>
    </row>
    <row r="319" spans="2:19" x14ac:dyDescent="0.2">
      <c r="B319" s="108">
        <v>318</v>
      </c>
      <c r="C319" s="30">
        <v>44915</v>
      </c>
      <c r="D319" s="31">
        <v>113609</v>
      </c>
      <c r="E319" s="120" t="s">
        <v>254</v>
      </c>
      <c r="F319" s="20">
        <v>10</v>
      </c>
      <c r="G319" s="20">
        <v>108.389</v>
      </c>
      <c r="H319" s="14">
        <f t="shared" si="66"/>
        <v>1083.8899999999999</v>
      </c>
      <c r="I319" s="15"/>
      <c r="J319" s="12">
        <v>108.675</v>
      </c>
      <c r="K319" s="12">
        <v>108.40900000000001</v>
      </c>
      <c r="L319" s="12">
        <v>10</v>
      </c>
      <c r="M319" s="11">
        <f t="shared" si="67"/>
        <v>1086.75</v>
      </c>
      <c r="N319" s="24">
        <f t="shared" si="68"/>
        <v>2.4536708206882372E-3</v>
      </c>
      <c r="O319" s="11">
        <f t="shared" si="69"/>
        <v>2.6599999999999113</v>
      </c>
      <c r="P319" s="24">
        <f t="shared" si="70"/>
        <v>4.0989108004970054E-3</v>
      </c>
      <c r="Q319" s="84"/>
      <c r="S319" s="25"/>
    </row>
    <row r="320" spans="2:19" x14ac:dyDescent="0.2">
      <c r="B320" s="108">
        <v>319</v>
      </c>
      <c r="C320" s="30">
        <v>44917</v>
      </c>
      <c r="D320" s="31">
        <v>113644</v>
      </c>
      <c r="E320" s="120" t="s">
        <v>255</v>
      </c>
      <c r="F320" s="20">
        <v>10</v>
      </c>
      <c r="G320" s="20">
        <v>107.301</v>
      </c>
      <c r="H320" s="14">
        <f t="shared" si="66"/>
        <v>1073.01</v>
      </c>
      <c r="I320" s="15"/>
      <c r="J320" s="12">
        <v>106.414</v>
      </c>
      <c r="K320" s="12">
        <v>107.321</v>
      </c>
      <c r="L320" s="12">
        <v>10</v>
      </c>
      <c r="M320" s="11">
        <f t="shared" si="67"/>
        <v>1064.1400000000001</v>
      </c>
      <c r="N320" s="24">
        <f t="shared" si="68"/>
        <v>-8.4512816690116236E-3</v>
      </c>
      <c r="O320" s="11">
        <f t="shared" si="69"/>
        <v>-9.0699999999999648</v>
      </c>
      <c r="P320" s="24">
        <f t="shared" si="70"/>
        <v>4.013632334245119E-3</v>
      </c>
      <c r="Q320" s="84"/>
      <c r="S320" s="25"/>
    </row>
    <row r="321" spans="2:19" x14ac:dyDescent="0.2">
      <c r="B321" s="108">
        <v>320</v>
      </c>
      <c r="C321" s="30">
        <v>44917</v>
      </c>
      <c r="D321" s="31">
        <v>113058</v>
      </c>
      <c r="E321" s="120" t="s">
        <v>256</v>
      </c>
      <c r="F321" s="20">
        <v>10</v>
      </c>
      <c r="G321" s="20">
        <v>107.48</v>
      </c>
      <c r="H321" s="14">
        <f t="shared" si="66"/>
        <v>1074.8</v>
      </c>
      <c r="I321" s="15"/>
      <c r="J321" s="12">
        <v>108.842</v>
      </c>
      <c r="K321" s="12">
        <v>107.5</v>
      </c>
      <c r="L321" s="12">
        <v>10</v>
      </c>
      <c r="M321" s="11">
        <f t="shared" si="67"/>
        <v>1088.42</v>
      </c>
      <c r="N321" s="24">
        <f t="shared" si="68"/>
        <v>1.2483720930232546E-2</v>
      </c>
      <c r="O321" s="11">
        <f t="shared" si="69"/>
        <v>13.419999999999987</v>
      </c>
      <c r="P321" s="24">
        <f t="shared" si="70"/>
        <v>4.1052095638159196E-3</v>
      </c>
      <c r="Q321" s="84"/>
      <c r="S321" s="25"/>
    </row>
    <row r="322" spans="2:19" x14ac:dyDescent="0.2">
      <c r="B322" s="175">
        <v>321</v>
      </c>
      <c r="C322" s="30">
        <v>44921</v>
      </c>
      <c r="D322" s="31">
        <v>127024</v>
      </c>
      <c r="E322" s="120" t="s">
        <v>77</v>
      </c>
      <c r="F322" s="20">
        <v>10</v>
      </c>
      <c r="G322" s="20">
        <v>101.461</v>
      </c>
      <c r="H322" s="14">
        <f t="shared" si="66"/>
        <v>1014.61</v>
      </c>
      <c r="I322" s="15"/>
      <c r="J322" s="12"/>
      <c r="K322" s="12"/>
      <c r="L322" s="12"/>
      <c r="M322" s="11">
        <f t="shared" si="67"/>
        <v>0</v>
      </c>
      <c r="N322" s="24" t="e">
        <f t="shared" si="68"/>
        <v>#DIV/0!</v>
      </c>
      <c r="O322" s="11">
        <f t="shared" si="69"/>
        <v>0</v>
      </c>
      <c r="P322" s="24">
        <f t="shared" si="70"/>
        <v>0</v>
      </c>
      <c r="Q322" s="84"/>
      <c r="S322" s="25"/>
    </row>
    <row r="323" spans="2:19" x14ac:dyDescent="0.2">
      <c r="B323" s="175">
        <v>322</v>
      </c>
      <c r="C323" s="30">
        <v>44921</v>
      </c>
      <c r="D323" s="31">
        <v>118004</v>
      </c>
      <c r="E323" s="120" t="s">
        <v>257</v>
      </c>
      <c r="F323" s="20">
        <v>10</v>
      </c>
      <c r="G323" s="20">
        <v>108.372</v>
      </c>
      <c r="H323" s="14">
        <f t="shared" si="66"/>
        <v>1083.72</v>
      </c>
      <c r="I323" s="15"/>
      <c r="J323" s="12">
        <v>108.982</v>
      </c>
      <c r="K323" s="12">
        <v>108.402</v>
      </c>
      <c r="L323" s="12">
        <v>10</v>
      </c>
      <c r="M323" s="11">
        <f t="shared" si="67"/>
        <v>1089.82</v>
      </c>
      <c r="N323" s="24">
        <f t="shared" si="68"/>
        <v>5.35045478865702E-3</v>
      </c>
      <c r="O323" s="11">
        <f t="shared" si="69"/>
        <v>5.7999999999999829</v>
      </c>
      <c r="P323" s="24">
        <f t="shared" si="70"/>
        <v>4.1104899642030327E-3</v>
      </c>
      <c r="Q323" s="84"/>
      <c r="S323" s="25"/>
    </row>
    <row r="324" spans="2:19" x14ac:dyDescent="0.2">
      <c r="B324" s="175">
        <v>323</v>
      </c>
      <c r="C324" s="30">
        <v>44923</v>
      </c>
      <c r="D324" s="31">
        <v>118005</v>
      </c>
      <c r="E324" s="120" t="s">
        <v>258</v>
      </c>
      <c r="F324" s="20">
        <v>10</v>
      </c>
      <c r="G324" s="20">
        <v>106.276</v>
      </c>
      <c r="H324" s="14">
        <f t="shared" si="66"/>
        <v>1062.76</v>
      </c>
      <c r="I324" s="15"/>
      <c r="J324" s="12">
        <v>105.979</v>
      </c>
      <c r="K324" s="12">
        <v>106.306</v>
      </c>
      <c r="L324" s="12">
        <v>10</v>
      </c>
      <c r="M324" s="11">
        <f t="shared" si="67"/>
        <v>1059.79</v>
      </c>
      <c r="N324" s="24">
        <f t="shared" si="68"/>
        <v>-3.0760258122777473E-3</v>
      </c>
      <c r="O324" s="11">
        <f t="shared" si="69"/>
        <v>-3.2699999999999818</v>
      </c>
      <c r="P324" s="24">
        <f t="shared" si="70"/>
        <v>3.9972253758994436E-3</v>
      </c>
      <c r="Q324" s="84"/>
      <c r="S324" s="25"/>
    </row>
    <row r="325" spans="2:19" x14ac:dyDescent="0.2">
      <c r="B325" s="175">
        <v>324</v>
      </c>
      <c r="C325" s="30">
        <v>44924</v>
      </c>
      <c r="D325" s="31">
        <v>113610</v>
      </c>
      <c r="E325" s="120" t="s">
        <v>260</v>
      </c>
      <c r="F325" s="20">
        <v>10</v>
      </c>
      <c r="G325" s="20">
        <v>107.94499999999999</v>
      </c>
      <c r="H325" s="14">
        <f t="shared" si="66"/>
        <v>1079.4499999999998</v>
      </c>
      <c r="I325" s="15"/>
      <c r="J325" s="12">
        <v>107.92</v>
      </c>
      <c r="K325" s="12">
        <v>107.97499999999999</v>
      </c>
      <c r="L325" s="12">
        <v>10</v>
      </c>
      <c r="M325" s="11">
        <f t="shared" si="67"/>
        <v>1079.2</v>
      </c>
      <c r="N325" s="24">
        <f t="shared" si="68"/>
        <v>-5.0937717064128375E-4</v>
      </c>
      <c r="O325" s="11">
        <f t="shared" si="69"/>
        <v>-0.5499999999999261</v>
      </c>
      <c r="P325" s="24">
        <f t="shared" si="70"/>
        <v>4.0704343555522131E-3</v>
      </c>
      <c r="Q325" s="84"/>
      <c r="S325" s="25"/>
    </row>
    <row r="326" spans="2:19" x14ac:dyDescent="0.2">
      <c r="B326" s="175">
        <v>325</v>
      </c>
      <c r="C326" s="30">
        <v>44925</v>
      </c>
      <c r="D326" s="31">
        <v>118010</v>
      </c>
      <c r="E326" s="120" t="s">
        <v>261</v>
      </c>
      <c r="F326" s="20">
        <v>10</v>
      </c>
      <c r="G326" s="20">
        <v>104.93</v>
      </c>
      <c r="H326" s="14">
        <f t="shared" si="66"/>
        <v>1049.3000000000002</v>
      </c>
      <c r="I326" s="15"/>
      <c r="J326" s="12">
        <v>105.901</v>
      </c>
      <c r="K326" s="12">
        <v>104.95</v>
      </c>
      <c r="L326" s="12">
        <v>10</v>
      </c>
      <c r="M326" s="11">
        <f t="shared" si="67"/>
        <v>1059.01</v>
      </c>
      <c r="N326" s="24">
        <f t="shared" si="68"/>
        <v>9.0614578370652055E-3</v>
      </c>
      <c r="O326" s="11">
        <f t="shared" si="69"/>
        <v>9.5099999999999341</v>
      </c>
      <c r="P326" s="24">
        <f t="shared" si="70"/>
        <v>3.9942834385409097E-3</v>
      </c>
      <c r="Q326" s="84"/>
      <c r="S326" s="25"/>
    </row>
    <row r="327" spans="2:19" x14ac:dyDescent="0.2">
      <c r="B327" s="175">
        <v>326</v>
      </c>
      <c r="C327" s="30">
        <v>44925</v>
      </c>
      <c r="D327" s="31">
        <v>127047</v>
      </c>
      <c r="E327" s="120" t="s">
        <v>61</v>
      </c>
      <c r="F327" s="20">
        <v>10</v>
      </c>
      <c r="G327" s="20">
        <v>96.105999999999995</v>
      </c>
      <c r="H327" s="14">
        <f t="shared" si="66"/>
        <v>961.06</v>
      </c>
      <c r="I327" s="15" t="s">
        <v>66</v>
      </c>
      <c r="J327" s="12"/>
      <c r="K327" s="12"/>
      <c r="L327" s="12"/>
      <c r="M327" s="11">
        <f t="shared" ref="M327:M342" si="71">J327*L327</f>
        <v>0</v>
      </c>
      <c r="N327" s="24" t="e">
        <f t="shared" ref="N327:N342" si="72">(J327-K327)/K327</f>
        <v>#DIV/0!</v>
      </c>
      <c r="O327" s="11">
        <f t="shared" ref="O327:O342" si="73">(J327-K327)*L327</f>
        <v>0</v>
      </c>
      <c r="P327" s="24">
        <f t="shared" ref="P327:P342" si="74">M327/$M$406</f>
        <v>0</v>
      </c>
      <c r="Q327" s="84"/>
      <c r="S327" s="25"/>
    </row>
    <row r="328" spans="2:19" x14ac:dyDescent="0.2">
      <c r="B328" s="175">
        <v>327</v>
      </c>
      <c r="C328" s="30"/>
      <c r="D328" s="31"/>
      <c r="E328" s="120"/>
      <c r="F328" s="20"/>
      <c r="G328" s="20"/>
      <c r="H328" s="14"/>
      <c r="I328" s="15"/>
      <c r="J328" s="12"/>
      <c r="K328" s="12"/>
      <c r="L328" s="12"/>
      <c r="M328" s="11">
        <f t="shared" si="71"/>
        <v>0</v>
      </c>
      <c r="N328" s="24" t="e">
        <f t="shared" si="72"/>
        <v>#DIV/0!</v>
      </c>
      <c r="O328" s="11">
        <f t="shared" si="73"/>
        <v>0</v>
      </c>
      <c r="P328" s="24">
        <f t="shared" si="74"/>
        <v>0</v>
      </c>
      <c r="Q328" s="84"/>
      <c r="S328" s="25"/>
    </row>
    <row r="329" spans="2:19" x14ac:dyDescent="0.2">
      <c r="B329" s="175">
        <v>328</v>
      </c>
      <c r="C329" s="30"/>
      <c r="D329" s="31"/>
      <c r="E329" s="120"/>
      <c r="F329" s="20"/>
      <c r="G329" s="20"/>
      <c r="H329" s="14"/>
      <c r="I329" s="15"/>
      <c r="J329" s="12"/>
      <c r="K329" s="12"/>
      <c r="L329" s="12"/>
      <c r="M329" s="11">
        <f t="shared" si="71"/>
        <v>0</v>
      </c>
      <c r="N329" s="24" t="e">
        <f t="shared" si="72"/>
        <v>#DIV/0!</v>
      </c>
      <c r="O329" s="11">
        <f t="shared" si="73"/>
        <v>0</v>
      </c>
      <c r="P329" s="24">
        <f t="shared" si="74"/>
        <v>0</v>
      </c>
      <c r="Q329" s="84"/>
      <c r="S329" s="25"/>
    </row>
    <row r="330" spans="2:19" x14ac:dyDescent="0.2">
      <c r="B330" s="175">
        <v>329</v>
      </c>
      <c r="C330" s="30"/>
      <c r="D330" s="31"/>
      <c r="E330" s="120"/>
      <c r="F330" s="20"/>
      <c r="G330" s="20"/>
      <c r="H330" s="14"/>
      <c r="I330" s="15"/>
      <c r="J330" s="12"/>
      <c r="K330" s="12"/>
      <c r="L330" s="12"/>
      <c r="M330" s="11">
        <f t="shared" si="71"/>
        <v>0</v>
      </c>
      <c r="N330" s="24" t="e">
        <f t="shared" si="72"/>
        <v>#DIV/0!</v>
      </c>
      <c r="O330" s="11">
        <f t="shared" si="73"/>
        <v>0</v>
      </c>
      <c r="P330" s="24">
        <f t="shared" si="74"/>
        <v>0</v>
      </c>
      <c r="Q330" s="84"/>
      <c r="S330" s="25"/>
    </row>
    <row r="331" spans="2:19" x14ac:dyDescent="0.2">
      <c r="B331" s="175">
        <v>330</v>
      </c>
      <c r="C331" s="30"/>
      <c r="D331" s="31"/>
      <c r="E331" s="120"/>
      <c r="F331" s="20"/>
      <c r="G331" s="20"/>
      <c r="H331" s="14"/>
      <c r="I331" s="15"/>
      <c r="J331" s="12"/>
      <c r="K331" s="12"/>
      <c r="L331" s="12"/>
      <c r="M331" s="11">
        <f t="shared" si="71"/>
        <v>0</v>
      </c>
      <c r="N331" s="24" t="e">
        <f t="shared" si="72"/>
        <v>#DIV/0!</v>
      </c>
      <c r="O331" s="11">
        <f t="shared" si="73"/>
        <v>0</v>
      </c>
      <c r="P331" s="24">
        <f t="shared" si="74"/>
        <v>0</v>
      </c>
      <c r="Q331" s="84"/>
      <c r="S331" s="25"/>
    </row>
    <row r="332" spans="2:19" x14ac:dyDescent="0.2">
      <c r="B332" s="175">
        <v>331</v>
      </c>
      <c r="C332" s="30"/>
      <c r="D332" s="31"/>
      <c r="E332" s="120"/>
      <c r="F332" s="20"/>
      <c r="G332" s="20"/>
      <c r="H332" s="14"/>
      <c r="I332" s="15"/>
      <c r="J332" s="12"/>
      <c r="K332" s="12"/>
      <c r="L332" s="12"/>
      <c r="M332" s="11">
        <f t="shared" si="71"/>
        <v>0</v>
      </c>
      <c r="N332" s="24" t="e">
        <f t="shared" si="72"/>
        <v>#DIV/0!</v>
      </c>
      <c r="O332" s="11">
        <f t="shared" si="73"/>
        <v>0</v>
      </c>
      <c r="P332" s="24">
        <f t="shared" si="74"/>
        <v>0</v>
      </c>
      <c r="Q332" s="84"/>
      <c r="S332" s="25"/>
    </row>
    <row r="333" spans="2:19" x14ac:dyDescent="0.2">
      <c r="B333" s="114"/>
      <c r="C333" s="30"/>
      <c r="D333" s="31"/>
      <c r="E333" s="120"/>
      <c r="F333" s="20"/>
      <c r="G333" s="20"/>
      <c r="H333" s="14"/>
      <c r="I333" s="15"/>
      <c r="J333" s="12"/>
      <c r="K333" s="12"/>
      <c r="L333" s="12"/>
      <c r="M333" s="11">
        <f t="shared" si="71"/>
        <v>0</v>
      </c>
      <c r="N333" s="24" t="e">
        <f t="shared" si="72"/>
        <v>#DIV/0!</v>
      </c>
      <c r="O333" s="11">
        <f t="shared" si="73"/>
        <v>0</v>
      </c>
      <c r="P333" s="24">
        <f t="shared" si="74"/>
        <v>0</v>
      </c>
      <c r="Q333" s="84"/>
      <c r="S333" s="25"/>
    </row>
    <row r="334" spans="2:19" x14ac:dyDescent="0.2">
      <c r="B334" s="114"/>
      <c r="C334" s="30"/>
      <c r="D334" s="31"/>
      <c r="E334" s="120"/>
      <c r="F334" s="20"/>
      <c r="G334" s="20"/>
      <c r="H334" s="14"/>
      <c r="I334" s="15"/>
      <c r="J334" s="12"/>
      <c r="K334" s="12"/>
      <c r="L334" s="12"/>
      <c r="M334" s="11">
        <f t="shared" si="71"/>
        <v>0</v>
      </c>
      <c r="N334" s="24" t="e">
        <f t="shared" si="72"/>
        <v>#DIV/0!</v>
      </c>
      <c r="O334" s="11">
        <f t="shared" si="73"/>
        <v>0</v>
      </c>
      <c r="P334" s="24">
        <f t="shared" si="74"/>
        <v>0</v>
      </c>
      <c r="Q334" s="84"/>
      <c r="S334" s="25"/>
    </row>
    <row r="335" spans="2:19" x14ac:dyDescent="0.2">
      <c r="B335" s="114"/>
      <c r="C335" s="30"/>
      <c r="D335" s="31"/>
      <c r="E335" s="120"/>
      <c r="F335" s="20"/>
      <c r="G335" s="20"/>
      <c r="H335" s="14"/>
      <c r="I335" s="15"/>
      <c r="J335" s="12"/>
      <c r="K335" s="12"/>
      <c r="L335" s="12"/>
      <c r="M335" s="11">
        <f t="shared" si="71"/>
        <v>0</v>
      </c>
      <c r="N335" s="24" t="e">
        <f t="shared" si="72"/>
        <v>#DIV/0!</v>
      </c>
      <c r="O335" s="11">
        <f t="shared" si="73"/>
        <v>0</v>
      </c>
      <c r="P335" s="24">
        <f t="shared" si="74"/>
        <v>0</v>
      </c>
      <c r="Q335" s="84"/>
      <c r="S335" s="25"/>
    </row>
    <row r="336" spans="2:19" x14ac:dyDescent="0.2">
      <c r="B336" s="114"/>
      <c r="C336" s="30"/>
      <c r="D336" s="31"/>
      <c r="E336" s="120"/>
      <c r="F336" s="20"/>
      <c r="G336" s="20"/>
      <c r="H336" s="14"/>
      <c r="I336" s="15"/>
      <c r="J336" s="12"/>
      <c r="K336" s="12"/>
      <c r="L336" s="12"/>
      <c r="M336" s="11">
        <f t="shared" si="71"/>
        <v>0</v>
      </c>
      <c r="N336" s="24" t="e">
        <f t="shared" si="72"/>
        <v>#DIV/0!</v>
      </c>
      <c r="O336" s="11">
        <f t="shared" si="73"/>
        <v>0</v>
      </c>
      <c r="P336" s="24">
        <f t="shared" si="74"/>
        <v>0</v>
      </c>
      <c r="Q336" s="84"/>
      <c r="S336" s="25"/>
    </row>
    <row r="337" spans="2:19" x14ac:dyDescent="0.2">
      <c r="B337" s="114"/>
      <c r="C337" s="30"/>
      <c r="D337" s="31"/>
      <c r="E337" s="120"/>
      <c r="F337" s="20"/>
      <c r="G337" s="20"/>
      <c r="H337" s="14"/>
      <c r="I337" s="15"/>
      <c r="J337" s="12"/>
      <c r="K337" s="12"/>
      <c r="L337" s="12"/>
      <c r="M337" s="11">
        <f t="shared" si="71"/>
        <v>0</v>
      </c>
      <c r="N337" s="24" t="e">
        <f t="shared" si="72"/>
        <v>#DIV/0!</v>
      </c>
      <c r="O337" s="11">
        <f t="shared" si="73"/>
        <v>0</v>
      </c>
      <c r="P337" s="24">
        <f t="shared" si="74"/>
        <v>0</v>
      </c>
      <c r="Q337" s="84"/>
      <c r="S337" s="25"/>
    </row>
    <row r="338" spans="2:19" x14ac:dyDescent="0.2">
      <c r="B338" s="114"/>
      <c r="C338" s="30"/>
      <c r="D338" s="31"/>
      <c r="E338" s="120"/>
      <c r="F338" s="20"/>
      <c r="G338" s="20"/>
      <c r="H338" s="14"/>
      <c r="I338" s="15"/>
      <c r="J338" s="12"/>
      <c r="K338" s="12"/>
      <c r="L338" s="12"/>
      <c r="M338" s="11">
        <f t="shared" si="71"/>
        <v>0</v>
      </c>
      <c r="N338" s="24" t="e">
        <f t="shared" si="72"/>
        <v>#DIV/0!</v>
      </c>
      <c r="O338" s="11">
        <f t="shared" si="73"/>
        <v>0</v>
      </c>
      <c r="P338" s="24">
        <f t="shared" si="74"/>
        <v>0</v>
      </c>
      <c r="Q338" s="84"/>
      <c r="S338" s="25"/>
    </row>
    <row r="339" spans="2:19" x14ac:dyDescent="0.2">
      <c r="B339" s="114"/>
      <c r="C339" s="30"/>
      <c r="D339" s="31"/>
      <c r="E339" s="120"/>
      <c r="F339" s="20"/>
      <c r="G339" s="20"/>
      <c r="H339" s="14"/>
      <c r="I339" s="15"/>
      <c r="J339" s="12"/>
      <c r="K339" s="12"/>
      <c r="L339" s="12"/>
      <c r="M339" s="11">
        <f t="shared" si="71"/>
        <v>0</v>
      </c>
      <c r="N339" s="24" t="e">
        <f t="shared" si="72"/>
        <v>#DIV/0!</v>
      </c>
      <c r="O339" s="11">
        <f t="shared" si="73"/>
        <v>0</v>
      </c>
      <c r="P339" s="24">
        <f t="shared" si="74"/>
        <v>0</v>
      </c>
      <c r="Q339" s="84"/>
      <c r="S339" s="25"/>
    </row>
    <row r="340" spans="2:19" x14ac:dyDescent="0.2">
      <c r="B340" s="114"/>
      <c r="C340" s="30"/>
      <c r="D340" s="31"/>
      <c r="E340" s="120"/>
      <c r="F340" s="20"/>
      <c r="G340" s="20"/>
      <c r="H340" s="14"/>
      <c r="I340" s="15"/>
      <c r="J340" s="12"/>
      <c r="K340" s="12"/>
      <c r="L340" s="12"/>
      <c r="M340" s="11">
        <f t="shared" si="71"/>
        <v>0</v>
      </c>
      <c r="N340" s="24" t="e">
        <f t="shared" si="72"/>
        <v>#DIV/0!</v>
      </c>
      <c r="O340" s="11">
        <f t="shared" si="73"/>
        <v>0</v>
      </c>
      <c r="P340" s="24">
        <f t="shared" si="74"/>
        <v>0</v>
      </c>
      <c r="Q340" s="84"/>
      <c r="S340" s="25"/>
    </row>
    <row r="341" spans="2:19" x14ac:dyDescent="0.2">
      <c r="B341" s="114"/>
      <c r="C341" s="30"/>
      <c r="D341" s="31"/>
      <c r="E341" s="120"/>
      <c r="F341" s="20"/>
      <c r="G341" s="20"/>
      <c r="H341" s="14"/>
      <c r="I341" s="15"/>
      <c r="J341" s="12"/>
      <c r="K341" s="12"/>
      <c r="L341" s="12"/>
      <c r="M341" s="11">
        <f t="shared" si="71"/>
        <v>0</v>
      </c>
      <c r="N341" s="24" t="e">
        <f t="shared" si="72"/>
        <v>#DIV/0!</v>
      </c>
      <c r="O341" s="11">
        <f t="shared" si="73"/>
        <v>0</v>
      </c>
      <c r="P341" s="24">
        <f t="shared" si="74"/>
        <v>0</v>
      </c>
      <c r="Q341" s="84"/>
      <c r="S341" s="25"/>
    </row>
    <row r="342" spans="2:19" x14ac:dyDescent="0.2">
      <c r="B342" s="114"/>
      <c r="C342" s="30"/>
      <c r="D342" s="31"/>
      <c r="E342" s="120"/>
      <c r="F342" s="20"/>
      <c r="G342" s="20"/>
      <c r="H342" s="14"/>
      <c r="I342" s="15"/>
      <c r="J342" s="12"/>
      <c r="K342" s="12"/>
      <c r="L342" s="12"/>
      <c r="M342" s="11">
        <f t="shared" si="71"/>
        <v>0</v>
      </c>
      <c r="N342" s="24" t="e">
        <f t="shared" si="72"/>
        <v>#DIV/0!</v>
      </c>
      <c r="O342" s="11">
        <f t="shared" si="73"/>
        <v>0</v>
      </c>
      <c r="P342" s="24">
        <f t="shared" si="74"/>
        <v>0</v>
      </c>
      <c r="Q342" s="84"/>
      <c r="S342" s="25"/>
    </row>
    <row r="343" spans="2:19" x14ac:dyDescent="0.2">
      <c r="B343" s="114"/>
      <c r="C343" s="30"/>
      <c r="D343" s="31"/>
      <c r="E343" s="120"/>
      <c r="F343" s="20"/>
      <c r="G343" s="20"/>
      <c r="H343" s="14"/>
      <c r="I343" s="15"/>
      <c r="J343" s="12"/>
      <c r="K343" s="12"/>
      <c r="L343" s="12"/>
      <c r="M343" s="11">
        <f t="shared" ref="M343:M347" si="75">J343*L343</f>
        <v>0</v>
      </c>
      <c r="N343" s="24" t="e">
        <f t="shared" ref="N343:N347" si="76">(J343-K343)/K343</f>
        <v>#DIV/0!</v>
      </c>
      <c r="O343" s="11">
        <f t="shared" ref="O343:O347" si="77">(J343-K343)*L343</f>
        <v>0</v>
      </c>
      <c r="P343" s="24">
        <f t="shared" ref="P343:P347" si="78">M343/$M$406</f>
        <v>0</v>
      </c>
      <c r="Q343" s="84"/>
      <c r="S343" s="25"/>
    </row>
    <row r="344" spans="2:19" x14ac:dyDescent="0.2">
      <c r="B344" s="114"/>
      <c r="C344" s="30"/>
      <c r="D344" s="31"/>
      <c r="E344" s="120"/>
      <c r="F344" s="20"/>
      <c r="G344" s="20"/>
      <c r="H344" s="14"/>
      <c r="I344" s="15"/>
      <c r="J344" s="12"/>
      <c r="K344" s="12"/>
      <c r="L344" s="12"/>
      <c r="M344" s="11">
        <f t="shared" si="75"/>
        <v>0</v>
      </c>
      <c r="N344" s="24" t="e">
        <f t="shared" si="76"/>
        <v>#DIV/0!</v>
      </c>
      <c r="O344" s="11">
        <f t="shared" si="77"/>
        <v>0</v>
      </c>
      <c r="P344" s="24">
        <f t="shared" si="78"/>
        <v>0</v>
      </c>
      <c r="Q344" s="84"/>
      <c r="S344" s="25"/>
    </row>
    <row r="345" spans="2:19" x14ac:dyDescent="0.2">
      <c r="B345" s="114"/>
      <c r="C345" s="30"/>
      <c r="D345" s="31"/>
      <c r="E345" s="120"/>
      <c r="F345" s="20"/>
      <c r="G345" s="20"/>
      <c r="H345" s="14"/>
      <c r="I345" s="15"/>
      <c r="J345" s="12"/>
      <c r="K345" s="12"/>
      <c r="L345" s="12"/>
      <c r="M345" s="11">
        <f t="shared" si="75"/>
        <v>0</v>
      </c>
      <c r="N345" s="24" t="e">
        <f t="shared" si="76"/>
        <v>#DIV/0!</v>
      </c>
      <c r="O345" s="11">
        <f t="shared" si="77"/>
        <v>0</v>
      </c>
      <c r="P345" s="24">
        <f t="shared" si="78"/>
        <v>0</v>
      </c>
      <c r="Q345" s="84"/>
      <c r="S345" s="25"/>
    </row>
    <row r="346" spans="2:19" x14ac:dyDescent="0.2">
      <c r="B346" s="114"/>
      <c r="C346" s="30"/>
      <c r="D346" s="31"/>
      <c r="E346" s="120"/>
      <c r="F346" s="20"/>
      <c r="G346" s="20"/>
      <c r="H346" s="14"/>
      <c r="I346" s="15"/>
      <c r="J346" s="12"/>
      <c r="K346" s="12"/>
      <c r="L346" s="12"/>
      <c r="M346" s="11">
        <f t="shared" si="75"/>
        <v>0</v>
      </c>
      <c r="N346" s="24" t="e">
        <f t="shared" si="76"/>
        <v>#DIV/0!</v>
      </c>
      <c r="O346" s="11">
        <f t="shared" si="77"/>
        <v>0</v>
      </c>
      <c r="P346" s="24">
        <f t="shared" si="78"/>
        <v>0</v>
      </c>
      <c r="Q346" s="84"/>
      <c r="S346" s="25"/>
    </row>
    <row r="347" spans="2:19" x14ac:dyDescent="0.2">
      <c r="B347" s="114"/>
      <c r="C347" s="30"/>
      <c r="D347" s="31"/>
      <c r="E347" s="120"/>
      <c r="F347" s="20"/>
      <c r="G347" s="20"/>
      <c r="H347" s="14"/>
      <c r="I347" s="15"/>
      <c r="J347" s="12"/>
      <c r="K347" s="12"/>
      <c r="L347" s="12"/>
      <c r="M347" s="11">
        <f t="shared" si="75"/>
        <v>0</v>
      </c>
      <c r="N347" s="24" t="e">
        <f t="shared" si="76"/>
        <v>#DIV/0!</v>
      </c>
      <c r="O347" s="11">
        <f t="shared" si="77"/>
        <v>0</v>
      </c>
      <c r="P347" s="24">
        <f t="shared" si="78"/>
        <v>0</v>
      </c>
      <c r="Q347" s="84"/>
      <c r="S347" s="25"/>
    </row>
    <row r="348" spans="2:19" x14ac:dyDescent="0.2">
      <c r="B348" s="114"/>
      <c r="C348" s="30"/>
      <c r="D348" s="31"/>
      <c r="E348" s="120"/>
      <c r="F348" s="20"/>
      <c r="G348" s="20"/>
      <c r="H348" s="14"/>
      <c r="I348" s="15"/>
      <c r="J348" s="12"/>
      <c r="K348" s="12"/>
      <c r="L348" s="12"/>
      <c r="M348" s="11"/>
      <c r="N348" s="24"/>
      <c r="O348" s="11"/>
      <c r="P348" s="24"/>
      <c r="Q348" s="84"/>
      <c r="S348" s="25"/>
    </row>
    <row r="349" spans="2:19" x14ac:dyDescent="0.2">
      <c r="B349" s="114"/>
      <c r="C349" s="30"/>
      <c r="D349" s="31"/>
      <c r="E349" s="120"/>
      <c r="F349" s="20"/>
      <c r="G349" s="20"/>
      <c r="H349" s="14"/>
      <c r="I349" s="15"/>
      <c r="J349" s="12"/>
      <c r="K349" s="12"/>
      <c r="L349" s="12"/>
      <c r="M349" s="11"/>
      <c r="N349" s="24"/>
      <c r="O349" s="11"/>
      <c r="P349" s="24"/>
      <c r="Q349" s="84"/>
      <c r="S349" s="25"/>
    </row>
    <row r="350" spans="2:19" x14ac:dyDescent="0.2">
      <c r="B350" s="114"/>
      <c r="C350" s="30"/>
      <c r="D350" s="31"/>
      <c r="E350" s="120"/>
      <c r="F350" s="20"/>
      <c r="G350" s="20"/>
      <c r="H350" s="14"/>
      <c r="I350" s="15"/>
      <c r="J350" s="12"/>
      <c r="K350" s="12"/>
      <c r="L350" s="12"/>
      <c r="M350" s="11"/>
      <c r="N350" s="24"/>
      <c r="O350" s="11"/>
      <c r="P350" s="24"/>
      <c r="Q350" s="84"/>
      <c r="S350" s="25"/>
    </row>
    <row r="351" spans="2:19" x14ac:dyDescent="0.2">
      <c r="B351" s="114"/>
      <c r="C351" s="30"/>
      <c r="D351" s="31"/>
      <c r="E351" s="120"/>
      <c r="F351" s="20"/>
      <c r="G351" s="20"/>
      <c r="H351" s="14"/>
      <c r="I351" s="15"/>
      <c r="J351" s="12"/>
      <c r="K351" s="12"/>
      <c r="L351" s="12"/>
      <c r="M351" s="11"/>
      <c r="N351" s="24"/>
      <c r="O351" s="11"/>
      <c r="P351" s="24"/>
      <c r="Q351" s="84"/>
      <c r="S351" s="25"/>
    </row>
    <row r="352" spans="2:19" x14ac:dyDescent="0.2">
      <c r="B352" s="114"/>
      <c r="C352" s="30"/>
      <c r="D352" s="31"/>
      <c r="E352" s="120"/>
      <c r="F352" s="20"/>
      <c r="G352" s="20"/>
      <c r="H352" s="14"/>
      <c r="I352" s="15"/>
      <c r="J352" s="12"/>
      <c r="K352" s="12"/>
      <c r="L352" s="12"/>
      <c r="M352" s="11"/>
      <c r="N352" s="24"/>
      <c r="O352" s="11"/>
      <c r="P352" s="24"/>
      <c r="Q352" s="84"/>
      <c r="S352" s="25"/>
    </row>
    <row r="353" spans="2:19" x14ac:dyDescent="0.2">
      <c r="B353" s="114"/>
      <c r="C353" s="30"/>
      <c r="D353" s="31"/>
      <c r="E353" s="120"/>
      <c r="F353" s="20"/>
      <c r="G353" s="20"/>
      <c r="H353" s="14"/>
      <c r="I353" s="15"/>
      <c r="J353" s="12"/>
      <c r="K353" s="12"/>
      <c r="L353" s="12"/>
      <c r="M353" s="11"/>
      <c r="N353" s="24"/>
      <c r="O353" s="11"/>
      <c r="P353" s="24"/>
      <c r="Q353" s="84"/>
      <c r="S353" s="25"/>
    </row>
    <row r="354" spans="2:19" x14ac:dyDescent="0.2">
      <c r="B354" s="114"/>
      <c r="C354" s="30"/>
      <c r="D354" s="31"/>
      <c r="E354" s="120"/>
      <c r="F354" s="20"/>
      <c r="G354" s="20"/>
      <c r="H354" s="14"/>
      <c r="I354" s="15"/>
      <c r="J354" s="12"/>
      <c r="K354" s="12"/>
      <c r="L354" s="12"/>
      <c r="M354" s="11"/>
      <c r="N354" s="24"/>
      <c r="O354" s="11"/>
      <c r="P354" s="24"/>
      <c r="Q354" s="84"/>
      <c r="S354" s="25"/>
    </row>
    <row r="355" spans="2:19" x14ac:dyDescent="0.2">
      <c r="B355" s="114"/>
      <c r="C355" s="30"/>
      <c r="D355" s="31"/>
      <c r="E355" s="120"/>
      <c r="F355" s="20"/>
      <c r="G355" s="20"/>
      <c r="H355" s="14"/>
      <c r="I355" s="15"/>
      <c r="J355" s="12"/>
      <c r="K355" s="12"/>
      <c r="L355" s="12"/>
      <c r="M355" s="11"/>
      <c r="N355" s="24"/>
      <c r="O355" s="11"/>
      <c r="P355" s="24"/>
      <c r="Q355" s="84"/>
      <c r="S355" s="25"/>
    </row>
    <row r="356" spans="2:19" x14ac:dyDescent="0.2">
      <c r="B356" s="114"/>
      <c r="C356" s="30"/>
      <c r="D356" s="31"/>
      <c r="E356" s="120"/>
      <c r="F356" s="20"/>
      <c r="G356" s="20"/>
      <c r="H356" s="14"/>
      <c r="I356" s="15"/>
      <c r="J356" s="12"/>
      <c r="K356" s="12"/>
      <c r="L356" s="12"/>
      <c r="M356" s="11"/>
      <c r="N356" s="24"/>
      <c r="O356" s="11"/>
      <c r="P356" s="24"/>
      <c r="Q356" s="84"/>
      <c r="S356" s="25"/>
    </row>
    <row r="357" spans="2:19" x14ac:dyDescent="0.2">
      <c r="B357" s="114"/>
      <c r="C357" s="30"/>
      <c r="D357" s="31"/>
      <c r="E357" s="120"/>
      <c r="F357" s="20"/>
      <c r="G357" s="20"/>
      <c r="H357" s="14"/>
      <c r="I357" s="15"/>
      <c r="J357" s="12"/>
      <c r="K357" s="12"/>
      <c r="L357" s="12"/>
      <c r="M357" s="11"/>
      <c r="N357" s="24"/>
      <c r="O357" s="11"/>
      <c r="P357" s="24"/>
      <c r="Q357" s="84"/>
      <c r="S357" s="25"/>
    </row>
    <row r="358" spans="2:19" x14ac:dyDescent="0.2">
      <c r="B358" s="114"/>
      <c r="C358" s="30"/>
      <c r="D358" s="31"/>
      <c r="E358" s="120"/>
      <c r="F358" s="20"/>
      <c r="G358" s="20"/>
      <c r="H358" s="14"/>
      <c r="I358" s="15"/>
      <c r="J358" s="12"/>
      <c r="K358" s="12"/>
      <c r="L358" s="12"/>
      <c r="M358" s="11"/>
      <c r="N358" s="24"/>
      <c r="O358" s="11"/>
      <c r="P358" s="24"/>
      <c r="Q358" s="84"/>
      <c r="S358" s="25"/>
    </row>
    <row r="359" spans="2:19" x14ac:dyDescent="0.2">
      <c r="B359" s="114"/>
      <c r="C359" s="30"/>
      <c r="D359" s="31"/>
      <c r="E359" s="120"/>
      <c r="F359" s="20"/>
      <c r="G359" s="20"/>
      <c r="H359" s="14"/>
      <c r="I359" s="15"/>
      <c r="J359" s="12"/>
      <c r="K359" s="12"/>
      <c r="L359" s="12"/>
      <c r="M359" s="11"/>
      <c r="N359" s="24"/>
      <c r="O359" s="11"/>
      <c r="P359" s="24"/>
      <c r="Q359" s="84"/>
      <c r="S359" s="25"/>
    </row>
    <row r="360" spans="2:19" x14ac:dyDescent="0.2">
      <c r="B360" s="114"/>
      <c r="C360" s="30"/>
      <c r="D360" s="31"/>
      <c r="E360" s="120"/>
      <c r="F360" s="20"/>
      <c r="G360" s="20"/>
      <c r="H360" s="14"/>
      <c r="I360" s="15"/>
      <c r="J360" s="12"/>
      <c r="K360" s="12"/>
      <c r="L360" s="12"/>
      <c r="M360" s="11"/>
      <c r="N360" s="24"/>
      <c r="O360" s="11"/>
      <c r="P360" s="24"/>
      <c r="Q360" s="84"/>
      <c r="S360" s="25"/>
    </row>
    <row r="361" spans="2:19" x14ac:dyDescent="0.2">
      <c r="B361" s="114"/>
      <c r="C361" s="30"/>
      <c r="D361" s="31"/>
      <c r="E361" s="120"/>
      <c r="F361" s="20"/>
      <c r="G361" s="20"/>
      <c r="H361" s="14"/>
      <c r="I361" s="15"/>
      <c r="J361" s="12"/>
      <c r="K361" s="12"/>
      <c r="L361" s="12"/>
      <c r="M361" s="11"/>
      <c r="N361" s="24"/>
      <c r="O361" s="11"/>
      <c r="P361" s="24"/>
      <c r="Q361" s="84"/>
      <c r="S361" s="25"/>
    </row>
    <row r="362" spans="2:19" x14ac:dyDescent="0.2">
      <c r="B362" s="114"/>
      <c r="C362" s="30"/>
      <c r="D362" s="31"/>
      <c r="E362" s="120"/>
      <c r="F362" s="20"/>
      <c r="G362" s="20"/>
      <c r="H362" s="14"/>
      <c r="I362" s="15"/>
      <c r="J362" s="12"/>
      <c r="K362" s="12"/>
      <c r="L362" s="12"/>
      <c r="M362" s="11"/>
      <c r="N362" s="24"/>
      <c r="O362" s="11"/>
      <c r="P362" s="24"/>
      <c r="Q362" s="84"/>
      <c r="S362" s="25"/>
    </row>
    <row r="363" spans="2:19" x14ac:dyDescent="0.2">
      <c r="B363" s="114"/>
      <c r="C363" s="30"/>
      <c r="D363" s="31"/>
      <c r="E363" s="120"/>
      <c r="F363" s="20"/>
      <c r="G363" s="20"/>
      <c r="H363" s="14"/>
      <c r="I363" s="15"/>
      <c r="J363" s="12"/>
      <c r="K363" s="12"/>
      <c r="L363" s="12"/>
      <c r="M363" s="11"/>
      <c r="N363" s="24"/>
      <c r="O363" s="11"/>
      <c r="P363" s="24"/>
      <c r="Q363" s="84"/>
      <c r="S363" s="25"/>
    </row>
    <row r="364" spans="2:19" x14ac:dyDescent="0.2">
      <c r="B364" s="114"/>
      <c r="C364" s="30"/>
      <c r="D364" s="31"/>
      <c r="E364" s="120"/>
      <c r="F364" s="20"/>
      <c r="G364" s="20"/>
      <c r="H364" s="14"/>
      <c r="I364" s="15"/>
      <c r="J364" s="12"/>
      <c r="K364" s="12"/>
      <c r="L364" s="12"/>
      <c r="M364" s="11"/>
      <c r="N364" s="24"/>
      <c r="O364" s="11"/>
      <c r="P364" s="24"/>
      <c r="Q364" s="84"/>
      <c r="S364" s="25"/>
    </row>
    <row r="365" spans="2:19" x14ac:dyDescent="0.2">
      <c r="B365" s="114"/>
      <c r="C365" s="30"/>
      <c r="D365" s="31"/>
      <c r="E365" s="120"/>
      <c r="F365" s="20"/>
      <c r="G365" s="20"/>
      <c r="H365" s="14"/>
      <c r="I365" s="15"/>
      <c r="J365" s="12"/>
      <c r="K365" s="12"/>
      <c r="L365" s="12"/>
      <c r="M365" s="11"/>
      <c r="N365" s="24"/>
      <c r="O365" s="11"/>
      <c r="P365" s="24"/>
      <c r="Q365" s="84"/>
      <c r="S365" s="25"/>
    </row>
    <row r="366" spans="2:19" x14ac:dyDescent="0.2">
      <c r="B366" s="114"/>
      <c r="C366" s="30"/>
      <c r="D366" s="31"/>
      <c r="E366" s="120"/>
      <c r="F366" s="20"/>
      <c r="G366" s="20"/>
      <c r="H366" s="14"/>
      <c r="I366" s="15"/>
      <c r="J366" s="12"/>
      <c r="K366" s="12"/>
      <c r="L366" s="12"/>
      <c r="M366" s="11"/>
      <c r="N366" s="24"/>
      <c r="O366" s="11"/>
      <c r="P366" s="24"/>
      <c r="Q366" s="84"/>
      <c r="S366" s="25"/>
    </row>
    <row r="367" spans="2:19" x14ac:dyDescent="0.2">
      <c r="B367" s="114"/>
      <c r="C367" s="30"/>
      <c r="D367" s="31"/>
      <c r="E367" s="120"/>
      <c r="F367" s="20"/>
      <c r="G367" s="20"/>
      <c r="H367" s="14"/>
      <c r="I367" s="15"/>
      <c r="J367" s="12"/>
      <c r="K367" s="12"/>
      <c r="L367" s="12"/>
      <c r="M367" s="11"/>
      <c r="N367" s="24"/>
      <c r="O367" s="11"/>
      <c r="P367" s="24"/>
      <c r="Q367" s="84"/>
      <c r="S367" s="25"/>
    </row>
    <row r="368" spans="2:19" x14ac:dyDescent="0.2">
      <c r="B368" s="114"/>
      <c r="C368" s="30"/>
      <c r="D368" s="31"/>
      <c r="E368" s="120"/>
      <c r="F368" s="20"/>
      <c r="G368" s="20"/>
      <c r="H368" s="14"/>
      <c r="I368" s="15"/>
      <c r="J368" s="12"/>
      <c r="K368" s="12"/>
      <c r="L368" s="12"/>
      <c r="M368" s="11"/>
      <c r="N368" s="24"/>
      <c r="O368" s="11"/>
      <c r="P368" s="24"/>
      <c r="Q368" s="84"/>
      <c r="S368" s="25"/>
    </row>
    <row r="369" spans="2:19" x14ac:dyDescent="0.2">
      <c r="B369" s="114"/>
      <c r="C369" s="30"/>
      <c r="D369" s="31"/>
      <c r="E369" s="120"/>
      <c r="F369" s="20"/>
      <c r="G369" s="20"/>
      <c r="H369" s="14"/>
      <c r="I369" s="15"/>
      <c r="J369" s="12"/>
      <c r="K369" s="12"/>
      <c r="L369" s="12"/>
      <c r="M369" s="11"/>
      <c r="N369" s="24"/>
      <c r="O369" s="11"/>
      <c r="P369" s="24"/>
      <c r="Q369" s="84"/>
      <c r="S369" s="25"/>
    </row>
    <row r="370" spans="2:19" x14ac:dyDescent="0.2">
      <c r="B370" s="114"/>
      <c r="C370" s="30"/>
      <c r="D370" s="31"/>
      <c r="E370" s="120"/>
      <c r="F370" s="20"/>
      <c r="G370" s="20"/>
      <c r="H370" s="14"/>
      <c r="I370" s="15"/>
      <c r="J370" s="12"/>
      <c r="K370" s="12"/>
      <c r="L370" s="12"/>
      <c r="M370" s="11"/>
      <c r="N370" s="24"/>
      <c r="O370" s="11"/>
      <c r="P370" s="24"/>
      <c r="Q370" s="84"/>
      <c r="S370" s="25"/>
    </row>
    <row r="371" spans="2:19" x14ac:dyDescent="0.2">
      <c r="B371" s="114"/>
      <c r="C371" s="30"/>
      <c r="D371" s="31"/>
      <c r="E371" s="120"/>
      <c r="F371" s="20"/>
      <c r="G371" s="20"/>
      <c r="H371" s="14"/>
      <c r="I371" s="15"/>
      <c r="J371" s="12"/>
      <c r="K371" s="12"/>
      <c r="L371" s="12"/>
      <c r="M371" s="11"/>
      <c r="N371" s="24"/>
      <c r="O371" s="11"/>
      <c r="P371" s="24"/>
      <c r="Q371" s="84"/>
      <c r="S371" s="25"/>
    </row>
    <row r="372" spans="2:19" x14ac:dyDescent="0.2">
      <c r="B372" s="114"/>
      <c r="C372" s="30"/>
      <c r="D372" s="31"/>
      <c r="E372" s="120"/>
      <c r="F372" s="20"/>
      <c r="G372" s="20"/>
      <c r="H372" s="14"/>
      <c r="I372" s="15"/>
      <c r="J372" s="12"/>
      <c r="K372" s="12"/>
      <c r="L372" s="12"/>
      <c r="M372" s="11"/>
      <c r="N372" s="24"/>
      <c r="O372" s="11"/>
      <c r="P372" s="24"/>
      <c r="Q372" s="84"/>
      <c r="S372" s="25"/>
    </row>
    <row r="373" spans="2:19" x14ac:dyDescent="0.2">
      <c r="B373" s="114"/>
      <c r="C373" s="30"/>
      <c r="D373" s="31"/>
      <c r="E373" s="120"/>
      <c r="F373" s="20"/>
      <c r="G373" s="20"/>
      <c r="H373" s="14"/>
      <c r="I373" s="15"/>
      <c r="J373" s="12"/>
      <c r="K373" s="12"/>
      <c r="L373" s="12"/>
      <c r="M373" s="11"/>
      <c r="N373" s="24"/>
      <c r="O373" s="11"/>
      <c r="P373" s="24"/>
      <c r="Q373" s="84"/>
      <c r="S373" s="25"/>
    </row>
    <row r="374" spans="2:19" x14ac:dyDescent="0.2">
      <c r="B374" s="114"/>
      <c r="C374" s="30"/>
      <c r="D374" s="31"/>
      <c r="E374" s="120"/>
      <c r="F374" s="20"/>
      <c r="G374" s="20"/>
      <c r="H374" s="14"/>
      <c r="I374" s="15"/>
      <c r="J374" s="12"/>
      <c r="K374" s="12"/>
      <c r="L374" s="12"/>
      <c r="M374" s="11"/>
      <c r="N374" s="24"/>
      <c r="O374" s="11"/>
      <c r="P374" s="24"/>
      <c r="Q374" s="84"/>
      <c r="S374" s="25"/>
    </row>
    <row r="375" spans="2:19" x14ac:dyDescent="0.2">
      <c r="B375" s="114"/>
      <c r="C375" s="30"/>
      <c r="D375" s="31"/>
      <c r="E375" s="120"/>
      <c r="F375" s="20"/>
      <c r="G375" s="20"/>
      <c r="H375" s="14"/>
      <c r="I375" s="15"/>
      <c r="J375" s="12"/>
      <c r="K375" s="12"/>
      <c r="L375" s="12"/>
      <c r="M375" s="11"/>
      <c r="N375" s="24"/>
      <c r="O375" s="11"/>
      <c r="P375" s="24"/>
      <c r="Q375" s="84"/>
      <c r="S375" s="25"/>
    </row>
    <row r="376" spans="2:19" x14ac:dyDescent="0.2">
      <c r="B376" s="114"/>
      <c r="C376" s="30"/>
      <c r="D376" s="31"/>
      <c r="E376" s="120"/>
      <c r="F376" s="20"/>
      <c r="G376" s="20"/>
      <c r="H376" s="14"/>
      <c r="I376" s="15"/>
      <c r="J376" s="12"/>
      <c r="K376" s="12"/>
      <c r="L376" s="12"/>
      <c r="M376" s="11"/>
      <c r="N376" s="24"/>
      <c r="O376" s="11"/>
      <c r="P376" s="24"/>
      <c r="Q376" s="84"/>
      <c r="S376" s="25"/>
    </row>
    <row r="377" spans="2:19" x14ac:dyDescent="0.2">
      <c r="B377" s="114"/>
      <c r="C377" s="30"/>
      <c r="D377" s="31"/>
      <c r="E377" s="120"/>
      <c r="F377" s="20"/>
      <c r="G377" s="20"/>
      <c r="H377" s="14"/>
      <c r="I377" s="15"/>
      <c r="J377" s="12"/>
      <c r="K377" s="12"/>
      <c r="L377" s="12"/>
      <c r="M377" s="11"/>
      <c r="N377" s="24"/>
      <c r="O377" s="11"/>
      <c r="P377" s="24"/>
      <c r="Q377" s="84"/>
      <c r="S377" s="25"/>
    </row>
    <row r="378" spans="2:19" x14ac:dyDescent="0.2">
      <c r="B378" s="114"/>
      <c r="C378" s="30"/>
      <c r="D378" s="31"/>
      <c r="E378" s="120"/>
      <c r="F378" s="20"/>
      <c r="G378" s="20"/>
      <c r="H378" s="14"/>
      <c r="I378" s="15"/>
      <c r="J378" s="12"/>
      <c r="K378" s="12"/>
      <c r="L378" s="12"/>
      <c r="M378" s="11"/>
      <c r="N378" s="24"/>
      <c r="O378" s="11"/>
      <c r="P378" s="24"/>
      <c r="Q378" s="84"/>
      <c r="S378" s="25"/>
    </row>
    <row r="379" spans="2:19" x14ac:dyDescent="0.2">
      <c r="B379" s="114"/>
      <c r="C379" s="30"/>
      <c r="D379" s="31"/>
      <c r="E379" s="120"/>
      <c r="F379" s="20"/>
      <c r="G379" s="20"/>
      <c r="H379" s="14"/>
      <c r="I379" s="15"/>
      <c r="J379" s="12"/>
      <c r="K379" s="12"/>
      <c r="L379" s="12"/>
      <c r="M379" s="11"/>
      <c r="N379" s="24"/>
      <c r="O379" s="11"/>
      <c r="P379" s="24"/>
      <c r="Q379" s="84"/>
      <c r="S379" s="25"/>
    </row>
    <row r="380" spans="2:19" x14ac:dyDescent="0.2">
      <c r="B380" s="114"/>
      <c r="C380" s="30"/>
      <c r="D380" s="31"/>
      <c r="E380" s="120"/>
      <c r="F380" s="20"/>
      <c r="G380" s="20"/>
      <c r="H380" s="14"/>
      <c r="I380" s="15"/>
      <c r="J380" s="12"/>
      <c r="K380" s="12"/>
      <c r="L380" s="12"/>
      <c r="M380" s="11"/>
      <c r="N380" s="24"/>
      <c r="O380" s="11"/>
      <c r="P380" s="24"/>
      <c r="Q380" s="84"/>
      <c r="S380" s="25"/>
    </row>
    <row r="381" spans="2:19" x14ac:dyDescent="0.2">
      <c r="B381" s="114"/>
      <c r="C381" s="30"/>
      <c r="D381" s="31"/>
      <c r="E381" s="120"/>
      <c r="F381" s="20"/>
      <c r="G381" s="20"/>
      <c r="H381" s="14"/>
      <c r="I381" s="15"/>
      <c r="J381" s="12"/>
      <c r="K381" s="12"/>
      <c r="L381" s="12"/>
      <c r="M381" s="11"/>
      <c r="N381" s="24"/>
      <c r="O381" s="11"/>
      <c r="P381" s="24"/>
      <c r="Q381" s="84"/>
      <c r="S381" s="25"/>
    </row>
    <row r="382" spans="2:19" x14ac:dyDescent="0.2">
      <c r="B382" s="114"/>
      <c r="C382" s="30"/>
      <c r="D382" s="31"/>
      <c r="E382" s="120"/>
      <c r="F382" s="20"/>
      <c r="G382" s="20"/>
      <c r="H382" s="14"/>
      <c r="I382" s="15"/>
      <c r="J382" s="12"/>
      <c r="K382" s="12"/>
      <c r="L382" s="12"/>
      <c r="M382" s="11"/>
      <c r="N382" s="24"/>
      <c r="O382" s="11"/>
      <c r="P382" s="24"/>
      <c r="Q382" s="84"/>
      <c r="S382" s="25"/>
    </row>
    <row r="383" spans="2:19" x14ac:dyDescent="0.2">
      <c r="B383" s="114"/>
      <c r="C383" s="30"/>
      <c r="D383" s="31"/>
      <c r="E383" s="120"/>
      <c r="F383" s="20"/>
      <c r="G383" s="20"/>
      <c r="H383" s="14"/>
      <c r="I383" s="15"/>
      <c r="J383" s="12"/>
      <c r="K383" s="12"/>
      <c r="L383" s="12"/>
      <c r="M383" s="11"/>
      <c r="N383" s="24"/>
      <c r="O383" s="11"/>
      <c r="P383" s="24"/>
      <c r="Q383" s="84"/>
      <c r="S383" s="25"/>
    </row>
    <row r="384" spans="2:19" x14ac:dyDescent="0.2">
      <c r="B384" s="114"/>
      <c r="C384" s="30"/>
      <c r="D384" s="31"/>
      <c r="E384" s="120"/>
      <c r="F384" s="20"/>
      <c r="G384" s="20"/>
      <c r="H384" s="14"/>
      <c r="I384" s="15"/>
      <c r="J384" s="12"/>
      <c r="K384" s="12"/>
      <c r="L384" s="12"/>
      <c r="M384" s="11"/>
      <c r="N384" s="24"/>
      <c r="O384" s="11"/>
      <c r="P384" s="24"/>
      <c r="Q384" s="84"/>
      <c r="S384" s="25"/>
    </row>
    <row r="385" spans="2:19" x14ac:dyDescent="0.2">
      <c r="B385" s="114"/>
      <c r="C385" s="30"/>
      <c r="D385" s="31"/>
      <c r="E385" s="120"/>
      <c r="F385" s="20"/>
      <c r="G385" s="20"/>
      <c r="H385" s="14"/>
      <c r="I385" s="15"/>
      <c r="J385" s="12"/>
      <c r="K385" s="12"/>
      <c r="L385" s="12"/>
      <c r="M385" s="11"/>
      <c r="N385" s="24"/>
      <c r="O385" s="11"/>
      <c r="P385" s="24"/>
      <c r="Q385" s="84"/>
      <c r="S385" s="25"/>
    </row>
    <row r="386" spans="2:19" x14ac:dyDescent="0.2">
      <c r="B386" s="114"/>
      <c r="C386" s="30"/>
      <c r="D386" s="31"/>
      <c r="E386" s="120"/>
      <c r="F386" s="20"/>
      <c r="G386" s="20"/>
      <c r="H386" s="14"/>
      <c r="I386" s="15"/>
      <c r="J386" s="12"/>
      <c r="K386" s="12"/>
      <c r="L386" s="12"/>
      <c r="M386" s="11"/>
      <c r="N386" s="24"/>
      <c r="O386" s="11"/>
      <c r="P386" s="24"/>
      <c r="Q386" s="84"/>
      <c r="S386" s="25"/>
    </row>
    <row r="387" spans="2:19" x14ac:dyDescent="0.2">
      <c r="B387" s="114"/>
      <c r="C387" s="30"/>
      <c r="D387" s="31"/>
      <c r="E387" s="120"/>
      <c r="F387" s="20"/>
      <c r="G387" s="20"/>
      <c r="H387" s="14"/>
      <c r="I387" s="15"/>
      <c r="J387" s="12"/>
      <c r="K387" s="12"/>
      <c r="L387" s="12"/>
      <c r="M387" s="11"/>
      <c r="N387" s="24"/>
      <c r="O387" s="11"/>
      <c r="P387" s="24"/>
      <c r="Q387" s="84"/>
      <c r="S387" s="25"/>
    </row>
    <row r="388" spans="2:19" x14ac:dyDescent="0.2">
      <c r="B388" s="114"/>
      <c r="C388" s="30"/>
      <c r="D388" s="31"/>
      <c r="E388" s="120"/>
      <c r="F388" s="20"/>
      <c r="G388" s="20"/>
      <c r="H388" s="14"/>
      <c r="I388" s="15"/>
      <c r="J388" s="12"/>
      <c r="K388" s="12"/>
      <c r="L388" s="12"/>
      <c r="M388" s="11"/>
      <c r="N388" s="24"/>
      <c r="O388" s="11"/>
      <c r="P388" s="24"/>
      <c r="Q388" s="84"/>
      <c r="S388" s="25"/>
    </row>
    <row r="389" spans="2:19" x14ac:dyDescent="0.2">
      <c r="B389" s="114"/>
      <c r="C389" s="30"/>
      <c r="D389" s="31"/>
      <c r="E389" s="120"/>
      <c r="F389" s="20"/>
      <c r="G389" s="20"/>
      <c r="H389" s="14"/>
      <c r="I389" s="15"/>
      <c r="J389" s="12"/>
      <c r="K389" s="12"/>
      <c r="L389" s="12"/>
      <c r="M389" s="11"/>
      <c r="N389" s="24"/>
      <c r="O389" s="11"/>
      <c r="P389" s="24"/>
      <c r="Q389" s="84"/>
      <c r="S389" s="25"/>
    </row>
    <row r="390" spans="2:19" x14ac:dyDescent="0.2">
      <c r="B390" s="114"/>
      <c r="C390" s="30"/>
      <c r="D390" s="31"/>
      <c r="E390" s="120"/>
      <c r="F390" s="20"/>
      <c r="G390" s="20"/>
      <c r="H390" s="14"/>
      <c r="I390" s="15"/>
      <c r="J390" s="12"/>
      <c r="K390" s="12"/>
      <c r="L390" s="12"/>
      <c r="M390" s="11"/>
      <c r="N390" s="24"/>
      <c r="O390" s="11"/>
      <c r="P390" s="24"/>
      <c r="Q390" s="84"/>
      <c r="S390" s="25"/>
    </row>
    <row r="391" spans="2:19" x14ac:dyDescent="0.2">
      <c r="B391" s="114"/>
      <c r="C391" s="30"/>
      <c r="D391" s="31"/>
      <c r="E391" s="120"/>
      <c r="F391" s="20"/>
      <c r="G391" s="20"/>
      <c r="H391" s="14"/>
      <c r="I391" s="15"/>
      <c r="J391" s="12"/>
      <c r="K391" s="12"/>
      <c r="L391" s="12"/>
      <c r="M391" s="11"/>
      <c r="N391" s="24"/>
      <c r="O391" s="11"/>
      <c r="P391" s="24"/>
      <c r="Q391" s="84"/>
      <c r="S391" s="25"/>
    </row>
    <row r="392" spans="2:19" x14ac:dyDescent="0.2">
      <c r="B392" s="114"/>
      <c r="C392" s="30"/>
      <c r="D392" s="31"/>
      <c r="E392" s="120"/>
      <c r="F392" s="20"/>
      <c r="G392" s="20"/>
      <c r="H392" s="14"/>
      <c r="I392" s="15"/>
      <c r="J392" s="12"/>
      <c r="K392" s="12"/>
      <c r="L392" s="12"/>
      <c r="M392" s="11"/>
      <c r="N392" s="24"/>
      <c r="O392" s="11"/>
      <c r="P392" s="24"/>
      <c r="Q392" s="84"/>
      <c r="S392" s="25"/>
    </row>
    <row r="393" spans="2:19" x14ac:dyDescent="0.2">
      <c r="B393" s="114"/>
      <c r="C393" s="30"/>
      <c r="D393" s="31"/>
      <c r="E393" s="120"/>
      <c r="F393" s="20"/>
      <c r="G393" s="20"/>
      <c r="H393" s="14"/>
      <c r="I393" s="15"/>
      <c r="J393" s="12"/>
      <c r="K393" s="12"/>
      <c r="L393" s="12"/>
      <c r="M393" s="11"/>
      <c r="N393" s="24"/>
      <c r="O393" s="11"/>
      <c r="P393" s="24"/>
      <c r="Q393" s="84"/>
      <c r="S393" s="25"/>
    </row>
    <row r="394" spans="2:19" x14ac:dyDescent="0.2">
      <c r="B394" s="114"/>
      <c r="C394" s="30"/>
      <c r="D394" s="31"/>
      <c r="E394" s="120"/>
      <c r="F394" s="20"/>
      <c r="G394" s="20"/>
      <c r="H394" s="14"/>
      <c r="I394" s="15"/>
      <c r="J394" s="12"/>
      <c r="K394" s="12"/>
      <c r="L394" s="12"/>
      <c r="M394" s="11"/>
      <c r="N394" s="24"/>
      <c r="O394" s="11"/>
      <c r="P394" s="24"/>
      <c r="Q394" s="84"/>
      <c r="S394" s="25"/>
    </row>
    <row r="395" spans="2:19" x14ac:dyDescent="0.2">
      <c r="B395" s="114"/>
      <c r="C395" s="30"/>
      <c r="D395" s="31"/>
      <c r="E395" s="120"/>
      <c r="F395" s="20"/>
      <c r="G395" s="20"/>
      <c r="H395" s="14"/>
      <c r="I395" s="15"/>
      <c r="J395" s="12"/>
      <c r="K395" s="12"/>
      <c r="L395" s="12"/>
      <c r="M395" s="11"/>
      <c r="N395" s="24"/>
      <c r="O395" s="11"/>
      <c r="P395" s="24"/>
      <c r="Q395" s="84"/>
      <c r="S395" s="25"/>
    </row>
    <row r="396" spans="2:19" x14ac:dyDescent="0.2">
      <c r="B396" s="114"/>
      <c r="C396" s="30"/>
      <c r="D396" s="31"/>
      <c r="E396" s="120"/>
      <c r="F396" s="20"/>
      <c r="G396" s="20"/>
      <c r="H396" s="14"/>
      <c r="I396" s="15"/>
      <c r="J396" s="12"/>
      <c r="K396" s="12"/>
      <c r="L396" s="12"/>
      <c r="M396" s="11"/>
      <c r="N396" s="24"/>
      <c r="O396" s="11"/>
      <c r="P396" s="24"/>
      <c r="Q396" s="84"/>
      <c r="S396" s="25"/>
    </row>
    <row r="397" spans="2:19" x14ac:dyDescent="0.2">
      <c r="B397" s="114"/>
      <c r="C397" s="30"/>
      <c r="D397" s="31"/>
      <c r="E397" s="120"/>
      <c r="F397" s="20"/>
      <c r="G397" s="20"/>
      <c r="H397" s="14"/>
      <c r="I397" s="15"/>
      <c r="J397" s="12"/>
      <c r="K397" s="12"/>
      <c r="L397" s="12"/>
      <c r="M397" s="11"/>
      <c r="N397" s="24"/>
      <c r="O397" s="11"/>
      <c r="P397" s="24"/>
      <c r="Q397" s="84"/>
      <c r="S397" s="25"/>
    </row>
    <row r="398" spans="2:19" x14ac:dyDescent="0.2">
      <c r="B398" s="114"/>
      <c r="C398" s="30"/>
      <c r="D398" s="31"/>
      <c r="E398" s="120"/>
      <c r="F398" s="20"/>
      <c r="G398" s="20"/>
      <c r="H398" s="14"/>
      <c r="I398" s="15"/>
      <c r="J398" s="12"/>
      <c r="K398" s="12"/>
      <c r="L398" s="12"/>
      <c r="M398" s="11"/>
      <c r="N398" s="24"/>
      <c r="O398" s="11"/>
      <c r="P398" s="24"/>
      <c r="Q398" s="84"/>
      <c r="S398" s="25"/>
    </row>
    <row r="399" spans="2:19" x14ac:dyDescent="0.2">
      <c r="B399" s="114"/>
      <c r="C399" s="30"/>
      <c r="D399" s="31"/>
      <c r="E399" s="120"/>
      <c r="F399" s="20"/>
      <c r="G399" s="20"/>
      <c r="H399" s="14"/>
      <c r="I399" s="15"/>
      <c r="J399" s="12"/>
      <c r="K399" s="12"/>
      <c r="L399" s="12"/>
      <c r="M399" s="11"/>
      <c r="N399" s="24"/>
      <c r="O399" s="11"/>
      <c r="P399" s="24"/>
      <c r="Q399" s="84"/>
      <c r="S399" s="25"/>
    </row>
    <row r="400" spans="2:19" x14ac:dyDescent="0.2">
      <c r="B400" s="114"/>
      <c r="C400" s="30"/>
      <c r="D400" s="31"/>
      <c r="E400" s="120"/>
      <c r="F400" s="20"/>
      <c r="G400" s="20"/>
      <c r="H400" s="14"/>
      <c r="I400" s="15"/>
      <c r="J400" s="12"/>
      <c r="K400" s="12"/>
      <c r="L400" s="12"/>
      <c r="M400" s="11"/>
      <c r="N400" s="24"/>
      <c r="O400" s="11"/>
      <c r="P400" s="24"/>
      <c r="Q400" s="84"/>
      <c r="S400" s="25"/>
    </row>
    <row r="401" spans="1:19" x14ac:dyDescent="0.2">
      <c r="B401" s="114"/>
      <c r="C401" s="30"/>
      <c r="D401" s="31"/>
      <c r="E401" s="120"/>
      <c r="F401" s="20"/>
      <c r="G401" s="20"/>
      <c r="H401" s="14"/>
      <c r="I401" s="15"/>
      <c r="J401" s="12"/>
      <c r="K401" s="12"/>
      <c r="L401" s="12"/>
      <c r="M401" s="11"/>
      <c r="N401" s="24"/>
      <c r="O401" s="11"/>
      <c r="P401" s="24"/>
      <c r="Q401" s="84"/>
      <c r="S401" s="25"/>
    </row>
    <row r="402" spans="1:19" ht="13.5" customHeight="1" x14ac:dyDescent="0.2">
      <c r="B402" s="114"/>
      <c r="C402" s="30"/>
      <c r="D402" s="31"/>
      <c r="E402" s="120"/>
      <c r="F402" s="20"/>
      <c r="G402" s="20"/>
      <c r="H402" s="14"/>
      <c r="I402" s="15"/>
      <c r="J402" s="12"/>
      <c r="K402" s="12"/>
      <c r="L402" s="12"/>
      <c r="M402" s="11"/>
      <c r="N402" s="24"/>
      <c r="O402" s="11"/>
      <c r="P402" s="24"/>
      <c r="Q402" s="84"/>
      <c r="S402" s="25"/>
    </row>
    <row r="403" spans="1:19" x14ac:dyDescent="0.2">
      <c r="A403" s="7"/>
      <c r="B403" s="114"/>
      <c r="C403" s="30"/>
      <c r="D403" s="31"/>
      <c r="E403" s="120"/>
      <c r="F403" s="20"/>
      <c r="G403" s="20"/>
      <c r="H403" s="14"/>
      <c r="I403" s="15"/>
      <c r="J403" s="12"/>
      <c r="K403" s="12"/>
      <c r="L403" s="12"/>
      <c r="M403" s="11"/>
      <c r="N403" s="24"/>
      <c r="O403" s="11"/>
      <c r="P403" s="24"/>
      <c r="Q403" s="84"/>
      <c r="S403" s="25"/>
    </row>
    <row r="404" spans="1:19" x14ac:dyDescent="0.2">
      <c r="B404" s="114"/>
      <c r="C404" s="30"/>
      <c r="D404" s="31"/>
      <c r="E404" s="120"/>
      <c r="F404" s="20"/>
      <c r="G404" s="20"/>
      <c r="H404" s="14"/>
      <c r="I404" s="15"/>
      <c r="J404" s="12"/>
      <c r="K404" s="12"/>
      <c r="L404" s="12"/>
      <c r="M404" s="11"/>
      <c r="N404" s="24"/>
      <c r="O404" s="11"/>
      <c r="P404" s="24"/>
      <c r="Q404" s="84"/>
    </row>
    <row r="405" spans="1:19" x14ac:dyDescent="0.2">
      <c r="B405" s="114"/>
      <c r="C405" s="30"/>
      <c r="D405" s="31"/>
      <c r="E405" s="120"/>
      <c r="F405" s="20"/>
      <c r="G405" s="20"/>
      <c r="H405" s="14"/>
      <c r="I405" s="15"/>
      <c r="J405" s="12"/>
      <c r="K405" s="12"/>
      <c r="L405" s="12"/>
      <c r="M405" s="11"/>
      <c r="N405" s="24"/>
      <c r="O405" s="11"/>
      <c r="P405" s="24"/>
      <c r="Q405" s="84"/>
    </row>
    <row r="406" spans="1:19" x14ac:dyDescent="0.2">
      <c r="B406" s="114"/>
      <c r="C406" s="30"/>
      <c r="D406" s="31">
        <v>0</v>
      </c>
      <c r="E406" s="120"/>
      <c r="F406" s="20">
        <f>SUM(F3:F405)</f>
        <v>2560</v>
      </c>
      <c r="G406" s="20"/>
      <c r="H406" s="14">
        <f>SUM(H3:H405)</f>
        <v>256721.46999999983</v>
      </c>
      <c r="I406" s="15"/>
      <c r="J406" s="12">
        <v>5555</v>
      </c>
      <c r="K406" s="12"/>
      <c r="L406" s="12">
        <f>SUM(L3:L405)</f>
        <v>2550</v>
      </c>
      <c r="M406" s="11">
        <f>SUM(M3:M405)</f>
        <v>265131.41000000009</v>
      </c>
      <c r="N406" s="24">
        <f>O406/M406</f>
        <v>1.8813236802082405E-2</v>
      </c>
      <c r="O406" s="11">
        <f>SUM(O3:O405)</f>
        <v>4987.9800000000005</v>
      </c>
      <c r="P406" s="24"/>
      <c r="Q406" s="84"/>
    </row>
    <row r="407" spans="1:19" x14ac:dyDescent="0.2">
      <c r="C407" s="26"/>
      <c r="Q407" s="84"/>
    </row>
    <row r="408" spans="1:19" x14ac:dyDescent="0.2">
      <c r="C408" s="26"/>
      <c r="Q408" s="84"/>
    </row>
    <row r="409" spans="1:19" x14ac:dyDescent="0.2">
      <c r="C409" s="26"/>
      <c r="Q409" s="84"/>
    </row>
    <row r="410" spans="1:19" x14ac:dyDescent="0.2">
      <c r="C410" s="26"/>
      <c r="Q410" s="84"/>
    </row>
    <row r="411" spans="1:19" x14ac:dyDescent="0.2">
      <c r="C411" s="26"/>
      <c r="Q411" s="84"/>
    </row>
    <row r="412" spans="1:19" x14ac:dyDescent="0.2">
      <c r="C412" s="26"/>
      <c r="Q412" s="84"/>
    </row>
    <row r="413" spans="1:19" x14ac:dyDescent="0.2">
      <c r="C413" s="26"/>
      <c r="Q413" s="84"/>
    </row>
    <row r="414" spans="1:19" x14ac:dyDescent="0.2">
      <c r="C414" s="26"/>
    </row>
    <row r="415" spans="1:19" x14ac:dyDescent="0.2">
      <c r="C415" s="26"/>
    </row>
    <row r="416" spans="1:19" x14ac:dyDescent="0.2">
      <c r="C416" s="26"/>
    </row>
    <row r="417" spans="3:13" x14ac:dyDescent="0.2">
      <c r="C417" s="26"/>
    </row>
    <row r="418" spans="3:13" x14ac:dyDescent="0.2">
      <c r="C418" s="26"/>
    </row>
    <row r="419" spans="3:13" x14ac:dyDescent="0.2">
      <c r="C419" s="26"/>
    </row>
    <row r="420" spans="3:13" x14ac:dyDescent="0.2">
      <c r="C420" s="26"/>
    </row>
    <row r="422" spans="3:13" ht="18.75" x14ac:dyDescent="0.35">
      <c r="D422" s="27"/>
    </row>
    <row r="424" spans="3:13" x14ac:dyDescent="0.2">
      <c r="M424" s="112"/>
    </row>
  </sheetData>
  <autoFilter ref="A2:W417" xr:uid="{DEFBF750-5EAA-4883-8286-1EAD4F5E7DB3}">
    <sortState xmlns:xlrd2="http://schemas.microsoft.com/office/spreadsheetml/2017/richdata2" ref="A4:W417">
      <sortCondition ref="B2:B417"/>
    </sortState>
  </autoFilter>
  <sortState xmlns:xlrd2="http://schemas.microsoft.com/office/spreadsheetml/2017/richdata2" ref="B3:U187">
    <sortCondition ref="B3:B187"/>
  </sortState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4" type="noConversion"/>
  <conditionalFormatting sqref="O44:O159 N3:O43 N43:N159 N160:O406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2">
    <dataValidation type="list" allowBlank="1" showInputMessage="1" showErrorMessage="1" sqref="I3:I32" xr:uid="{DCE927E3-C8F5-4EBD-B4AD-D48AD216AA54}">
      <formula1>"清,买,中"</formula1>
    </dataValidation>
    <dataValidation type="list" allowBlank="1" showInputMessage="1" showErrorMessage="1" sqref="I33:I406" xr:uid="{7A9B0117-0115-44C8-9397-D046F7435BE9}">
      <formula1>"买,卖,中,清"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D40" r:id="rId7" display="https://www.jisilu.cn/data/convert_bond_detail/113036" xr:uid="{B2B3ABF9-AB4A-498C-9A63-1F43D425AFD9}"/>
    <hyperlink ref="D43" r:id="rId8" display="https://www.jisilu.cn/data/convert_bond_detail/128100" xr:uid="{B998862A-1AB4-47BF-ABA6-5D05B6BE0AE2}"/>
    <hyperlink ref="D48" r:id="rId9" display="https://www.jisilu.cn/data/convert_bond_detail/113017" xr:uid="{A338ED59-F062-4C29-8277-65535D313036}"/>
    <hyperlink ref="D58" r:id="rId10" display="https://www.jisilu.cn/data/convert_bond_detail/113017" xr:uid="{9428EE44-203B-40D5-A43A-A563534CF303}"/>
    <hyperlink ref="D52" r:id="rId11" display="https://www.jisilu.cn/data/convert_bond_detail/113036" xr:uid="{3CCE31DE-6D92-49BD-832B-E8B71A9933D5}"/>
    <hyperlink ref="D179" r:id="rId12" display="https://www.jisilu.cn/data/convert_bond_detail/128132" xr:uid="{5CEA3D59-2AC8-42C1-9B30-CDE7EDCF6963}"/>
    <hyperlink ref="D187" r:id="rId13" display="https://www.jisilu.cn/data/convert_bond_detail/113589" xr:uid="{E4105EDE-E890-46CB-A86A-A8FBB8727CAD}"/>
    <hyperlink ref="D250" r:id="rId14" display="https://www.jisilu.cn/data/convert_bond_detail/113589" xr:uid="{EAFE6F4B-A9A3-4C5D-92D9-28153EB904DA}"/>
    <hyperlink ref="D316" r:id="rId15" display="https://www.jisilu.cn/data/convert_bond_detail/113589" xr:uid="{BF21E260-D674-4FFE-9B79-FE73C895AD61}"/>
  </hyperlinks>
  <pageMargins left="0.7" right="0.7" top="0.75" bottom="0.75" header="0.3" footer="0.3"/>
  <pageSetup paperSize="9" orientation="portrait" horizontalDpi="4294967294" verticalDpi="30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963A-C8D0-4542-8EAA-DE8EB04670D4}">
  <dimension ref="B2:Q63"/>
  <sheetViews>
    <sheetView topLeftCell="A16" workbookViewId="0">
      <selection activeCell="L53" sqref="L53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  <col min="13" max="13" width="76.875" customWidth="1"/>
  </cols>
  <sheetData>
    <row r="2" spans="2:9" x14ac:dyDescent="0.2">
      <c r="B2" s="196">
        <v>44805</v>
      </c>
      <c r="C2" s="197"/>
      <c r="D2" s="197"/>
      <c r="E2" s="197"/>
      <c r="F2" s="197"/>
      <c r="G2" s="197"/>
      <c r="H2" s="197"/>
      <c r="I2" s="198"/>
    </row>
    <row r="3" spans="2:9" x14ac:dyDescent="0.2">
      <c r="B3" s="115" t="s">
        <v>173</v>
      </c>
      <c r="C3" s="137" t="s">
        <v>179</v>
      </c>
      <c r="D3" s="115" t="s">
        <v>174</v>
      </c>
      <c r="E3" s="115" t="s">
        <v>180</v>
      </c>
      <c r="F3" s="115" t="s">
        <v>177</v>
      </c>
      <c r="G3" s="115" t="s">
        <v>178</v>
      </c>
      <c r="H3" s="115" t="s">
        <v>175</v>
      </c>
      <c r="I3" s="115" t="s">
        <v>176</v>
      </c>
    </row>
    <row r="4" spans="2:9" x14ac:dyDescent="0.2">
      <c r="B4" s="115">
        <f>0.985</f>
        <v>0.98499999999999999</v>
      </c>
      <c r="C4" s="115">
        <v>109.89</v>
      </c>
      <c r="D4" s="115">
        <v>10</v>
      </c>
      <c r="E4" s="115">
        <f>C4</f>
        <v>109.89</v>
      </c>
      <c r="F4" s="115">
        <f>D4*C4</f>
        <v>1098.9000000000001</v>
      </c>
      <c r="G4" s="115">
        <f>F4</f>
        <v>1098.9000000000001</v>
      </c>
      <c r="H4" s="115">
        <f>SUM($D$4:D4)</f>
        <v>10</v>
      </c>
      <c r="I4" s="115">
        <f>E4*1.3</f>
        <v>142.857</v>
      </c>
    </row>
    <row r="5" spans="2:9" x14ac:dyDescent="0.2">
      <c r="B5" s="115">
        <f>$B$4</f>
        <v>0.98499999999999999</v>
      </c>
      <c r="C5" s="115">
        <f>B5*C4</f>
        <v>108.24164999999999</v>
      </c>
      <c r="D5" s="115">
        <v>10</v>
      </c>
      <c r="E5" s="115">
        <f>SUM($F$4:$F5)/SUM($D$4:D5)</f>
        <v>109.06582499999999</v>
      </c>
      <c r="F5" s="115">
        <f t="shared" ref="F5:F27" si="0">D5*C5</f>
        <v>1082.4164999999998</v>
      </c>
      <c r="G5" s="115">
        <f>SUM($F$4:F5)</f>
        <v>2181.3164999999999</v>
      </c>
      <c r="H5" s="115">
        <f>SUM($D$4:D5)</f>
        <v>20</v>
      </c>
      <c r="I5" s="115">
        <v>135</v>
      </c>
    </row>
    <row r="6" spans="2:9" x14ac:dyDescent="0.2">
      <c r="B6" s="115">
        <f t="shared" ref="B6" si="1">$B$4</f>
        <v>0.98499999999999999</v>
      </c>
      <c r="C6" s="115">
        <f t="shared" ref="C6:C27" si="2">B6*C5</f>
        <v>106.61802524999999</v>
      </c>
      <c r="D6" s="115">
        <v>10</v>
      </c>
      <c r="E6" s="115">
        <f>SUM($F$4:$F6)/SUM($D$4:D6)</f>
        <v>108.24989174999999</v>
      </c>
      <c r="F6" s="115">
        <f t="shared" si="0"/>
        <v>1066.1802524999998</v>
      </c>
      <c r="G6" s="115">
        <f>SUM($F$4:F6)</f>
        <v>3247.4967524999997</v>
      </c>
      <c r="H6" s="115">
        <f>SUM($D$4:D6)</f>
        <v>30</v>
      </c>
      <c r="I6" s="115">
        <v>132</v>
      </c>
    </row>
    <row r="7" spans="2:9" x14ac:dyDescent="0.2">
      <c r="B7" s="115">
        <f>0.986</f>
        <v>0.98599999999999999</v>
      </c>
      <c r="C7" s="115">
        <f t="shared" si="2"/>
        <v>105.12537289649998</v>
      </c>
      <c r="D7" s="115">
        <v>10</v>
      </c>
      <c r="E7" s="115">
        <f>SUM($F$4:$F7)/SUM($D$4:D7)</f>
        <v>107.46876203662501</v>
      </c>
      <c r="F7" s="115">
        <f t="shared" si="0"/>
        <v>1051.2537289649999</v>
      </c>
      <c r="G7" s="115">
        <f>SUM($F$4:F7)</f>
        <v>4298.7504814650001</v>
      </c>
      <c r="H7" s="115">
        <f>SUM($D$4:D7)</f>
        <v>40</v>
      </c>
      <c r="I7" s="115">
        <v>130</v>
      </c>
    </row>
    <row r="8" spans="2:9" x14ac:dyDescent="0.2">
      <c r="B8" s="115">
        <f t="shared" ref="B8:B9" si="3">0.986</f>
        <v>0.98599999999999999</v>
      </c>
      <c r="C8" s="115">
        <f t="shared" si="2"/>
        <v>103.65361767594898</v>
      </c>
      <c r="D8" s="115">
        <v>10</v>
      </c>
      <c r="E8" s="115">
        <f>SUM($F$4:$F8)/SUM($D$4:D8)</f>
        <v>106.7057331644898</v>
      </c>
      <c r="F8" s="115">
        <f t="shared" si="0"/>
        <v>1036.5361767594898</v>
      </c>
      <c r="G8" s="115">
        <f>SUM($F$4:F8)</f>
        <v>5335.2866582244897</v>
      </c>
      <c r="H8" s="115">
        <f>SUM($D$4:D8)</f>
        <v>50</v>
      </c>
      <c r="I8" s="115">
        <v>127.65</v>
      </c>
    </row>
    <row r="9" spans="2:9" x14ac:dyDescent="0.2">
      <c r="B9" s="115">
        <f t="shared" si="3"/>
        <v>0.98599999999999999</v>
      </c>
      <c r="C9" s="115">
        <f t="shared" si="2"/>
        <v>102.20246702848569</v>
      </c>
      <c r="D9" s="115">
        <v>10</v>
      </c>
      <c r="E9" s="115">
        <f>SUM($F$4:$F9)/SUM($D$4:D9)</f>
        <v>105.95518880848911</v>
      </c>
      <c r="F9" s="115">
        <f t="shared" si="0"/>
        <v>1022.0246702848568</v>
      </c>
      <c r="G9" s="115">
        <f>SUM($F$4:F9)</f>
        <v>6357.3113285093468</v>
      </c>
      <c r="H9" s="115">
        <f>SUM($D$4:D9)</f>
        <v>60</v>
      </c>
      <c r="I9" s="115">
        <v>125.77</v>
      </c>
    </row>
    <row r="10" spans="2:9" x14ac:dyDescent="0.2">
      <c r="B10" s="115">
        <f>0.987</f>
        <v>0.98699999999999999</v>
      </c>
      <c r="C10" s="115">
        <f t="shared" si="2"/>
        <v>100.87383495711536</v>
      </c>
      <c r="D10" s="115">
        <v>10</v>
      </c>
      <c r="E10" s="115">
        <f>SUM($F$4:$F10)/SUM($D$4:D10)</f>
        <v>105.22928111543573</v>
      </c>
      <c r="F10" s="115">
        <f t="shared" si="0"/>
        <v>1008.7383495711537</v>
      </c>
      <c r="G10" s="115">
        <f>SUM($F$4:F10)</f>
        <v>7366.0496780805006</v>
      </c>
      <c r="H10" s="115">
        <f>SUM($D$4:D10)</f>
        <v>70</v>
      </c>
      <c r="I10" s="115">
        <v>123.9</v>
      </c>
    </row>
    <row r="11" spans="2:9" x14ac:dyDescent="0.2">
      <c r="B11" s="115">
        <f t="shared" ref="B11:B12" si="4">0.987</f>
        <v>0.98699999999999999</v>
      </c>
      <c r="C11" s="115">
        <f t="shared" si="2"/>
        <v>99.562475102672863</v>
      </c>
      <c r="D11" s="115">
        <v>10</v>
      </c>
      <c r="E11" s="115">
        <f>SUM($F$4:$F11)/SUM($D$4:D11)</f>
        <v>104.52093036384038</v>
      </c>
      <c r="F11" s="115">
        <f t="shared" si="0"/>
        <v>995.62475102672863</v>
      </c>
      <c r="G11" s="115">
        <f>SUM($F$4:F11)</f>
        <v>8361.67442910723</v>
      </c>
      <c r="H11" s="115">
        <f>SUM($D$4:D11)</f>
        <v>80</v>
      </c>
      <c r="I11" s="115">
        <v>122.08</v>
      </c>
    </row>
    <row r="12" spans="2:9" x14ac:dyDescent="0.2">
      <c r="B12" s="115">
        <f t="shared" si="4"/>
        <v>0.98699999999999999</v>
      </c>
      <c r="C12" s="115">
        <f t="shared" si="2"/>
        <v>98.268162926338121</v>
      </c>
      <c r="D12" s="115">
        <v>10</v>
      </c>
      <c r="E12" s="115">
        <f>SUM($F$4:$F12)/SUM($D$4:D12)</f>
        <v>103.82617842634012</v>
      </c>
      <c r="F12" s="115">
        <f t="shared" si="0"/>
        <v>982.68162926338118</v>
      </c>
      <c r="G12" s="115">
        <f>SUM($F$4:F12)</f>
        <v>9344.3560583706112</v>
      </c>
      <c r="H12" s="115">
        <f>SUM($D$4:D12)</f>
        <v>90</v>
      </c>
      <c r="I12" s="115">
        <v>119.5</v>
      </c>
    </row>
    <row r="13" spans="2:9" x14ac:dyDescent="0.2">
      <c r="B13" s="115">
        <f>0.99</f>
        <v>0.99</v>
      </c>
      <c r="C13" s="115">
        <f t="shared" si="2"/>
        <v>97.285481297074739</v>
      </c>
      <c r="D13" s="115">
        <v>10</v>
      </c>
      <c r="E13" s="115">
        <f>SUM($F$4:$F13)/SUM($D$4:D13)</f>
        <v>103.17210871341358</v>
      </c>
      <c r="F13" s="115">
        <f t="shared" si="0"/>
        <v>972.85481297074739</v>
      </c>
      <c r="G13" s="115">
        <f>SUM($F$4:F13)</f>
        <v>10317.210871341358</v>
      </c>
      <c r="H13" s="115">
        <f>SUM($D$4:D13)</f>
        <v>100</v>
      </c>
      <c r="I13" s="115">
        <v>117.7</v>
      </c>
    </row>
    <row r="14" spans="2:9" x14ac:dyDescent="0.2">
      <c r="B14" s="115">
        <f>0.99</f>
        <v>0.99</v>
      </c>
      <c r="C14" s="115">
        <f t="shared" si="2"/>
        <v>96.312626484103987</v>
      </c>
      <c r="D14" s="115">
        <v>10</v>
      </c>
      <c r="E14" s="115">
        <f>SUM($F$4:$F14)/SUM($D$4:D14)</f>
        <v>102.54851941983998</v>
      </c>
      <c r="F14" s="115">
        <f t="shared" si="0"/>
        <v>963.12626484103987</v>
      </c>
      <c r="G14" s="115">
        <f>SUM($F$4:F14)</f>
        <v>11280.337136182397</v>
      </c>
      <c r="H14" s="115">
        <f>SUM($D$4:D14)</f>
        <v>110</v>
      </c>
      <c r="I14" s="115">
        <v>116.01</v>
      </c>
    </row>
    <row r="15" spans="2:9" x14ac:dyDescent="0.2">
      <c r="B15" s="115">
        <f>$B$14</f>
        <v>0.99</v>
      </c>
      <c r="C15" s="115">
        <f t="shared" si="2"/>
        <v>95.34950021926295</v>
      </c>
      <c r="D15" s="115">
        <v>10</v>
      </c>
      <c r="E15" s="115">
        <f>SUM($F$4:$F15)/SUM($D$4:D15)</f>
        <v>101.94860115312522</v>
      </c>
      <c r="F15" s="115">
        <f t="shared" si="0"/>
        <v>953.4950021926295</v>
      </c>
      <c r="G15" s="115">
        <f>SUM($F$4:F15)</f>
        <v>12233.832138375026</v>
      </c>
      <c r="H15" s="115">
        <f>SUM($D$4:D15)</f>
        <v>120</v>
      </c>
      <c r="I15" s="115">
        <v>114.3</v>
      </c>
    </row>
    <row r="16" spans="2:9" x14ac:dyDescent="0.2">
      <c r="B16" s="115">
        <f t="shared" ref="B16:B19" si="5">$B$14</f>
        <v>0.99</v>
      </c>
      <c r="C16" s="115">
        <f t="shared" si="2"/>
        <v>94.396005217070325</v>
      </c>
      <c r="D16" s="115">
        <v>10</v>
      </c>
      <c r="E16" s="115">
        <f>SUM($F$4:$F16)/SUM($D$4:D16)</f>
        <v>101.36763223496715</v>
      </c>
      <c r="F16" s="115">
        <f t="shared" si="0"/>
        <v>943.96005217070319</v>
      </c>
      <c r="G16" s="115">
        <f>SUM($F$4:F16)</f>
        <v>13177.79219054573</v>
      </c>
      <c r="H16" s="115">
        <f>SUM($D$4:D16)</f>
        <v>130</v>
      </c>
      <c r="I16" s="115">
        <v>112.65</v>
      </c>
    </row>
    <row r="17" spans="2:17" x14ac:dyDescent="0.2">
      <c r="B17" s="115">
        <f t="shared" si="5"/>
        <v>0.99</v>
      </c>
      <c r="C17" s="115">
        <f t="shared" si="2"/>
        <v>93.452045164899616</v>
      </c>
      <c r="D17" s="115">
        <v>10</v>
      </c>
      <c r="E17" s="115">
        <f>SUM($F$4:$F17)/SUM($D$4:D17)</f>
        <v>100.80223315853375</v>
      </c>
      <c r="F17" s="115">
        <f t="shared" si="0"/>
        <v>934.52045164899619</v>
      </c>
      <c r="G17" s="115">
        <f>SUM($F$4:F17)</f>
        <v>14112.312642194725</v>
      </c>
      <c r="H17" s="115">
        <f>SUM($D$4:D17)</f>
        <v>140</v>
      </c>
      <c r="I17" s="115">
        <v>110</v>
      </c>
      <c r="M17" s="31"/>
      <c r="N17" s="120"/>
    </row>
    <row r="18" spans="2:17" x14ac:dyDescent="0.2">
      <c r="B18" s="115">
        <f t="shared" si="5"/>
        <v>0.99</v>
      </c>
      <c r="C18" s="115">
        <f t="shared" si="2"/>
        <v>92.517524713250623</v>
      </c>
      <c r="D18" s="115">
        <v>10</v>
      </c>
      <c r="E18" s="115">
        <f>SUM($F$4:$F18)/SUM($D$4:D18)</f>
        <v>100.24991926218155</v>
      </c>
      <c r="F18" s="115">
        <f t="shared" si="0"/>
        <v>925.17524713250623</v>
      </c>
      <c r="G18" s="115">
        <f>SUM($F$4:F18)</f>
        <v>15037.487889327233</v>
      </c>
      <c r="H18" s="115">
        <f>SUM($D$4:D18)</f>
        <v>150</v>
      </c>
      <c r="I18" s="115"/>
      <c r="M18" s="31"/>
      <c r="N18" s="120"/>
    </row>
    <row r="19" spans="2:17" x14ac:dyDescent="0.2">
      <c r="B19" s="115">
        <f t="shared" si="5"/>
        <v>0.99</v>
      </c>
      <c r="C19" s="115">
        <f t="shared" si="2"/>
        <v>91.592349466118122</v>
      </c>
      <c r="D19" s="115">
        <v>10</v>
      </c>
      <c r="E19" s="115">
        <f>SUM($F$4:$F19)/SUM($D$4:D19)</f>
        <v>99.708821149927587</v>
      </c>
      <c r="F19" s="115">
        <f t="shared" si="0"/>
        <v>915.92349466118117</v>
      </c>
      <c r="G19" s="115">
        <f>SUM($F$4:F19)</f>
        <v>15953.411383988414</v>
      </c>
      <c r="H19" s="115">
        <f>SUM($D$4:D19)</f>
        <v>160</v>
      </c>
      <c r="I19" s="115"/>
      <c r="M19" s="31"/>
      <c r="N19" s="120"/>
    </row>
    <row r="20" spans="2:17" x14ac:dyDescent="0.2">
      <c r="B20" s="115">
        <f>0.991</f>
        <v>0.99099999999999999</v>
      </c>
      <c r="C20" s="115">
        <f t="shared" si="2"/>
        <v>90.768018320923062</v>
      </c>
      <c r="D20" s="115">
        <v>10</v>
      </c>
      <c r="E20" s="115">
        <f>SUM($F$4:$F20)/SUM($D$4:D20)</f>
        <v>99.182891571750844</v>
      </c>
      <c r="F20" s="115">
        <f t="shared" si="0"/>
        <v>907.68018320923056</v>
      </c>
      <c r="G20" s="115">
        <f>SUM($F$4:F20)</f>
        <v>16861.091567197644</v>
      </c>
      <c r="H20" s="115">
        <f>SUM($D$4:D20)</f>
        <v>170</v>
      </c>
      <c r="I20" s="115"/>
    </row>
    <row r="21" spans="2:17" x14ac:dyDescent="0.2">
      <c r="B21" s="115">
        <f t="shared" ref="B21:B37" si="6">0.991</f>
        <v>0.99099999999999999</v>
      </c>
      <c r="C21" s="115">
        <f t="shared" si="2"/>
        <v>89.951106156034754</v>
      </c>
      <c r="D21" s="115">
        <v>10</v>
      </c>
      <c r="E21" s="115">
        <f>SUM($F$4:$F21)/SUM($D$4:D21)</f>
        <v>98.670014604211062</v>
      </c>
      <c r="F21" s="115">
        <f t="shared" si="0"/>
        <v>899.51106156034757</v>
      </c>
      <c r="G21" s="115">
        <f>SUM($F$4:F21)</f>
        <v>17760.602628757992</v>
      </c>
      <c r="H21" s="115">
        <f>SUM($D$4:D21)</f>
        <v>180</v>
      </c>
      <c r="I21" s="115"/>
    </row>
    <row r="22" spans="2:17" x14ac:dyDescent="0.2">
      <c r="B22" s="115">
        <f t="shared" si="6"/>
        <v>0.99099999999999999</v>
      </c>
      <c r="C22" s="115">
        <f t="shared" si="2"/>
        <v>89.141546200630444</v>
      </c>
      <c r="D22" s="115">
        <v>10</v>
      </c>
      <c r="E22" s="115">
        <f>SUM($F$4:$F22)/SUM($D$4:D22)</f>
        <v>98.168516267180507</v>
      </c>
      <c r="F22" s="115">
        <f t="shared" si="0"/>
        <v>891.41546200630444</v>
      </c>
      <c r="G22" s="115">
        <f>SUM($F$4:F22)</f>
        <v>18652.018090764297</v>
      </c>
      <c r="H22" s="115">
        <f>SUM($D$4:D22)</f>
        <v>190</v>
      </c>
      <c r="I22" s="115"/>
      <c r="P22" s="153"/>
      <c r="Q22" s="153"/>
    </row>
    <row r="23" spans="2:17" x14ac:dyDescent="0.2">
      <c r="B23" s="115">
        <f t="shared" si="6"/>
        <v>0.99099999999999999</v>
      </c>
      <c r="C23" s="115">
        <f t="shared" si="2"/>
        <v>88.339272284824773</v>
      </c>
      <c r="D23" s="115">
        <v>10</v>
      </c>
      <c r="E23" s="115">
        <f>SUM($F$4:$F23)/SUM($D$4:D23)</f>
        <v>97.677054068062716</v>
      </c>
      <c r="F23" s="115">
        <f t="shared" si="0"/>
        <v>883.39272284824779</v>
      </c>
      <c r="G23" s="115">
        <f>SUM($F$4:F23)</f>
        <v>19535.410813612543</v>
      </c>
      <c r="H23" s="115">
        <f>SUM($D$4:D23)</f>
        <v>200</v>
      </c>
      <c r="I23" s="115"/>
      <c r="M23" s="155"/>
      <c r="N23" s="127"/>
      <c r="Q23" s="153"/>
    </row>
    <row r="24" spans="2:17" x14ac:dyDescent="0.2">
      <c r="B24" s="115">
        <f t="shared" si="6"/>
        <v>0.99099999999999999</v>
      </c>
      <c r="C24" s="115">
        <f t="shared" si="2"/>
        <v>87.544218834261343</v>
      </c>
      <c r="D24" s="115">
        <v>10</v>
      </c>
      <c r="E24" s="115">
        <f>SUM($F$4:$F24)/SUM($D$4:D24)</f>
        <v>97.194538104548371</v>
      </c>
      <c r="F24" s="115">
        <f t="shared" si="0"/>
        <v>875.44218834261346</v>
      </c>
      <c r="G24" s="115">
        <f>SUM($F$4:F24)</f>
        <v>20410.853001955158</v>
      </c>
      <c r="H24" s="115">
        <f>SUM($D$4:D24)</f>
        <v>210</v>
      </c>
      <c r="I24" s="115"/>
      <c r="M24" s="155"/>
      <c r="N24" s="120"/>
      <c r="Q24" s="153"/>
    </row>
    <row r="25" spans="2:17" x14ac:dyDescent="0.2">
      <c r="B25" s="115">
        <f t="shared" si="6"/>
        <v>0.99099999999999999</v>
      </c>
      <c r="C25" s="115">
        <f t="shared" si="2"/>
        <v>86.756320864752993</v>
      </c>
      <c r="D25" s="115">
        <v>10</v>
      </c>
      <c r="E25" s="115">
        <f>SUM($F$4:$F25)/SUM($D$4:D25)</f>
        <v>96.720073684557676</v>
      </c>
      <c r="F25" s="115">
        <f t="shared" si="0"/>
        <v>867.5632086475299</v>
      </c>
      <c r="G25" s="115">
        <f>SUM($F$4:F25)</f>
        <v>21278.416210602689</v>
      </c>
      <c r="H25" s="115">
        <f>SUM($D$4:D25)</f>
        <v>220</v>
      </c>
      <c r="I25" s="115"/>
      <c r="M25" s="154"/>
      <c r="N25" s="127"/>
      <c r="Q25" s="153"/>
    </row>
    <row r="26" spans="2:17" x14ac:dyDescent="0.2">
      <c r="B26" s="115">
        <f t="shared" si="6"/>
        <v>0.99099999999999999</v>
      </c>
      <c r="C26" s="115">
        <f t="shared" si="2"/>
        <v>85.97551397697022</v>
      </c>
      <c r="D26" s="115">
        <v>10</v>
      </c>
      <c r="E26" s="115">
        <f>SUM($F$4:$F26)/SUM($D$4:D26)</f>
        <v>96.252918914662573</v>
      </c>
      <c r="F26" s="115">
        <f t="shared" si="0"/>
        <v>859.75513976970217</v>
      </c>
      <c r="G26" s="115">
        <f>SUM($F$4:F26)</f>
        <v>22138.171350372391</v>
      </c>
      <c r="H26" s="115">
        <f>SUM($D$4:D26)</f>
        <v>230</v>
      </c>
      <c r="I26" s="115"/>
      <c r="M26" s="155"/>
      <c r="N26" s="120"/>
      <c r="Q26" s="153"/>
    </row>
    <row r="27" spans="2:17" x14ac:dyDescent="0.2">
      <c r="B27" s="115">
        <f t="shared" si="6"/>
        <v>0.99099999999999999</v>
      </c>
      <c r="C27" s="115">
        <f t="shared" si="2"/>
        <v>85.201734351177492</v>
      </c>
      <c r="D27" s="115">
        <v>10</v>
      </c>
      <c r="E27" s="115">
        <f>SUM($F$4:$F27)/SUM($D$4:D27)</f>
        <v>95.792452891184027</v>
      </c>
      <c r="F27" s="115">
        <f t="shared" si="0"/>
        <v>852.01734351177492</v>
      </c>
      <c r="G27" s="115">
        <f>SUM($F$4:F27)</f>
        <v>22990.188693884167</v>
      </c>
      <c r="H27" s="115">
        <f>SUM($D$4:D27)</f>
        <v>240</v>
      </c>
      <c r="I27" s="115"/>
      <c r="M27" s="154"/>
      <c r="N27" s="120"/>
      <c r="Q27" s="153"/>
    </row>
    <row r="28" spans="2:17" x14ac:dyDescent="0.2">
      <c r="B28" s="115">
        <f t="shared" si="6"/>
        <v>0.99099999999999999</v>
      </c>
      <c r="C28" s="115">
        <f t="shared" ref="C28:C34" si="7">B28*C27</f>
        <v>84.43491874201689</v>
      </c>
      <c r="D28" s="115">
        <v>11</v>
      </c>
      <c r="E28" s="115">
        <f>SUM($F$4:$F28)/SUM($D$4:D28)</f>
        <v>95.294712350782291</v>
      </c>
      <c r="F28" s="115">
        <f t="shared" ref="F28:F34" si="8">D28*C28</f>
        <v>928.78410616218582</v>
      </c>
      <c r="G28" s="115">
        <f>SUM($F$4:F28)</f>
        <v>23918.972800046355</v>
      </c>
      <c r="H28" s="115">
        <f>SUM($D$4:D28)</f>
        <v>251</v>
      </c>
      <c r="I28" s="115"/>
      <c r="M28" s="155"/>
      <c r="N28" s="120"/>
      <c r="Q28" s="153"/>
    </row>
    <row r="29" spans="2:17" x14ac:dyDescent="0.2">
      <c r="B29" s="115">
        <f t="shared" si="6"/>
        <v>0.99099999999999999</v>
      </c>
      <c r="C29" s="115">
        <f t="shared" si="7"/>
        <v>83.675004473338731</v>
      </c>
      <c r="D29" s="115">
        <v>12</v>
      </c>
      <c r="E29" s="115">
        <f>SUM($F$4:$F29)/SUM($D$4:D29)</f>
        <v>94.764535565499685</v>
      </c>
      <c r="F29" s="115">
        <f t="shared" si="8"/>
        <v>1004.1000536800648</v>
      </c>
      <c r="G29" s="115">
        <f>SUM($F$4:F29)</f>
        <v>24923.072853726419</v>
      </c>
      <c r="H29" s="115">
        <f>SUM($D$4:D29)</f>
        <v>263</v>
      </c>
      <c r="I29" s="115"/>
      <c r="M29" s="154"/>
      <c r="N29" s="120"/>
      <c r="Q29" s="153"/>
    </row>
    <row r="30" spans="2:17" x14ac:dyDescent="0.2">
      <c r="B30" s="115">
        <f t="shared" si="6"/>
        <v>0.99099999999999999</v>
      </c>
      <c r="C30" s="115">
        <f t="shared" si="7"/>
        <v>82.921929433078688</v>
      </c>
      <c r="D30" s="115">
        <v>13</v>
      </c>
      <c r="E30" s="115">
        <f>SUM($F$4:$F30)/SUM($D$4:D30)</f>
        <v>94.206731653465368</v>
      </c>
      <c r="F30" s="115">
        <f t="shared" si="8"/>
        <v>1077.985082630023</v>
      </c>
      <c r="G30" s="115">
        <f>SUM($F$4:F30)</f>
        <v>26001.057936356443</v>
      </c>
      <c r="H30" s="115">
        <f>SUM($D$4:D30)</f>
        <v>276</v>
      </c>
      <c r="I30" s="115"/>
      <c r="M30" s="156"/>
      <c r="Q30" s="153"/>
    </row>
    <row r="31" spans="2:17" x14ac:dyDescent="0.2">
      <c r="B31" s="115">
        <f t="shared" si="6"/>
        <v>0.99099999999999999</v>
      </c>
      <c r="C31" s="115">
        <f t="shared" si="7"/>
        <v>82.175632068180974</v>
      </c>
      <c r="D31" s="115">
        <v>14</v>
      </c>
      <c r="E31" s="115">
        <f>SUM($F$4:$F31)/SUM($D$4:D31)</f>
        <v>93.625919949348201</v>
      </c>
      <c r="F31" s="115">
        <f t="shared" si="8"/>
        <v>1150.4588489545336</v>
      </c>
      <c r="G31" s="115">
        <f>SUM($F$4:F31)</f>
        <v>27151.516785310978</v>
      </c>
      <c r="H31" s="115">
        <f>SUM($D$4:D31)</f>
        <v>290</v>
      </c>
      <c r="I31" s="115"/>
      <c r="L31" s="156"/>
      <c r="M31" s="156"/>
      <c r="N31" s="156"/>
      <c r="O31" s="156"/>
      <c r="Q31" s="153"/>
    </row>
    <row r="32" spans="2:17" x14ac:dyDescent="0.2">
      <c r="B32" s="115">
        <f t="shared" si="6"/>
        <v>0.99099999999999999</v>
      </c>
      <c r="C32" s="115">
        <f t="shared" si="7"/>
        <v>81.436051379567346</v>
      </c>
      <c r="D32" s="115">
        <v>15</v>
      </c>
      <c r="E32" s="115">
        <f>SUM($F$4:$F32)/SUM($D$4:D32)</f>
        <v>93.02641821640816</v>
      </c>
      <c r="F32" s="115">
        <f t="shared" si="8"/>
        <v>1221.5407706935102</v>
      </c>
      <c r="G32" s="115">
        <f>SUM($F$4:F32)</f>
        <v>28373.057556004489</v>
      </c>
      <c r="H32" s="115">
        <f>SUM($D$4:D32)</f>
        <v>305</v>
      </c>
      <c r="I32" s="115"/>
      <c r="L32" s="156"/>
      <c r="M32" s="162"/>
      <c r="N32" s="156"/>
      <c r="O32" s="156"/>
      <c r="Q32" s="153"/>
    </row>
    <row r="33" spans="2:17" x14ac:dyDescent="0.2">
      <c r="B33" s="115">
        <f t="shared" si="6"/>
        <v>0.99099999999999999</v>
      </c>
      <c r="C33" s="115">
        <f t="shared" si="7"/>
        <v>80.703126917151238</v>
      </c>
      <c r="D33" s="115">
        <v>16</v>
      </c>
      <c r="E33" s="115">
        <f>SUM($F$4:$F33)/SUM($D$4:D33)</f>
        <v>92.412173167224012</v>
      </c>
      <c r="F33" s="115">
        <f t="shared" si="8"/>
        <v>1291.2500306744198</v>
      </c>
      <c r="G33" s="115">
        <f>SUM($F$4:F33)</f>
        <v>29664.307586678908</v>
      </c>
      <c r="H33" s="115">
        <f>SUM($D$4:D33)</f>
        <v>321</v>
      </c>
      <c r="I33" s="115"/>
      <c r="L33" s="156"/>
      <c r="M33" s="156"/>
      <c r="N33" s="156"/>
      <c r="O33" s="156"/>
      <c r="Q33" s="153"/>
    </row>
    <row r="34" spans="2:17" x14ac:dyDescent="0.2">
      <c r="B34" s="115">
        <f t="shared" si="6"/>
        <v>0.99099999999999999</v>
      </c>
      <c r="C34" s="115">
        <f t="shared" si="7"/>
        <v>79.976798774896878</v>
      </c>
      <c r="D34" s="115">
        <v>17</v>
      </c>
      <c r="E34" s="115">
        <f>SUM($F$4:$F34)/SUM($D$4:D34)</f>
        <v>91.786725342757848</v>
      </c>
      <c r="F34" s="115">
        <f t="shared" si="8"/>
        <v>1359.605579173247</v>
      </c>
      <c r="G34" s="115">
        <f>SUM($F$4:F34)</f>
        <v>31023.913165852155</v>
      </c>
      <c r="H34" s="115">
        <f>SUM($D$4:D34)</f>
        <v>338</v>
      </c>
      <c r="I34" s="115"/>
      <c r="L34" s="156"/>
      <c r="M34" s="156"/>
      <c r="N34" s="156"/>
      <c r="O34" s="156"/>
      <c r="Q34" s="153"/>
    </row>
    <row r="35" spans="2:17" x14ac:dyDescent="0.2">
      <c r="B35" s="115">
        <f t="shared" si="6"/>
        <v>0.99099999999999999</v>
      </c>
      <c r="C35" s="115">
        <f t="shared" ref="C35:C37" si="9">B35*C34</f>
        <v>79.257007585922807</v>
      </c>
      <c r="D35" s="115">
        <v>18</v>
      </c>
      <c r="E35" s="115">
        <f>SUM($F$4:$F35)/SUM($D$4:D35)</f>
        <v>91.153200287636977</v>
      </c>
      <c r="F35" s="115">
        <f t="shared" ref="F35:F37" si="10">D35*C35</f>
        <v>1426.6261365466105</v>
      </c>
      <c r="G35" s="115">
        <f>SUM($F$4:F35)</f>
        <v>32450.539302398764</v>
      </c>
      <c r="H35" s="115">
        <f>SUM($D$4:D35)</f>
        <v>356</v>
      </c>
      <c r="I35" s="115"/>
      <c r="L35" s="156"/>
      <c r="M35" s="164"/>
      <c r="N35" s="156"/>
      <c r="O35" s="156"/>
    </row>
    <row r="36" spans="2:17" x14ac:dyDescent="0.2">
      <c r="B36" s="115">
        <f t="shared" si="6"/>
        <v>0.99099999999999999</v>
      </c>
      <c r="C36" s="115">
        <f t="shared" si="9"/>
        <v>78.543694517649499</v>
      </c>
      <c r="D36" s="115">
        <v>19</v>
      </c>
      <c r="E36" s="115">
        <f>SUM($F$4:$F36)/SUM($D$4:D36)</f>
        <v>90.514318661957617</v>
      </c>
      <c r="F36" s="115">
        <f t="shared" si="10"/>
        <v>1492.3301958353404</v>
      </c>
      <c r="G36" s="115">
        <f>SUM($F$4:F36)</f>
        <v>33942.869498234104</v>
      </c>
      <c r="H36" s="115">
        <f>SUM($D$4:D36)</f>
        <v>375</v>
      </c>
      <c r="I36" s="115"/>
      <c r="L36" s="156"/>
      <c r="M36" s="156"/>
      <c r="N36" s="156"/>
      <c r="O36" s="156"/>
    </row>
    <row r="37" spans="2:17" x14ac:dyDescent="0.2">
      <c r="B37" s="115">
        <f t="shared" si="6"/>
        <v>0.99099999999999999</v>
      </c>
      <c r="C37" s="115">
        <f t="shared" si="9"/>
        <v>77.836801266990648</v>
      </c>
      <c r="D37" s="115">
        <v>20</v>
      </c>
      <c r="E37" s="115">
        <f>SUM($F$4:$F37)/SUM($D$4:D37)</f>
        <v>89.872419047022575</v>
      </c>
      <c r="F37" s="115">
        <f t="shared" si="10"/>
        <v>1556.7360253398128</v>
      </c>
      <c r="G37" s="115">
        <f>SUM($F$4:F37)</f>
        <v>35499.605523573919</v>
      </c>
      <c r="H37" s="115">
        <f>SUM($D$4:D37)</f>
        <v>395</v>
      </c>
      <c r="I37" s="115"/>
      <c r="L37" s="156"/>
      <c r="M37" s="164"/>
      <c r="N37" s="156"/>
      <c r="O37" s="156"/>
    </row>
    <row r="38" spans="2:17" x14ac:dyDescent="0.2">
      <c r="L38" s="156"/>
      <c r="M38" s="156"/>
      <c r="N38" s="156"/>
      <c r="O38" s="156"/>
    </row>
    <row r="39" spans="2:17" x14ac:dyDescent="0.2">
      <c r="L39" s="156"/>
      <c r="M39" s="164"/>
      <c r="N39" s="156"/>
      <c r="O39" s="156"/>
    </row>
    <row r="40" spans="2:17" x14ac:dyDescent="0.2">
      <c r="L40" s="156"/>
      <c r="M40" s="164"/>
      <c r="N40" s="156"/>
      <c r="O40" s="156"/>
    </row>
    <row r="41" spans="2:17" x14ac:dyDescent="0.2">
      <c r="L41" s="156"/>
      <c r="M41" s="164"/>
      <c r="N41" s="156"/>
      <c r="O41" s="156"/>
    </row>
    <row r="42" spans="2:17" x14ac:dyDescent="0.2">
      <c r="L42" s="156"/>
      <c r="M42" s="156"/>
      <c r="N42" s="156"/>
      <c r="O42" s="156"/>
    </row>
    <row r="43" spans="2:17" x14ac:dyDescent="0.2">
      <c r="L43" s="156"/>
      <c r="M43" s="156"/>
      <c r="N43" s="156"/>
      <c r="O43" s="156"/>
    </row>
    <row r="44" spans="2:17" x14ac:dyDescent="0.2">
      <c r="D44" s="156"/>
      <c r="E44" s="156"/>
      <c r="F44" s="156"/>
      <c r="G44" s="156"/>
      <c r="H44" s="156"/>
      <c r="L44" s="156"/>
      <c r="M44" s="156"/>
      <c r="N44" s="156"/>
      <c r="O44" s="156"/>
    </row>
    <row r="45" spans="2:17" x14ac:dyDescent="0.2">
      <c r="D45" s="156"/>
      <c r="E45" s="156"/>
      <c r="F45" s="156"/>
      <c r="G45" s="156"/>
      <c r="H45" s="156"/>
      <c r="L45" s="156"/>
      <c r="M45" s="156"/>
      <c r="N45" s="156"/>
      <c r="O45" s="156"/>
    </row>
    <row r="46" spans="2:17" x14ac:dyDescent="0.2">
      <c r="D46" s="156"/>
      <c r="E46" s="156"/>
      <c r="F46" s="156"/>
      <c r="G46" s="156"/>
      <c r="H46" s="156"/>
    </row>
    <row r="47" spans="2:17" x14ac:dyDescent="0.2">
      <c r="D47" s="156"/>
      <c r="E47" s="156"/>
      <c r="F47" s="156"/>
      <c r="G47" s="156"/>
      <c r="H47" s="156"/>
    </row>
    <row r="48" spans="2:17" x14ac:dyDescent="0.2">
      <c r="D48" s="156"/>
      <c r="E48" s="156"/>
      <c r="F48" s="156"/>
      <c r="G48" s="156"/>
      <c r="H48" s="156"/>
    </row>
    <row r="49" spans="2:13" x14ac:dyDescent="0.2">
      <c r="B49" t="s">
        <v>206</v>
      </c>
      <c r="D49" s="156"/>
      <c r="E49" s="156"/>
      <c r="F49" s="156"/>
      <c r="G49" s="156"/>
      <c r="H49" s="156"/>
    </row>
    <row r="50" spans="2:13" x14ac:dyDescent="0.2">
      <c r="B50" t="s">
        <v>235</v>
      </c>
      <c r="D50" s="164"/>
      <c r="E50" s="156"/>
      <c r="F50" s="156"/>
      <c r="G50" s="156"/>
      <c r="H50" s="156"/>
    </row>
    <row r="51" spans="2:13" x14ac:dyDescent="0.2">
      <c r="B51" t="s">
        <v>236</v>
      </c>
      <c r="D51" s="156"/>
      <c r="E51" s="156"/>
      <c r="F51" s="156"/>
      <c r="G51" s="156"/>
      <c r="H51" s="156"/>
    </row>
    <row r="52" spans="2:13" x14ac:dyDescent="0.2">
      <c r="B52" t="s">
        <v>237</v>
      </c>
      <c r="D52" s="156"/>
      <c r="E52" s="156"/>
      <c r="F52" s="156"/>
      <c r="G52" s="156"/>
      <c r="H52" s="156"/>
    </row>
    <row r="53" spans="2:13" x14ac:dyDescent="0.2">
      <c r="B53" t="s">
        <v>238</v>
      </c>
      <c r="D53" s="156"/>
      <c r="E53" s="156"/>
      <c r="F53" s="156"/>
      <c r="G53" s="156"/>
      <c r="H53" s="156"/>
    </row>
    <row r="54" spans="2:13" x14ac:dyDescent="0.2">
      <c r="B54" t="s">
        <v>239</v>
      </c>
      <c r="D54" s="156"/>
      <c r="E54" s="156"/>
      <c r="F54" s="156"/>
      <c r="G54" s="156"/>
      <c r="H54" s="156"/>
      <c r="M54" s="164"/>
    </row>
    <row r="55" spans="2:13" x14ac:dyDescent="0.2">
      <c r="B55" t="s">
        <v>240</v>
      </c>
      <c r="D55" s="156"/>
      <c r="E55" s="156"/>
      <c r="F55" s="156"/>
      <c r="G55" s="156"/>
      <c r="H55" s="156"/>
    </row>
    <row r="56" spans="2:13" x14ac:dyDescent="0.2">
      <c r="B56" s="164" t="s">
        <v>243</v>
      </c>
      <c r="D56" s="156"/>
      <c r="E56" s="156"/>
      <c r="F56" s="156"/>
      <c r="G56" s="156"/>
      <c r="H56" s="156"/>
    </row>
    <row r="57" spans="2:13" x14ac:dyDescent="0.2">
      <c r="B57" t="s">
        <v>241</v>
      </c>
      <c r="D57" s="156"/>
      <c r="E57" s="156"/>
      <c r="F57" s="156"/>
      <c r="G57" s="156"/>
      <c r="H57" s="156"/>
    </row>
    <row r="58" spans="2:13" x14ac:dyDescent="0.2">
      <c r="D58" s="156"/>
      <c r="E58" s="156"/>
      <c r="F58" s="156"/>
      <c r="G58" s="156"/>
      <c r="H58" s="156"/>
    </row>
    <row r="59" spans="2:13" x14ac:dyDescent="0.2">
      <c r="B59" t="s">
        <v>242</v>
      </c>
      <c r="D59" s="156"/>
      <c r="E59" s="156"/>
      <c r="F59" s="156"/>
      <c r="G59" s="156"/>
      <c r="H59" s="156"/>
    </row>
    <row r="60" spans="2:13" x14ac:dyDescent="0.2">
      <c r="D60" s="156"/>
      <c r="E60" s="156"/>
      <c r="F60" s="156"/>
      <c r="G60" s="156"/>
      <c r="H60" s="156"/>
    </row>
    <row r="61" spans="2:13" x14ac:dyDescent="0.2">
      <c r="D61" s="156"/>
      <c r="E61" s="156"/>
      <c r="F61" s="156"/>
      <c r="G61" s="156"/>
      <c r="H61" s="156"/>
    </row>
    <row r="62" spans="2:13" x14ac:dyDescent="0.2">
      <c r="D62" s="156"/>
      <c r="E62" s="156"/>
      <c r="F62" s="156"/>
      <c r="G62" s="156"/>
      <c r="H62" s="156"/>
    </row>
    <row r="63" spans="2:13" x14ac:dyDescent="0.2">
      <c r="D63" s="156"/>
      <c r="E63" s="156"/>
      <c r="F63" s="156"/>
      <c r="G63" s="156"/>
      <c r="H63" s="156"/>
    </row>
  </sheetData>
  <mergeCells count="1">
    <mergeCell ref="B2:I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B2:I27"/>
  <sheetViews>
    <sheetView topLeftCell="A6" workbookViewId="0">
      <selection activeCell="C10" sqref="C10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</cols>
  <sheetData>
    <row r="2" spans="2:9" x14ac:dyDescent="0.2">
      <c r="B2" s="115"/>
      <c r="C2" s="115"/>
      <c r="D2" s="115"/>
      <c r="E2" s="115"/>
      <c r="F2" s="115"/>
      <c r="G2" s="115"/>
      <c r="H2" s="115"/>
      <c r="I2" s="115"/>
    </row>
    <row r="3" spans="2:9" x14ac:dyDescent="0.2">
      <c r="B3" s="115" t="s">
        <v>173</v>
      </c>
      <c r="C3" s="137" t="s">
        <v>179</v>
      </c>
      <c r="D3" s="115" t="s">
        <v>174</v>
      </c>
      <c r="E3" s="115" t="s">
        <v>180</v>
      </c>
      <c r="F3" s="115" t="s">
        <v>177</v>
      </c>
      <c r="G3" s="115" t="s">
        <v>178</v>
      </c>
      <c r="H3" s="115" t="s">
        <v>175</v>
      </c>
      <c r="I3" s="115" t="s">
        <v>176</v>
      </c>
    </row>
    <row r="4" spans="2:9" x14ac:dyDescent="0.2">
      <c r="B4" s="115">
        <f>1-0.015</f>
        <v>0.98499999999999999</v>
      </c>
      <c r="C4" s="115">
        <v>109.99</v>
      </c>
      <c r="D4" s="115">
        <v>10</v>
      </c>
      <c r="E4" s="115">
        <f>C4</f>
        <v>109.99</v>
      </c>
      <c r="F4" s="115">
        <f>D4*C4</f>
        <v>1099.8999999999999</v>
      </c>
      <c r="G4" s="115">
        <f>F4</f>
        <v>1099.8999999999999</v>
      </c>
      <c r="H4" s="115">
        <f>SUM($D$4:D4)</f>
        <v>10</v>
      </c>
      <c r="I4" s="115">
        <v>140</v>
      </c>
    </row>
    <row r="5" spans="2:9" x14ac:dyDescent="0.2">
      <c r="B5" s="115">
        <f t="shared" ref="B5:B27" si="0">0.985</f>
        <v>0.98499999999999999</v>
      </c>
      <c r="C5" s="115">
        <f>B5*C4</f>
        <v>108.34014999999999</v>
      </c>
      <c r="D5" s="115">
        <v>10</v>
      </c>
      <c r="E5" s="115">
        <f>SUM($F$4:$F5)/SUM($D$4:D5)</f>
        <v>109.16507499999997</v>
      </c>
      <c r="F5" s="115">
        <f t="shared" ref="F5:F23" si="1">D5*C5</f>
        <v>1083.4014999999999</v>
      </c>
      <c r="G5" s="115">
        <f>SUM($F$4:F5)</f>
        <v>2183.3014999999996</v>
      </c>
      <c r="H5" s="115">
        <f>SUM($D$4:D5)</f>
        <v>20</v>
      </c>
      <c r="I5" s="115">
        <v>135</v>
      </c>
    </row>
    <row r="6" spans="2:9" x14ac:dyDescent="0.2">
      <c r="B6" s="115">
        <f t="shared" si="0"/>
        <v>0.98499999999999999</v>
      </c>
      <c r="C6" s="115">
        <f t="shared" ref="C6:C23" si="2">B6*C5</f>
        <v>106.71504775</v>
      </c>
      <c r="D6" s="115">
        <v>10</v>
      </c>
      <c r="E6" s="115">
        <f>SUM($F$4:$F6)/SUM($D$4:D6)</f>
        <v>108.34839924999999</v>
      </c>
      <c r="F6" s="115">
        <f t="shared" si="1"/>
        <v>1067.1504774999999</v>
      </c>
      <c r="G6" s="115">
        <f>SUM($F$4:F6)</f>
        <v>3250.4519774999994</v>
      </c>
      <c r="H6" s="115">
        <f>SUM($D$4:D6)</f>
        <v>30</v>
      </c>
      <c r="I6" s="115">
        <v>132</v>
      </c>
    </row>
    <row r="7" spans="2:9" x14ac:dyDescent="0.2">
      <c r="B7" s="115">
        <f t="shared" si="0"/>
        <v>0.98499999999999999</v>
      </c>
      <c r="C7" s="115">
        <f t="shared" si="2"/>
        <v>105.11432203375</v>
      </c>
      <c r="D7" s="115">
        <v>10</v>
      </c>
      <c r="E7" s="115">
        <f>SUM($F$4:$F7)/SUM($D$4:D7)</f>
        <v>107.53987994593749</v>
      </c>
      <c r="F7" s="115">
        <f t="shared" si="1"/>
        <v>1051.1432203375</v>
      </c>
      <c r="G7" s="115">
        <f>SUM($F$4:F7)</f>
        <v>4301.5951978374997</v>
      </c>
      <c r="H7" s="115">
        <f>SUM($D$4:D7)</f>
        <v>40</v>
      </c>
      <c r="I7" s="115">
        <v>130</v>
      </c>
    </row>
    <row r="8" spans="2:9" x14ac:dyDescent="0.2">
      <c r="B8" s="115">
        <f t="shared" si="0"/>
        <v>0.98499999999999999</v>
      </c>
      <c r="C8" s="115">
        <f t="shared" si="2"/>
        <v>103.53760720324375</v>
      </c>
      <c r="D8" s="115">
        <v>10</v>
      </c>
      <c r="E8" s="115">
        <f>SUM($F$4:$F8)/SUM($D$4:D8)</f>
        <v>106.73942539739873</v>
      </c>
      <c r="F8" s="115">
        <f t="shared" si="1"/>
        <v>1035.3760720324376</v>
      </c>
      <c r="G8" s="115">
        <f>SUM($F$4:F8)</f>
        <v>5336.9712698699368</v>
      </c>
      <c r="H8" s="115">
        <f>SUM($D$4:D8)</f>
        <v>50</v>
      </c>
      <c r="I8" s="115">
        <v>127.65</v>
      </c>
    </row>
    <row r="9" spans="2:9" x14ac:dyDescent="0.2">
      <c r="B9" s="115">
        <f t="shared" si="0"/>
        <v>0.98499999999999999</v>
      </c>
      <c r="C9" s="115">
        <f t="shared" si="2"/>
        <v>101.98454309519509</v>
      </c>
      <c r="D9" s="115">
        <v>10</v>
      </c>
      <c r="E9" s="115">
        <f>SUM($F$4:$F9)/SUM($D$4:D9)</f>
        <v>105.94694501369813</v>
      </c>
      <c r="F9" s="115">
        <f t="shared" si="1"/>
        <v>1019.8454309519509</v>
      </c>
      <c r="G9" s="115">
        <f>SUM($F$4:F9)</f>
        <v>6356.8167008218879</v>
      </c>
      <c r="H9" s="115">
        <f>SUM($D$4:D9)</f>
        <v>60</v>
      </c>
      <c r="I9" s="115">
        <v>125.77</v>
      </c>
    </row>
    <row r="10" spans="2:9" x14ac:dyDescent="0.2">
      <c r="B10" s="115">
        <f t="shared" si="0"/>
        <v>0.98499999999999999</v>
      </c>
      <c r="C10" s="115">
        <f t="shared" si="2"/>
        <v>100.45477494876717</v>
      </c>
      <c r="D10" s="115">
        <v>10</v>
      </c>
      <c r="E10" s="115">
        <f>SUM($F$4:$F10)/SUM($D$4:D10)</f>
        <v>105.16234929013656</v>
      </c>
      <c r="F10" s="115">
        <f t="shared" si="1"/>
        <v>1004.5477494876717</v>
      </c>
      <c r="G10" s="115">
        <f>SUM($F$4:F10)</f>
        <v>7361.3644503095593</v>
      </c>
      <c r="H10" s="115">
        <f>SUM($D$4:D10)</f>
        <v>70</v>
      </c>
      <c r="I10" s="115">
        <v>123.9</v>
      </c>
    </row>
    <row r="11" spans="2:9" x14ac:dyDescent="0.2">
      <c r="B11" s="115">
        <f t="shared" si="0"/>
        <v>0.98499999999999999</v>
      </c>
      <c r="C11" s="115">
        <f t="shared" si="2"/>
        <v>98.947953324535661</v>
      </c>
      <c r="D11" s="115">
        <v>10</v>
      </c>
      <c r="E11" s="115">
        <f>SUM($F$4:$F11)/SUM($D$4:D11)</f>
        <v>104.38554979443646</v>
      </c>
      <c r="F11" s="115">
        <f t="shared" si="1"/>
        <v>989.47953324535661</v>
      </c>
      <c r="G11" s="115">
        <f>SUM($F$4:F11)</f>
        <v>8350.8439835549161</v>
      </c>
      <c r="H11" s="115">
        <f>SUM($D$4:D11)</f>
        <v>80</v>
      </c>
      <c r="I11" s="115">
        <v>122.08</v>
      </c>
    </row>
    <row r="12" spans="2:9" x14ac:dyDescent="0.2">
      <c r="B12" s="115">
        <f t="shared" si="0"/>
        <v>0.98499999999999999</v>
      </c>
      <c r="C12" s="115">
        <f t="shared" si="2"/>
        <v>97.46373402466763</v>
      </c>
      <c r="D12" s="115">
        <v>10</v>
      </c>
      <c r="E12" s="115">
        <f>SUM($F$4:$F12)/SUM($D$4:D12)</f>
        <v>103.61645915335103</v>
      </c>
      <c r="F12" s="115">
        <f t="shared" si="1"/>
        <v>974.63734024667633</v>
      </c>
      <c r="G12" s="115">
        <f>SUM($F$4:F12)</f>
        <v>9325.4813238015922</v>
      </c>
      <c r="H12" s="115">
        <f>SUM($D$4:D12)</f>
        <v>90</v>
      </c>
      <c r="I12" s="115">
        <v>119.5</v>
      </c>
    </row>
    <row r="13" spans="2:9" x14ac:dyDescent="0.2">
      <c r="B13" s="115">
        <f t="shared" si="0"/>
        <v>0.98499999999999999</v>
      </c>
      <c r="C13" s="115">
        <f t="shared" si="2"/>
        <v>96.001778014297614</v>
      </c>
      <c r="D13" s="115">
        <v>10</v>
      </c>
      <c r="E13" s="115">
        <f>SUM($F$4:$F13)/SUM($D$4:D13)</f>
        <v>102.85499103944568</v>
      </c>
      <c r="F13" s="115">
        <f t="shared" si="1"/>
        <v>960.01778014297611</v>
      </c>
      <c r="G13" s="115">
        <f>SUM($F$4:F13)</f>
        <v>10285.499103944569</v>
      </c>
      <c r="H13" s="115">
        <f>SUM($D$4:D13)</f>
        <v>100</v>
      </c>
      <c r="I13" s="115">
        <v>117.7</v>
      </c>
    </row>
    <row r="14" spans="2:9" x14ac:dyDescent="0.2">
      <c r="B14" s="115">
        <f t="shared" si="0"/>
        <v>0.98499999999999999</v>
      </c>
      <c r="C14" s="115">
        <f t="shared" si="2"/>
        <v>94.561751344083149</v>
      </c>
      <c r="D14" s="115">
        <v>10</v>
      </c>
      <c r="E14" s="115">
        <f>SUM($F$4:$F14)/SUM($D$4:D14)</f>
        <v>102.10106015804909</v>
      </c>
      <c r="F14" s="115">
        <f t="shared" si="1"/>
        <v>945.61751344083154</v>
      </c>
      <c r="G14" s="115">
        <f>SUM($F$4:F14)</f>
        <v>11231.1166173854</v>
      </c>
      <c r="H14" s="115">
        <f>SUM($D$4:D14)</f>
        <v>110</v>
      </c>
      <c r="I14" s="115">
        <v>116.01</v>
      </c>
    </row>
    <row r="15" spans="2:9" x14ac:dyDescent="0.2">
      <c r="B15" s="115">
        <f t="shared" si="0"/>
        <v>0.98499999999999999</v>
      </c>
      <c r="C15" s="115">
        <f t="shared" si="2"/>
        <v>93.143325073921901</v>
      </c>
      <c r="D15" s="115">
        <v>10</v>
      </c>
      <c r="E15" s="115">
        <f>SUM($F$4:$F15)/SUM($D$4:D15)</f>
        <v>101.35458223437182</v>
      </c>
      <c r="F15" s="115">
        <f t="shared" si="1"/>
        <v>931.43325073921903</v>
      </c>
      <c r="G15" s="115">
        <f>SUM($F$4:F15)</f>
        <v>12162.549868124619</v>
      </c>
      <c r="H15" s="115">
        <f>SUM($D$4:D15)</f>
        <v>120</v>
      </c>
      <c r="I15" s="115">
        <v>114.3</v>
      </c>
    </row>
    <row r="16" spans="2:9" x14ac:dyDescent="0.2">
      <c r="B16" s="115">
        <f t="shared" si="0"/>
        <v>0.98499999999999999</v>
      </c>
      <c r="C16" s="115">
        <f t="shared" si="2"/>
        <v>91.746175197813074</v>
      </c>
      <c r="D16" s="115">
        <v>10</v>
      </c>
      <c r="E16" s="115">
        <f>SUM($F$4:$F16)/SUM($D$4:D16)</f>
        <v>100.61547400079039</v>
      </c>
      <c r="F16" s="115">
        <f t="shared" si="1"/>
        <v>917.46175197813068</v>
      </c>
      <c r="G16" s="115">
        <f>SUM($F$4:F16)</f>
        <v>13080.01162010275</v>
      </c>
      <c r="H16" s="115">
        <f>SUM($D$4:D16)</f>
        <v>130</v>
      </c>
      <c r="I16" s="115">
        <v>112.65</v>
      </c>
    </row>
    <row r="17" spans="2:9" x14ac:dyDescent="0.2">
      <c r="B17" s="115">
        <f t="shared" si="0"/>
        <v>0.98499999999999999</v>
      </c>
      <c r="C17" s="115">
        <f t="shared" si="2"/>
        <v>90.369982569845874</v>
      </c>
      <c r="D17" s="115">
        <v>10</v>
      </c>
      <c r="E17" s="115">
        <f>SUM($F$4:$F17)/SUM($D$4:D17)</f>
        <v>99.883653184294346</v>
      </c>
      <c r="F17" s="115">
        <f t="shared" si="1"/>
        <v>903.69982569845877</v>
      </c>
      <c r="G17" s="115">
        <f>SUM($F$4:F17)</f>
        <v>13983.711445801209</v>
      </c>
      <c r="H17" s="115">
        <f>SUM($D$4:D17)</f>
        <v>140</v>
      </c>
      <c r="I17" s="115">
        <v>110</v>
      </c>
    </row>
    <row r="18" spans="2:9" x14ac:dyDescent="0.2">
      <c r="B18" s="115">
        <f t="shared" si="0"/>
        <v>0.98499999999999999</v>
      </c>
      <c r="C18" s="115">
        <f t="shared" si="2"/>
        <v>89.01443283129818</v>
      </c>
      <c r="D18" s="115">
        <v>10</v>
      </c>
      <c r="E18" s="115">
        <f>SUM($F$4:$F18)/SUM($D$4:D18)</f>
        <v>99.159038494094602</v>
      </c>
      <c r="F18" s="115">
        <f t="shared" si="1"/>
        <v>890.14432831298177</v>
      </c>
      <c r="G18" s="115">
        <f>SUM($F$4:F18)</f>
        <v>14873.85577411419</v>
      </c>
      <c r="H18" s="115">
        <f>SUM($D$4:D18)</f>
        <v>150</v>
      </c>
      <c r="I18" s="115"/>
    </row>
    <row r="19" spans="2:9" x14ac:dyDescent="0.2">
      <c r="B19" s="115">
        <f t="shared" si="0"/>
        <v>0.98499999999999999</v>
      </c>
      <c r="C19" s="115">
        <f t="shared" si="2"/>
        <v>87.679216338828709</v>
      </c>
      <c r="D19" s="115">
        <v>10</v>
      </c>
      <c r="E19" s="115">
        <f>SUM($F$4:$F19)/SUM($D$4:D19)</f>
        <v>98.441549609390478</v>
      </c>
      <c r="F19" s="115">
        <f t="shared" si="1"/>
        <v>876.79216338828712</v>
      </c>
      <c r="G19" s="115">
        <f>SUM($F$4:F19)</f>
        <v>15750.647937502477</v>
      </c>
      <c r="H19" s="115">
        <f>SUM($D$4:D19)</f>
        <v>160</v>
      </c>
      <c r="I19" s="115"/>
    </row>
    <row r="20" spans="2:9" x14ac:dyDescent="0.2">
      <c r="B20" s="115">
        <f t="shared" si="0"/>
        <v>0.98499999999999999</v>
      </c>
      <c r="C20" s="115">
        <f t="shared" si="2"/>
        <v>86.364028093746271</v>
      </c>
      <c r="D20" s="115">
        <v>10</v>
      </c>
      <c r="E20" s="115">
        <f>SUM($F$4:$F20)/SUM($D$4:D20)</f>
        <v>97.731107167293757</v>
      </c>
      <c r="F20" s="115">
        <f t="shared" si="1"/>
        <v>863.64028093746265</v>
      </c>
      <c r="G20" s="115">
        <f>SUM($F$4:F20)</f>
        <v>16614.288218439939</v>
      </c>
      <c r="H20" s="115">
        <f>SUM($D$4:D20)</f>
        <v>170</v>
      </c>
      <c r="I20" s="115"/>
    </row>
    <row r="21" spans="2:9" x14ac:dyDescent="0.2">
      <c r="B21" s="115">
        <f t="shared" si="0"/>
        <v>0.98499999999999999</v>
      </c>
      <c r="C21" s="115">
        <f t="shared" si="2"/>
        <v>85.06856767234008</v>
      </c>
      <c r="D21" s="115">
        <v>10</v>
      </c>
      <c r="E21" s="115">
        <f>SUM($F$4:$F21)/SUM($D$4:D21)</f>
        <v>97.027632750907443</v>
      </c>
      <c r="F21" s="115">
        <f t="shared" si="1"/>
        <v>850.68567672340077</v>
      </c>
      <c r="G21" s="115">
        <f>SUM($F$4:F21)</f>
        <v>17464.973895163341</v>
      </c>
      <c r="H21" s="115">
        <f>SUM($D$4:D21)</f>
        <v>180</v>
      </c>
      <c r="I21" s="115"/>
    </row>
    <row r="22" spans="2:9" x14ac:dyDescent="0.2">
      <c r="B22" s="115">
        <f t="shared" si="0"/>
        <v>0.98499999999999999</v>
      </c>
      <c r="C22" s="115">
        <f t="shared" si="2"/>
        <v>83.792539157254978</v>
      </c>
      <c r="D22" s="115">
        <v>10</v>
      </c>
      <c r="E22" s="115">
        <f>SUM($F$4:$F22)/SUM($D$4:D22)</f>
        <v>96.331048877557322</v>
      </c>
      <c r="F22" s="115">
        <f t="shared" si="1"/>
        <v>837.92539157254976</v>
      </c>
      <c r="G22" s="115">
        <f>SUM($F$4:F22)</f>
        <v>18302.89928673589</v>
      </c>
      <c r="H22" s="115">
        <f>SUM($D$4:D22)</f>
        <v>190</v>
      </c>
      <c r="I22" s="115"/>
    </row>
    <row r="23" spans="2:9" x14ac:dyDescent="0.2">
      <c r="B23" s="115">
        <f t="shared" si="0"/>
        <v>0.98499999999999999</v>
      </c>
      <c r="C23" s="115">
        <f t="shared" si="2"/>
        <v>82.535651069896147</v>
      </c>
      <c r="D23" s="115">
        <v>10</v>
      </c>
      <c r="E23" s="115">
        <f>SUM($F$4:$F23)/SUM($D$4:D23)</f>
        <v>95.64127898717426</v>
      </c>
      <c r="F23" s="115">
        <f t="shared" si="1"/>
        <v>825.35651069896153</v>
      </c>
      <c r="G23" s="115">
        <f>SUM($F$4:F23)</f>
        <v>19128.255797434853</v>
      </c>
      <c r="H23" s="115">
        <f>SUM($D$4:D23)</f>
        <v>200</v>
      </c>
      <c r="I23" s="115"/>
    </row>
    <row r="24" spans="2:9" x14ac:dyDescent="0.2">
      <c r="B24" s="115">
        <f t="shared" si="0"/>
        <v>0.98499999999999999</v>
      </c>
      <c r="C24" s="115">
        <f t="shared" ref="C24:C27" si="3">B24*C23</f>
        <v>81.297616303847704</v>
      </c>
      <c r="D24" s="115">
        <v>10</v>
      </c>
      <c r="E24" s="115">
        <f>SUM($F$4:$F24)/SUM($D$4:D24)</f>
        <v>94.958247430825381</v>
      </c>
      <c r="F24" s="115">
        <f t="shared" ref="F24:F27" si="4">D24*C24</f>
        <v>812.97616303847701</v>
      </c>
      <c r="G24" s="115">
        <f>SUM($F$4:F24)</f>
        <v>19941.231960473331</v>
      </c>
      <c r="H24" s="115">
        <f>SUM($D$4:D24)</f>
        <v>210</v>
      </c>
      <c r="I24" s="115"/>
    </row>
    <row r="25" spans="2:9" x14ac:dyDescent="0.2">
      <c r="B25" s="115">
        <f t="shared" si="0"/>
        <v>0.98499999999999999</v>
      </c>
      <c r="C25" s="115">
        <f t="shared" si="3"/>
        <v>80.078152059289991</v>
      </c>
      <c r="D25" s="115">
        <v>10</v>
      </c>
      <c r="E25" s="115">
        <f>SUM($F$4:$F25)/SUM($D$4:D25)</f>
        <v>94.281879459391959</v>
      </c>
      <c r="F25" s="115">
        <f t="shared" si="4"/>
        <v>800.78152059289994</v>
      </c>
      <c r="G25" s="115">
        <f>SUM($F$4:F25)</f>
        <v>20742.013481066231</v>
      </c>
      <c r="H25" s="115">
        <f>SUM($D$4:D25)</f>
        <v>220</v>
      </c>
      <c r="I25" s="115"/>
    </row>
    <row r="26" spans="2:9" x14ac:dyDescent="0.2">
      <c r="B26" s="115">
        <f t="shared" si="0"/>
        <v>0.98499999999999999</v>
      </c>
      <c r="C26" s="115">
        <f t="shared" si="3"/>
        <v>78.876979778400639</v>
      </c>
      <c r="D26" s="115">
        <v>10</v>
      </c>
      <c r="E26" s="115">
        <f>SUM($F$4:$F26)/SUM($D$4:D26)</f>
        <v>93.612101212392346</v>
      </c>
      <c r="F26" s="115">
        <f t="shared" si="4"/>
        <v>788.76979778400641</v>
      </c>
      <c r="G26" s="115">
        <f>SUM($F$4:F26)</f>
        <v>21530.783278850238</v>
      </c>
      <c r="H26" s="115">
        <f>SUM($D$4:D26)</f>
        <v>230</v>
      </c>
      <c r="I26" s="115"/>
    </row>
    <row r="27" spans="2:9" x14ac:dyDescent="0.2">
      <c r="B27" s="115">
        <f t="shared" si="0"/>
        <v>0.98499999999999999</v>
      </c>
      <c r="C27" s="115">
        <f t="shared" si="3"/>
        <v>77.693825081724626</v>
      </c>
      <c r="D27" s="115">
        <v>10</v>
      </c>
      <c r="E27" s="115">
        <f>SUM($F$4:$F27)/SUM($D$4:D27)</f>
        <v>92.948839706947851</v>
      </c>
      <c r="F27" s="115">
        <f t="shared" si="4"/>
        <v>776.93825081724628</v>
      </c>
      <c r="G27" s="115">
        <f>SUM($F$4:F27)</f>
        <v>22307.721529667484</v>
      </c>
      <c r="H27" s="115">
        <f>SUM($D$4:D27)</f>
        <v>240</v>
      </c>
      <c r="I27" s="115"/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J25" sqref="J25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99" t="s">
        <v>0</v>
      </c>
      <c r="C1" s="199"/>
      <c r="D1" s="200" t="s">
        <v>1</v>
      </c>
      <c r="E1" s="201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cb</vt:lpstr>
      <vt:lpstr>plan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2023-01-03T06:55:24Z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