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C16CE22B-29F5-4547-987D-1A850E483317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CB低价-每周一支定投" sheetId="2" r:id="rId1"/>
    <sheet name="收益weekly" sheetId="6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O13" i="2"/>
  <c r="N13" i="2"/>
  <c r="M11" i="2"/>
  <c r="O11" i="2"/>
  <c r="N11" i="2"/>
  <c r="N30" i="2"/>
  <c r="N31" i="2"/>
  <c r="N14" i="2"/>
  <c r="N15" i="2"/>
  <c r="N16" i="2"/>
  <c r="N10" i="2"/>
  <c r="N17" i="2"/>
  <c r="N18" i="2"/>
  <c r="N19" i="2"/>
  <c r="N20" i="2"/>
  <c r="N21" i="2"/>
  <c r="N22" i="2"/>
  <c r="N23" i="2"/>
  <c r="N26" i="2"/>
  <c r="N27" i="2"/>
  <c r="N28" i="2"/>
  <c r="N29" i="2"/>
  <c r="N32" i="2"/>
  <c r="K33" i="2"/>
  <c r="O19" i="2"/>
  <c r="O20" i="2"/>
  <c r="O21" i="2"/>
  <c r="O22" i="2"/>
  <c r="O23" i="2"/>
  <c r="O26" i="2"/>
  <c r="O27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0" i="2"/>
  <c r="M21" i="2"/>
  <c r="H6" i="2"/>
  <c r="H7" i="2"/>
  <c r="H8" i="2"/>
  <c r="H9" i="2"/>
  <c r="H12" i="2"/>
  <c r="H14" i="2"/>
  <c r="H15" i="2"/>
  <c r="H16" i="2"/>
  <c r="H10" i="2"/>
  <c r="H17" i="2"/>
  <c r="H18" i="2"/>
  <c r="H19" i="2"/>
  <c r="H20" i="2"/>
  <c r="H21" i="2"/>
  <c r="M3" i="2"/>
  <c r="O33" i="2" l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33" i="2" l="1"/>
  <c r="P13" i="2" s="1"/>
  <c r="H33" i="2"/>
  <c r="E17" i="1"/>
  <c r="C17" i="1"/>
  <c r="P8" i="2" l="1"/>
  <c r="P11" i="2"/>
  <c r="P10" i="2"/>
  <c r="P5" i="2"/>
  <c r="P4" i="2"/>
  <c r="P6" i="2"/>
  <c r="P22" i="2"/>
  <c r="P23" i="2"/>
  <c r="P26" i="2"/>
  <c r="P27" i="2"/>
  <c r="P28" i="2"/>
  <c r="P21" i="2"/>
  <c r="P3" i="2"/>
  <c r="P20" i="2"/>
  <c r="P19" i="2"/>
  <c r="P18" i="2"/>
  <c r="P9" i="2"/>
  <c r="P12" i="2"/>
  <c r="P17" i="2"/>
  <c r="P15" i="2"/>
  <c r="P7" i="2"/>
  <c r="P16" i="2"/>
  <c r="P14" i="2"/>
  <c r="G17" i="1"/>
  <c r="N33" i="2" l="1"/>
</calcChain>
</file>

<file path=xl/sharedStrings.xml><?xml version="1.0" encoding="utf-8"?>
<sst xmlns="http://schemas.openxmlformats.org/spreadsheetml/2006/main" count="78" uniqueCount="76">
  <si>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</si>
  <si>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</si>
  <si>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</si>
  <si>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</si>
  <si>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</si>
  <si>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</si>
  <si>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</si>
  <si>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</si>
  <si>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</si>
  <si>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</si>
  <si>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</si>
  <si>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</si>
  <si>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</si>
  <si>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</si>
  <si>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</si>
  <si>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</si>
  <si>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</si>
  <si>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</si>
  <si>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</si>
  <si>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</si>
  <si>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</si>
  <si>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</si>
  <si>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</si>
  <si>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</si>
  <si>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</si>
  <si>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</si>
  <si>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</si>
  <si>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</si>
  <si>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</si>
  <si>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</si>
  <si>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</si>
  <si>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</si>
  <si>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</si>
  <si>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</si>
  <si>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</si>
  <si>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</si>
  <si>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</si>
  <si>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</si>
  <si>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</si>
  <si>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</si>
  <si>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</si>
  <si>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</si>
  <si>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</si>
  <si>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</si>
  <si>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</si>
  <si>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</si>
  <si>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</si>
  <si>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</si>
  <si>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起步</t>
    <phoneticPr fontId="10" type="noConversion"/>
  </si>
  <si>
    <t>城地</t>
    <phoneticPr fontId="10" type="noConversion"/>
  </si>
  <si>
    <t>亚药转债</t>
  </si>
  <si>
    <t>城地转债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</si>
  <si>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</si>
  <si>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</si>
  <si>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</si>
  <si>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</si>
  <si>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</si>
  <si>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</si>
  <si>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</si>
  <si>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</si>
  <si>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</si>
  <si>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</si>
  <si>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1、搜特转债，偏离-18%，收盘76.2</t>
  </si>
  <si>
    <t>2、文科转债，偏离-7%，收盘98.0</t>
  </si>
  <si>
    <t>3、亚药转债，偏离-7%，收盘80.0</t>
  </si>
  <si>
    <t>4、广汇转债，偏离-6%，收盘93.2</t>
  </si>
  <si>
    <t>5、本钢转债，偏离-6%，收盘104.0</t>
  </si>
  <si>
    <t>6、鸿达转债，偏离-6%，收盘109.0</t>
  </si>
  <si>
    <t>7、利群转债，偏离-5%，收盘101.0</t>
  </si>
  <si>
    <t>8、孚日转债，偏离-4%，收盘103.6</t>
  </si>
  <si>
    <t>9、靖远转债，偏离-3%，收盘103.1</t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</si>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</sst>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0</xdr:row>
          <xdr:rowOff>228600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0</xdr:row>
      <xdr:rowOff>0</xdr:rowOff>
    </xdr:from>
    <xdr:to>
      <xdr:col>15</xdr:col>
      <xdr:colOff>542429</xdr:colOff>
      <xdr:row>33</xdr:row>
      <xdr:rowOff>122999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5257800"/>
          <a:ext cx="3971429" cy="66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0</xdr:row>
      <xdr:rowOff>0</xdr:rowOff>
    </xdr:from>
    <xdr:to>
      <xdr:col>22</xdr:col>
      <xdr:colOff>199519</xdr:colOff>
      <xdr:row>59</xdr:row>
      <xdr:rowOff>74792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C11ACB-8B38-4D4B-BC5F-F9D9DA70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0"/>
          <a:ext cx="4047619" cy="1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24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17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19" TargetMode="External"/><Relationship Id="rId5" Type="http://schemas.openxmlformats.org/officeDocument/2006/relationships/hyperlink" Target="https://www.jisilu.cn/data/convert_bond_detail/11359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convert_bond_detail/128062" TargetMode="External"/><Relationship Id="rId9" Type="http://schemas.openxmlformats.org/officeDocument/2006/relationships/hyperlink" Target="https://www.jisilu.cn/data/stock/0027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3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8"/>
  <sheetViews>
    <sheetView tabSelected="1" zoomScale="90" zoomScaleNormal="90" workbookViewId="0">
      <pane ySplit="2" topLeftCell="A3" activePane="bottomLeft" state="frozen"/>
      <selection pane="bottomLeft" activeCell="S24" sqref="S2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7.375" style="48" bestFit="1" customWidth="1"/>
    <col min="5" max="5" width="8.75" style="7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67"/>
      <c r="B1" s="73" t="s">
        <v>37</v>
      </c>
      <c r="C1" s="75" t="s">
        <v>7</v>
      </c>
      <c r="D1" s="77" t="s">
        <v>8</v>
      </c>
      <c r="E1" s="75" t="s">
        <v>9</v>
      </c>
      <c r="F1" s="72" t="s">
        <v>35</v>
      </c>
      <c r="G1" s="72"/>
      <c r="H1" s="72"/>
      <c r="I1" s="72"/>
      <c r="J1" s="71" t="s">
        <v>12</v>
      </c>
      <c r="K1" s="71"/>
      <c r="L1" s="71"/>
      <c r="M1" s="71"/>
      <c r="N1" s="71"/>
      <c r="O1" s="71"/>
      <c r="P1" s="71"/>
      <c r="Q1" s="69" t="s">
        <v>32</v>
      </c>
      <c r="S1" s="65" t="s">
        <v>28</v>
      </c>
    </row>
    <row r="2" spans="1:23" s="8" customFormat="1" x14ac:dyDescent="0.2">
      <c r="A2" s="68"/>
      <c r="B2" s="74"/>
      <c r="C2" s="76"/>
      <c r="D2" s="78"/>
      <c r="E2" s="76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70"/>
      <c r="R2" s="8" t="s">
        <v>34</v>
      </c>
      <c r="S2" s="66"/>
    </row>
    <row r="3" spans="1:23" s="8" customFormat="1" x14ac:dyDescent="0.2">
      <c r="A3" s="11"/>
      <c r="B3" s="12">
        <v>1</v>
      </c>
      <c r="C3" s="49">
        <v>44385</v>
      </c>
      <c r="D3" s="46">
        <v>128117</v>
      </c>
      <c r="E3" s="14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103.6</v>
      </c>
      <c r="K3" s="23">
        <v>101.267</v>
      </c>
      <c r="L3" s="22">
        <v>10</v>
      </c>
      <c r="M3" s="22">
        <f>J3*L3</f>
        <v>1036</v>
      </c>
      <c r="N3" s="50">
        <f>(J3-K3)/K3</f>
        <v>2.3038107182003994E-2</v>
      </c>
      <c r="O3" s="22">
        <f>(J3-K3)*L3</f>
        <v>23.329999999999984</v>
      </c>
      <c r="P3" s="50">
        <f t="shared" ref="P3:P23" si="0">M3/$M$33</f>
        <v>5.6088832583497103E-2</v>
      </c>
      <c r="Q3" s="21"/>
      <c r="S3" s="44"/>
    </row>
    <row r="4" spans="1:23" x14ac:dyDescent="0.2">
      <c r="B4" s="12"/>
      <c r="C4" s="49">
        <v>44385</v>
      </c>
      <c r="D4" s="46">
        <v>113584</v>
      </c>
      <c r="E4" s="14" t="s">
        <v>38</v>
      </c>
      <c r="F4" s="27">
        <v>10</v>
      </c>
      <c r="G4" s="40">
        <v>98.03</v>
      </c>
      <c r="H4" s="26">
        <f t="shared" ref="H4:H21" si="1">F4*G4</f>
        <v>980.3</v>
      </c>
      <c r="I4" s="27"/>
      <c r="J4" s="23">
        <v>99.85</v>
      </c>
      <c r="K4" s="23">
        <v>98.05</v>
      </c>
      <c r="L4" s="23">
        <v>10</v>
      </c>
      <c r="M4" s="22">
        <f t="shared" ref="M4:M21" si="2">J4*L4</f>
        <v>998.5</v>
      </c>
      <c r="N4" s="50">
        <f t="shared" ref="N4:N32" si="3">(J4-K4)/K4</f>
        <v>1.8357980622131537E-2</v>
      </c>
      <c r="O4" s="22">
        <f t="shared" ref="O4:O27" si="4">(J4-K4)*L4</f>
        <v>17.999999999999972</v>
      </c>
      <c r="P4" s="50">
        <f t="shared" si="0"/>
        <v>5.405859009133384E-2</v>
      </c>
      <c r="Q4" s="15"/>
      <c r="S4" s="51"/>
      <c r="W4" s="56" t="s">
        <v>45</v>
      </c>
    </row>
    <row r="5" spans="1:23" x14ac:dyDescent="0.2">
      <c r="B5" s="12"/>
      <c r="C5" s="49">
        <v>44385</v>
      </c>
      <c r="D5" s="46">
        <v>113036</v>
      </c>
      <c r="E5" s="14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102.29</v>
      </c>
      <c r="K5" s="23">
        <v>100.94</v>
      </c>
      <c r="L5" s="23">
        <v>10</v>
      </c>
      <c r="M5" s="22">
        <f t="shared" si="2"/>
        <v>1022.9000000000001</v>
      </c>
      <c r="N5" s="50">
        <f t="shared" si="3"/>
        <v>1.337428175153565E-2</v>
      </c>
      <c r="O5" s="22">
        <f t="shared" si="4"/>
        <v>13.500000000000085</v>
      </c>
      <c r="P5" s="50">
        <f t="shared" si="0"/>
        <v>5.5379601206234745E-2</v>
      </c>
      <c r="Q5" s="15"/>
      <c r="S5" s="51"/>
    </row>
    <row r="6" spans="1:23" x14ac:dyDescent="0.2">
      <c r="B6" s="12"/>
      <c r="C6" s="49">
        <v>44385</v>
      </c>
      <c r="D6" s="19">
        <v>128132</v>
      </c>
      <c r="E6" s="14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98.5</v>
      </c>
      <c r="K6" s="23">
        <v>95.771000000000001</v>
      </c>
      <c r="L6" s="23">
        <v>10</v>
      </c>
      <c r="M6" s="22">
        <f t="shared" si="2"/>
        <v>985</v>
      </c>
      <c r="N6" s="50">
        <f t="shared" si="3"/>
        <v>2.8495055914629679E-2</v>
      </c>
      <c r="O6" s="22">
        <f t="shared" si="4"/>
        <v>27.289999999999992</v>
      </c>
      <c r="P6" s="50">
        <f t="shared" si="0"/>
        <v>5.3327702794155066E-2</v>
      </c>
      <c r="Q6" s="15"/>
      <c r="S6" s="51"/>
    </row>
    <row r="7" spans="1:23" x14ac:dyDescent="0.2">
      <c r="B7" s="12"/>
      <c r="C7" s="49"/>
      <c r="D7" s="46">
        <v>128044</v>
      </c>
      <c r="E7" s="14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97.222999999999999</v>
      </c>
      <c r="K7" s="23">
        <v>97.34</v>
      </c>
      <c r="L7" s="23">
        <v>20</v>
      </c>
      <c r="M7" s="22">
        <f t="shared" ref="M7:M15" si="6">J7*L7</f>
        <v>1944.46</v>
      </c>
      <c r="N7" s="50">
        <f t="shared" ref="N7:N15" si="7">(J7-K7)/K7</f>
        <v>-1.2019724676392482E-3</v>
      </c>
      <c r="O7" s="22">
        <f t="shared" ref="O7:O15" si="8">(J7-K7)*L7</f>
        <v>-2.3400000000000887</v>
      </c>
      <c r="P7" s="50">
        <f t="shared" si="0"/>
        <v>0.10527267510164748</v>
      </c>
      <c r="Q7" s="15"/>
      <c r="S7" s="51"/>
      <c r="W7" s="7" t="s">
        <v>47</v>
      </c>
    </row>
    <row r="8" spans="1:23" x14ac:dyDescent="0.2">
      <c r="B8" s="12"/>
      <c r="C8" s="49"/>
      <c r="D8" s="46">
        <v>127039</v>
      </c>
      <c r="E8" s="14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112.5</v>
      </c>
      <c r="K8" s="23">
        <v>100</v>
      </c>
      <c r="L8" s="23">
        <v>10</v>
      </c>
      <c r="M8" s="22">
        <f t="shared" si="6"/>
        <v>1125</v>
      </c>
      <c r="N8" s="50">
        <f t="shared" si="7"/>
        <v>0.125</v>
      </c>
      <c r="O8" s="22">
        <f t="shared" si="8"/>
        <v>125</v>
      </c>
      <c r="P8" s="50">
        <f t="shared" si="0"/>
        <v>6.090727476489792E-2</v>
      </c>
      <c r="Q8" s="15"/>
      <c r="S8" s="51"/>
    </row>
    <row r="9" spans="1:23" x14ac:dyDescent="0.2">
      <c r="B9" s="31"/>
      <c r="C9" s="49"/>
      <c r="D9" s="46">
        <v>127003</v>
      </c>
      <c r="E9" s="14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106.098</v>
      </c>
      <c r="K9" s="23">
        <v>102.126</v>
      </c>
      <c r="L9" s="23">
        <v>10</v>
      </c>
      <c r="M9" s="22">
        <f t="shared" si="6"/>
        <v>1060.98</v>
      </c>
      <c r="N9" s="50">
        <f t="shared" si="7"/>
        <v>3.8893132013395157E-2</v>
      </c>
      <c r="O9" s="22">
        <f t="shared" si="8"/>
        <v>39.719999999999942</v>
      </c>
      <c r="P9" s="50">
        <f t="shared" si="0"/>
        <v>5.7441244782276794E-2</v>
      </c>
      <c r="Q9" s="15"/>
      <c r="S9" s="51"/>
    </row>
    <row r="10" spans="1:23" ht="16.5" x14ac:dyDescent="0.35">
      <c r="B10" s="31"/>
      <c r="C10" s="49"/>
      <c r="D10" s="14">
        <v>113569</v>
      </c>
      <c r="E10" s="14" t="s">
        <v>56</v>
      </c>
      <c r="F10" s="27">
        <v>10</v>
      </c>
      <c r="G10" s="40">
        <v>0</v>
      </c>
      <c r="H10" s="26">
        <f>F10*G10</f>
        <v>0</v>
      </c>
      <c r="I10" s="27"/>
      <c r="J10" s="23">
        <v>99.41</v>
      </c>
      <c r="K10" s="23">
        <v>99.6</v>
      </c>
      <c r="L10" s="23">
        <v>10</v>
      </c>
      <c r="M10" s="22">
        <f>J10*L10</f>
        <v>994.09999999999991</v>
      </c>
      <c r="N10" s="50">
        <f>(J10-K10)/K10</f>
        <v>-1.9076305220883307E-3</v>
      </c>
      <c r="O10" s="22">
        <f>(J10-K10)*L10</f>
        <v>-1.8999999999999773</v>
      </c>
      <c r="P10" s="50">
        <f t="shared" si="0"/>
        <v>5.3820374972253344E-2</v>
      </c>
      <c r="Q10" s="15"/>
      <c r="S10" s="51"/>
    </row>
    <row r="11" spans="1:23" x14ac:dyDescent="0.2">
      <c r="B11" s="57"/>
      <c r="C11" s="49"/>
      <c r="D11" s="14">
        <v>110064</v>
      </c>
      <c r="E11" s="14" t="s">
        <v>55</v>
      </c>
      <c r="F11" s="27">
        <v>10</v>
      </c>
      <c r="G11" s="40"/>
      <c r="H11" s="26"/>
      <c r="I11" s="27"/>
      <c r="J11" s="23">
        <v>102.15</v>
      </c>
      <c r="K11" s="23">
        <v>97.01</v>
      </c>
      <c r="L11" s="23">
        <v>10</v>
      </c>
      <c r="M11" s="22">
        <f>J11*L11</f>
        <v>1021.5</v>
      </c>
      <c r="N11" s="50">
        <f>(J11-K11)/K11</f>
        <v>5.2984228430058761E-2</v>
      </c>
      <c r="O11" s="22">
        <f>(J11-K11)*L11</f>
        <v>51.400000000000006</v>
      </c>
      <c r="P11" s="50">
        <f t="shared" si="0"/>
        <v>5.5303805486527309E-2</v>
      </c>
      <c r="Q11" s="15"/>
      <c r="S11" s="51"/>
    </row>
    <row r="12" spans="1:23" x14ac:dyDescent="0.2">
      <c r="B12" s="31"/>
      <c r="C12" s="49"/>
      <c r="D12" s="46">
        <v>123023</v>
      </c>
      <c r="E12" s="14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107.6</v>
      </c>
      <c r="K12" s="23">
        <v>98.131</v>
      </c>
      <c r="L12" s="23">
        <v>10</v>
      </c>
      <c r="M12" s="22">
        <f t="shared" si="6"/>
        <v>1076</v>
      </c>
      <c r="N12" s="50">
        <f t="shared" si="7"/>
        <v>9.6493462820107748E-2</v>
      </c>
      <c r="O12" s="22">
        <f t="shared" si="8"/>
        <v>94.689999999999941</v>
      </c>
      <c r="P12" s="50">
        <f t="shared" si="0"/>
        <v>5.8254424575137916E-2</v>
      </c>
      <c r="Q12" s="15"/>
      <c r="S12" s="51"/>
    </row>
    <row r="13" spans="1:23" x14ac:dyDescent="0.2">
      <c r="B13" s="57"/>
      <c r="C13" s="49"/>
      <c r="D13" s="46">
        <v>113574</v>
      </c>
      <c r="E13" s="14" t="s">
        <v>57</v>
      </c>
      <c r="F13" s="27">
        <v>10</v>
      </c>
      <c r="G13" s="40"/>
      <c r="H13" s="26"/>
      <c r="I13" s="27"/>
      <c r="J13" s="23">
        <v>113.68</v>
      </c>
      <c r="K13" s="23">
        <v>98.19</v>
      </c>
      <c r="L13" s="23">
        <v>10</v>
      </c>
      <c r="M13" s="22">
        <f t="shared" si="6"/>
        <v>1136.8000000000002</v>
      </c>
      <c r="N13" s="50">
        <f t="shared" si="7"/>
        <v>0.15775537223749883</v>
      </c>
      <c r="O13" s="22">
        <f t="shared" si="8"/>
        <v>154.90000000000009</v>
      </c>
      <c r="P13" s="50">
        <f t="shared" si="0"/>
        <v>6.154612440243197E-2</v>
      </c>
      <c r="Q13" s="15"/>
      <c r="S13" s="51"/>
    </row>
    <row r="14" spans="1:23" x14ac:dyDescent="0.2">
      <c r="B14" s="31"/>
      <c r="C14" s="49"/>
      <c r="D14" s="46">
        <v>113519</v>
      </c>
      <c r="E14" s="14" t="s">
        <v>58</v>
      </c>
      <c r="F14" s="27">
        <v>10</v>
      </c>
      <c r="G14" s="40">
        <v>0</v>
      </c>
      <c r="H14" s="26">
        <f t="shared" si="5"/>
        <v>0</v>
      </c>
      <c r="I14" s="27"/>
      <c r="J14" s="23">
        <v>103.96</v>
      </c>
      <c r="K14" s="23">
        <v>98.71</v>
      </c>
      <c r="L14" s="23">
        <v>10</v>
      </c>
      <c r="M14" s="22">
        <f t="shared" si="6"/>
        <v>1039.5999999999999</v>
      </c>
      <c r="N14" s="50">
        <f t="shared" si="7"/>
        <v>5.318610069901733E-2</v>
      </c>
      <c r="O14" s="22">
        <f t="shared" si="8"/>
        <v>52.5</v>
      </c>
      <c r="P14" s="50">
        <f t="shared" si="0"/>
        <v>5.6283735862744773E-2</v>
      </c>
      <c r="Q14" s="15"/>
      <c r="S14" s="51"/>
    </row>
    <row r="15" spans="1:23" x14ac:dyDescent="0.2">
      <c r="B15" s="31"/>
      <c r="C15" s="49"/>
      <c r="D15" s="46">
        <v>113563</v>
      </c>
      <c r="E15" s="14" t="s">
        <v>59</v>
      </c>
      <c r="F15" s="27">
        <v>10</v>
      </c>
      <c r="G15" s="40">
        <v>0</v>
      </c>
      <c r="H15" s="26">
        <f t="shared" si="5"/>
        <v>0</v>
      </c>
      <c r="I15" s="27"/>
      <c r="J15" s="23">
        <v>109.5</v>
      </c>
      <c r="K15" s="23">
        <v>109.215</v>
      </c>
      <c r="L15" s="23">
        <v>20</v>
      </c>
      <c r="M15" s="22">
        <f t="shared" si="6"/>
        <v>2190</v>
      </c>
      <c r="N15" s="50">
        <f t="shared" si="7"/>
        <v>2.6095316577392901E-3</v>
      </c>
      <c r="O15" s="22">
        <f t="shared" si="8"/>
        <v>5.6999999999999318</v>
      </c>
      <c r="P15" s="50">
        <f t="shared" si="0"/>
        <v>0.11856616154233461</v>
      </c>
      <c r="Q15" s="15"/>
      <c r="S15" s="51"/>
    </row>
    <row r="16" spans="1:23" x14ac:dyDescent="0.2">
      <c r="B16" s="31">
        <v>2</v>
      </c>
      <c r="C16" s="49">
        <v>44389</v>
      </c>
      <c r="D16" s="14">
        <v>128100</v>
      </c>
      <c r="E16" s="14" t="s">
        <v>60</v>
      </c>
      <c r="F16" s="27">
        <v>10</v>
      </c>
      <c r="G16" s="40">
        <v>0</v>
      </c>
      <c r="H16" s="26">
        <f t="shared" si="1"/>
        <v>0</v>
      </c>
      <c r="I16" s="27"/>
      <c r="J16" s="23">
        <v>92.37</v>
      </c>
      <c r="K16" s="23">
        <v>78.141000000000005</v>
      </c>
      <c r="L16" s="23">
        <v>10</v>
      </c>
      <c r="M16" s="22">
        <f t="shared" si="2"/>
        <v>923.7</v>
      </c>
      <c r="N16" s="50">
        <f t="shared" si="3"/>
        <v>0.18209390716781201</v>
      </c>
      <c r="O16" s="22">
        <f t="shared" si="4"/>
        <v>142.29</v>
      </c>
      <c r="P16" s="50">
        <f t="shared" si="0"/>
        <v>5.0008933066965522E-2</v>
      </c>
      <c r="Q16" s="15"/>
      <c r="S16" s="51"/>
    </row>
    <row r="17" spans="1:19" x14ac:dyDescent="0.2">
      <c r="B17" s="31">
        <v>3</v>
      </c>
      <c r="C17" s="49">
        <v>44397</v>
      </c>
      <c r="D17" s="14">
        <v>113589</v>
      </c>
      <c r="E17" s="14" t="s">
        <v>61</v>
      </c>
      <c r="F17" s="27">
        <v>10</v>
      </c>
      <c r="G17" s="40">
        <v>0</v>
      </c>
      <c r="H17" s="26">
        <f t="shared" si="1"/>
        <v>0</v>
      </c>
      <c r="I17" s="27"/>
      <c r="J17" s="23">
        <v>95.47</v>
      </c>
      <c r="K17" s="23">
        <v>94.27</v>
      </c>
      <c r="L17" s="23">
        <v>10</v>
      </c>
      <c r="M17" s="22">
        <f t="shared" si="2"/>
        <v>954.7</v>
      </c>
      <c r="N17" s="50">
        <f t="shared" si="3"/>
        <v>1.2729394292988257E-2</v>
      </c>
      <c r="O17" s="22">
        <f t="shared" si="4"/>
        <v>12.000000000000028</v>
      </c>
      <c r="P17" s="50">
        <f t="shared" si="0"/>
        <v>5.1687266860487149E-2</v>
      </c>
      <c r="Q17" s="15"/>
      <c r="S17" s="51"/>
    </row>
    <row r="18" spans="1:19" x14ac:dyDescent="0.2">
      <c r="B18" s="31"/>
      <c r="C18" s="62">
        <v>44403</v>
      </c>
      <c r="D18" s="14" t="s">
        <v>71</v>
      </c>
      <c r="E18" s="14" t="s">
        <v>72</v>
      </c>
      <c r="F18" s="27">
        <v>10</v>
      </c>
      <c r="G18" s="40">
        <v>0</v>
      </c>
      <c r="H18" s="26">
        <f t="shared" si="1"/>
        <v>0</v>
      </c>
      <c r="I18" s="27"/>
      <c r="J18" s="23">
        <v>96.146000000000001</v>
      </c>
      <c r="K18" s="23">
        <v>97.88</v>
      </c>
      <c r="L18" s="23">
        <v>10</v>
      </c>
      <c r="M18" s="22">
        <f t="shared" si="2"/>
        <v>961.46</v>
      </c>
      <c r="N18" s="50">
        <f t="shared" si="3"/>
        <v>-1.7715570085819317E-2</v>
      </c>
      <c r="O18" s="22">
        <f t="shared" si="4"/>
        <v>-17.339999999999947</v>
      </c>
      <c r="P18" s="50">
        <f t="shared" si="0"/>
        <v>5.2053251907074445E-2</v>
      </c>
      <c r="Q18" s="15"/>
      <c r="S18" s="51"/>
    </row>
    <row r="19" spans="1:19" x14ac:dyDescent="0.2">
      <c r="B19" s="31"/>
      <c r="C19" s="14"/>
      <c r="D19" s="46"/>
      <c r="E19" s="14"/>
      <c r="F19" s="27">
        <v>10</v>
      </c>
      <c r="G19" s="40">
        <v>0</v>
      </c>
      <c r="H19" s="26">
        <f t="shared" si="1"/>
        <v>0</v>
      </c>
      <c r="I19" s="27"/>
      <c r="J19" s="23"/>
      <c r="K19" s="23"/>
      <c r="L19" s="23">
        <v>10</v>
      </c>
      <c r="M19" s="22">
        <f t="shared" si="2"/>
        <v>0</v>
      </c>
      <c r="N19" s="50" t="e">
        <f t="shared" si="3"/>
        <v>#DIV/0!</v>
      </c>
      <c r="O19" s="22">
        <f>(J19-K19)*L19</f>
        <v>0</v>
      </c>
      <c r="P19" s="50">
        <f t="shared" si="0"/>
        <v>0</v>
      </c>
      <c r="Q19" s="15"/>
      <c r="S19" s="51"/>
    </row>
    <row r="20" spans="1:19" x14ac:dyDescent="0.2">
      <c r="B20" s="31"/>
      <c r="C20" s="14"/>
      <c r="D20" s="46"/>
      <c r="E20" s="14"/>
      <c r="F20" s="27">
        <v>10</v>
      </c>
      <c r="G20" s="40">
        <v>0</v>
      </c>
      <c r="H20" s="26">
        <f t="shared" si="1"/>
        <v>0</v>
      </c>
      <c r="I20" s="27"/>
      <c r="J20" s="23"/>
      <c r="K20" s="23"/>
      <c r="L20" s="23">
        <v>10</v>
      </c>
      <c r="M20" s="22">
        <f t="shared" si="2"/>
        <v>0</v>
      </c>
      <c r="N20" s="50" t="e">
        <f t="shared" si="3"/>
        <v>#DIV/0!</v>
      </c>
      <c r="O20" s="22">
        <f t="shared" si="4"/>
        <v>0</v>
      </c>
      <c r="P20" s="50">
        <f t="shared" si="0"/>
        <v>0</v>
      </c>
      <c r="Q20" s="15"/>
      <c r="S20" s="51"/>
    </row>
    <row r="21" spans="1:19" x14ac:dyDescent="0.2">
      <c r="A21" s="7"/>
      <c r="B21" s="13"/>
      <c r="C21" s="14"/>
      <c r="D21" s="46"/>
      <c r="E21" s="14"/>
      <c r="F21" s="27">
        <v>10</v>
      </c>
      <c r="G21" s="40">
        <v>0</v>
      </c>
      <c r="H21" s="26">
        <f t="shared" si="1"/>
        <v>0</v>
      </c>
      <c r="I21" s="27"/>
      <c r="J21" s="23"/>
      <c r="K21" s="23"/>
      <c r="L21" s="23">
        <v>10</v>
      </c>
      <c r="M21" s="22">
        <f t="shared" si="2"/>
        <v>0</v>
      </c>
      <c r="N21" s="50" t="e">
        <f t="shared" si="3"/>
        <v>#DIV/0!</v>
      </c>
      <c r="O21" s="22">
        <f t="shared" si="4"/>
        <v>0</v>
      </c>
      <c r="P21" s="50">
        <f t="shared" si="0"/>
        <v>0</v>
      </c>
      <c r="Q21" s="15"/>
      <c r="S21" s="51"/>
    </row>
    <row r="22" spans="1:19" ht="15" thickBot="1" x14ac:dyDescent="0.25">
      <c r="A22" s="7"/>
      <c r="B22" s="13"/>
      <c r="C22" s="14"/>
      <c r="D22" s="46"/>
      <c r="E22" s="14"/>
      <c r="F22" s="27"/>
      <c r="G22" s="40"/>
      <c r="H22" s="27"/>
      <c r="I22" s="27"/>
      <c r="J22" s="23"/>
      <c r="K22" s="23"/>
      <c r="L22" s="23"/>
      <c r="M22" s="23"/>
      <c r="N22" s="50" t="e">
        <f t="shared" si="3"/>
        <v>#DIV/0!</v>
      </c>
      <c r="O22" s="22">
        <f t="shared" si="4"/>
        <v>0</v>
      </c>
      <c r="P22" s="50">
        <f t="shared" si="0"/>
        <v>0</v>
      </c>
      <c r="Q22" s="15"/>
      <c r="S22" s="51"/>
    </row>
    <row r="23" spans="1:19" ht="15" thickBot="1" x14ac:dyDescent="0.25">
      <c r="A23" s="7"/>
      <c r="B23" s="13"/>
      <c r="C23"/>
      <c r="D23" s="58">
        <v>128124</v>
      </c>
      <c r="E23" s="58" t="s">
        <v>54</v>
      </c>
      <c r="F23" s="27"/>
      <c r="G23" s="40"/>
      <c r="H23" s="27"/>
      <c r="I23" s="27"/>
      <c r="J23" s="23"/>
      <c r="K23" s="23"/>
      <c r="L23" s="23"/>
      <c r="M23" s="23"/>
      <c r="N23" s="50" t="e">
        <f t="shared" si="3"/>
        <v>#DIV/0!</v>
      </c>
      <c r="O23" s="22">
        <f t="shared" si="4"/>
        <v>0</v>
      </c>
      <c r="P23" s="50">
        <f t="shared" si="0"/>
        <v>0</v>
      </c>
      <c r="Q23" s="15"/>
      <c r="S23" s="51"/>
    </row>
    <row r="24" spans="1:19" ht="15" thickBot="1" x14ac:dyDescent="0.25">
      <c r="A24" s="7"/>
      <c r="B24" s="13"/>
      <c r="C24" s="14"/>
      <c r="D24" s="58">
        <v>128062</v>
      </c>
      <c r="E24" s="58" t="s">
        <v>50</v>
      </c>
      <c r="F24" s="27"/>
      <c r="G24" s="40"/>
      <c r="H24" s="27"/>
      <c r="I24" s="27"/>
      <c r="J24" s="23"/>
      <c r="K24" s="23"/>
      <c r="L24" s="23"/>
      <c r="M24" s="23"/>
      <c r="N24" s="50"/>
      <c r="O24" s="22"/>
      <c r="P24" s="50"/>
      <c r="Q24" s="15"/>
      <c r="S24" s="51"/>
    </row>
    <row r="25" spans="1:19" ht="15" thickBot="1" x14ac:dyDescent="0.25">
      <c r="A25" s="7"/>
      <c r="B25" s="13"/>
      <c r="C25" s="14"/>
      <c r="D25" s="58">
        <v>113596</v>
      </c>
      <c r="E25" s="58" t="s">
        <v>51</v>
      </c>
      <c r="F25" s="27"/>
      <c r="G25" s="40"/>
      <c r="H25" s="27"/>
      <c r="I25" s="27"/>
      <c r="J25" s="23"/>
      <c r="K25" s="23"/>
      <c r="L25" s="23"/>
      <c r="M25" s="23"/>
      <c r="N25" s="50"/>
      <c r="O25" s="22"/>
      <c r="P25" s="50"/>
      <c r="Q25" s="15"/>
      <c r="S25" s="51"/>
    </row>
    <row r="26" spans="1:19" ht="15" thickBot="1" x14ac:dyDescent="0.25">
      <c r="A26" s="7"/>
      <c r="B26" s="13"/>
      <c r="C26"/>
      <c r="D26" s="58">
        <v>127019</v>
      </c>
      <c r="E26" s="58" t="s">
        <v>52</v>
      </c>
      <c r="F26" s="27"/>
      <c r="G26" s="40"/>
      <c r="H26" s="27"/>
      <c r="I26" s="27"/>
      <c r="J26" s="23"/>
      <c r="K26" s="23"/>
      <c r="L26" s="23"/>
      <c r="M26" s="23"/>
      <c r="N26" s="50" t="e">
        <f t="shared" si="3"/>
        <v>#DIV/0!</v>
      </c>
      <c r="O26" s="22">
        <f t="shared" si="4"/>
        <v>0</v>
      </c>
      <c r="P26" s="50">
        <f>M26/$M$33</f>
        <v>0</v>
      </c>
      <c r="Q26" s="15"/>
      <c r="S26" s="51"/>
    </row>
    <row r="27" spans="1:19" ht="15" thickBot="1" x14ac:dyDescent="0.25">
      <c r="A27" s="7"/>
      <c r="B27" s="13"/>
      <c r="C27"/>
      <c r="D27" s="58">
        <v>113017</v>
      </c>
      <c r="E27" s="58" t="s">
        <v>53</v>
      </c>
      <c r="F27" s="27"/>
      <c r="G27" s="40"/>
      <c r="H27" s="27"/>
      <c r="I27" s="27"/>
      <c r="J27" s="23"/>
      <c r="K27" s="23"/>
      <c r="L27" s="23"/>
      <c r="M27" s="23"/>
      <c r="N27" s="50" t="e">
        <f t="shared" si="3"/>
        <v>#DIV/0!</v>
      </c>
      <c r="O27" s="22">
        <f t="shared" si="4"/>
        <v>0</v>
      </c>
      <c r="P27" s="50">
        <f>M27/$M$33</f>
        <v>0</v>
      </c>
      <c r="Q27" s="15"/>
      <c r="S27" s="51"/>
    </row>
    <row r="28" spans="1:19" x14ac:dyDescent="0.2">
      <c r="A28" s="7"/>
      <c r="B28" s="13"/>
      <c r="C28" s="14"/>
      <c r="D28" s="54"/>
      <c r="E28" s="55"/>
      <c r="F28" s="27"/>
      <c r="G28" s="40"/>
      <c r="H28" s="27"/>
      <c r="I28" s="27"/>
      <c r="J28" s="23"/>
      <c r="K28" s="23"/>
      <c r="L28" s="23"/>
      <c r="M28" s="23"/>
      <c r="N28" s="50" t="e">
        <f t="shared" si="3"/>
        <v>#DIV/0!</v>
      </c>
      <c r="O28" s="23"/>
      <c r="P28" s="50">
        <f>M28/$M$33</f>
        <v>0</v>
      </c>
      <c r="Q28" s="15"/>
      <c r="S28" s="51"/>
    </row>
    <row r="29" spans="1:19" x14ac:dyDescent="0.2">
      <c r="A29" s="7"/>
      <c r="B29" s="13"/>
      <c r="C29" s="14" t="s">
        <v>46</v>
      </c>
      <c r="D29" s="54"/>
      <c r="E29" s="55" t="s">
        <v>48</v>
      </c>
      <c r="F29" s="27"/>
      <c r="G29" s="40"/>
      <c r="H29" s="27"/>
      <c r="I29" s="27"/>
      <c r="J29" s="23"/>
      <c r="K29" s="23"/>
      <c r="L29" s="23"/>
      <c r="M29" s="23"/>
      <c r="N29" s="50" t="e">
        <f t="shared" si="3"/>
        <v>#DIV/0!</v>
      </c>
      <c r="O29" s="23"/>
      <c r="P29" s="23"/>
      <c r="Q29" s="15"/>
      <c r="S29" s="51"/>
    </row>
    <row r="30" spans="1:19" x14ac:dyDescent="0.2">
      <c r="A30" s="7"/>
      <c r="B30" s="13"/>
      <c r="C30" s="14"/>
      <c r="D30" s="54"/>
      <c r="E30" s="55" t="s">
        <v>49</v>
      </c>
      <c r="F30" s="27"/>
      <c r="G30" s="40"/>
      <c r="H30" s="27"/>
      <c r="I30" s="27"/>
      <c r="J30" s="23"/>
      <c r="K30" s="23"/>
      <c r="L30" s="23"/>
      <c r="M30" s="23"/>
      <c r="N30" s="50" t="e">
        <f t="shared" si="3"/>
        <v>#DIV/0!</v>
      </c>
      <c r="O30" s="23"/>
      <c r="P30" s="23"/>
      <c r="Q30" s="15"/>
      <c r="S30" s="51"/>
    </row>
    <row r="31" spans="1:19" x14ac:dyDescent="0.2">
      <c r="B31" s="13"/>
      <c r="C31" s="14"/>
      <c r="D31" s="54"/>
      <c r="E31" s="55"/>
      <c r="F31" s="27"/>
      <c r="G31" s="40"/>
      <c r="H31" s="27"/>
      <c r="I31" s="27"/>
      <c r="J31" s="23"/>
      <c r="K31" s="23"/>
      <c r="L31" s="23"/>
      <c r="M31" s="23"/>
      <c r="N31" s="50" t="e">
        <f t="shared" si="3"/>
        <v>#DIV/0!</v>
      </c>
      <c r="O31" s="23"/>
      <c r="P31" s="23"/>
      <c r="Q31" s="15"/>
      <c r="S31" s="51"/>
    </row>
    <row r="32" spans="1:19" x14ac:dyDescent="0.2">
      <c r="B32" s="13"/>
      <c r="C32" s="14"/>
      <c r="D32" s="54"/>
      <c r="E32" s="55"/>
      <c r="F32" s="27"/>
      <c r="G32" s="40"/>
      <c r="H32" s="27"/>
      <c r="I32" s="27"/>
      <c r="J32" s="23"/>
      <c r="K32" s="52"/>
      <c r="L32" s="52"/>
      <c r="M32" s="23"/>
      <c r="N32" s="50" t="e">
        <f t="shared" si="3"/>
        <v>#DIV/0!</v>
      </c>
      <c r="O32" s="23"/>
      <c r="P32" s="23"/>
      <c r="Q32" s="15"/>
      <c r="S32" s="51"/>
    </row>
    <row r="33" spans="2:19" ht="15" thickBot="1" x14ac:dyDescent="0.25">
      <c r="B33" s="16"/>
      <c r="C33" s="17" t="s">
        <v>2</v>
      </c>
      <c r="D33" s="47"/>
      <c r="E33" s="17"/>
      <c r="F33" s="28"/>
      <c r="G33" s="42"/>
      <c r="H33" s="28">
        <f>SUM(H3:H20)</f>
        <v>3959.4800000000005</v>
      </c>
      <c r="I33" s="28"/>
      <c r="J33" s="24"/>
      <c r="K33" s="63">
        <f>SUMPRODUCT((K3:K31)*(L3:L31))</f>
        <v>17731.96</v>
      </c>
      <c r="L33" s="64"/>
      <c r="M33" s="45">
        <f>SUM(M3:M32)</f>
        <v>18470.7</v>
      </c>
      <c r="N33" s="50">
        <f>(M33-K33)/K33</f>
        <v>4.1661497093384015E-2</v>
      </c>
      <c r="O33" s="38">
        <f>SUM(O3:O32)</f>
        <v>738.7399999999999</v>
      </c>
      <c r="P33" s="24"/>
      <c r="Q33" s="18"/>
      <c r="S33" s="44"/>
    </row>
    <row r="38" spans="2:19" ht="15" x14ac:dyDescent="0.25">
      <c r="C38" s="53"/>
    </row>
  </sheetData>
  <mergeCells count="10">
    <mergeCell ref="K33:L3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O17:O27 N3:O16 N17:N3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4" r:id="rId4" display="https://www.jisilu.cn/data/convert_bond_detail/128062" xr:uid="{484FBE75-3E1C-405B-B4AA-55FDA610D8E9}"/>
    <hyperlink ref="D25" r:id="rId5" display="https://www.jisilu.cn/data/convert_bond_detail/113596" xr:uid="{C12DE3AE-11B6-4D07-B715-F30830DDEF25}"/>
    <hyperlink ref="D26" r:id="rId6" display="https://www.jisilu.cn/data/convert_bond_detail/127019" xr:uid="{5C060248-BA69-4763-8EA3-148B57448DA2}"/>
    <hyperlink ref="D27" r:id="rId7" display="https://www.jisilu.cn/data/convert_bond_detail/113017" xr:uid="{365E87B1-DCCE-4AEE-AB38-21BA2D9A8C1B}"/>
    <hyperlink ref="D23" r:id="rId8" display="https://www.jisilu.cn/data/convert_bond_detail/128124" xr:uid="{25F79F64-6817-4749-9C6E-2941A84362A5}"/>
    <hyperlink ref="E18" r:id="rId9" display="https://www.jisilu.cn/data/stock/002775" xr:uid="{FD6EB2FD-D40F-49B0-BEEE-FB4E0A659026}"/>
  </hyperlinks>
  <pageMargins left="0.7" right="0.7" top="0.75" bottom="0.75" header="0.3" footer="0.3"/>
  <pageSetup paperSize="9" orientation="portrait" horizontalDpi="4294967294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4"/>
  <sheetViews>
    <sheetView workbookViewId="0">
      <selection activeCell="F20" sqref="F20"/>
    </sheetView>
  </sheetViews>
  <sheetFormatPr defaultRowHeight="14.25" x14ac:dyDescent="0.2"/>
  <cols>
    <col min="1" max="1" width="10" bestFit="1" customWidth="1"/>
  </cols>
  <sheetData>
    <row r="1" spans="1:3" x14ac:dyDescent="0.2">
      <c r="A1" t="s">
        <v>73</v>
      </c>
      <c r="B1" t="s">
        <v>75</v>
      </c>
      <c r="C1" t="s">
        <v>74</v>
      </c>
    </row>
    <row r="2" spans="1:3" ht="15" thickBot="1" x14ac:dyDescent="0.25">
      <c r="A2" s="60">
        <v>44400</v>
      </c>
      <c r="B2" s="38">
        <v>475.78</v>
      </c>
      <c r="C2" s="61">
        <v>2.8400000000000002E-2</v>
      </c>
    </row>
    <row r="3" spans="1:3" x14ac:dyDescent="0.2">
      <c r="A3" s="60">
        <v>44409</v>
      </c>
      <c r="B3">
        <v>379.53</v>
      </c>
      <c r="C3" s="61">
        <v>2.1399999999999999E-2</v>
      </c>
    </row>
    <row r="4" spans="1:3" ht="15" thickBot="1" x14ac:dyDescent="0.25">
      <c r="A4" s="60">
        <v>44416</v>
      </c>
      <c r="B4" s="38">
        <v>738.74</v>
      </c>
      <c r="C4" s="61">
        <v>4.1700000000000001E-2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C1:W14"/>
  <sheetViews>
    <sheetView workbookViewId="0">
      <selection activeCell="X25" sqref="X25"/>
    </sheetView>
  </sheetViews>
  <sheetFormatPr defaultRowHeight="14.25" x14ac:dyDescent="0.2"/>
  <cols>
    <col min="8" max="8" width="13.25" customWidth="1"/>
  </cols>
  <sheetData>
    <row r="1" spans="3:23" ht="18.75" x14ac:dyDescent="0.35">
      <c r="C1" s="20"/>
      <c r="D1" s="20"/>
      <c r="E1" s="59" t="s">
        <v>62</v>
      </c>
      <c r="F1" s="19"/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3:23" ht="18.75" x14ac:dyDescent="0.35">
      <c r="C2" s="20"/>
      <c r="D2" s="20"/>
      <c r="E2" s="59" t="s">
        <v>63</v>
      </c>
      <c r="F2" s="19"/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3:23" ht="18.75" x14ac:dyDescent="0.35">
      <c r="C3" s="20"/>
      <c r="D3" s="20"/>
      <c r="E3" s="59" t="s">
        <v>64</v>
      </c>
      <c r="F3" s="19"/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3:23" ht="18.75" x14ac:dyDescent="0.35">
      <c r="C4" s="20"/>
      <c r="D4" s="20"/>
      <c r="E4" s="59" t="s">
        <v>65</v>
      </c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3:23" ht="18.75" x14ac:dyDescent="0.35">
      <c r="C5" s="20"/>
      <c r="D5" s="20"/>
      <c r="E5" s="59" t="s">
        <v>66</v>
      </c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3:23" ht="18.75" x14ac:dyDescent="0.35">
      <c r="C6" s="20"/>
      <c r="D6" s="20"/>
      <c r="E6" s="59" t="s">
        <v>67</v>
      </c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3:23" ht="18.75" x14ac:dyDescent="0.35">
      <c r="C7" s="20"/>
      <c r="D7" s="20"/>
      <c r="E7" s="59" t="s">
        <v>68</v>
      </c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3:23" ht="18.75" x14ac:dyDescent="0.35">
      <c r="C8" s="20"/>
      <c r="D8" s="20"/>
      <c r="E8" s="59" t="s">
        <v>69</v>
      </c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3:23" ht="18.75" x14ac:dyDescent="0.35">
      <c r="C9" s="20"/>
      <c r="D9" s="20"/>
      <c r="E9" s="59" t="s">
        <v>70</v>
      </c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3:23" x14ac:dyDescent="0.2">
      <c r="C10" s="20"/>
      <c r="D10" s="20"/>
      <c r="E10" s="19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3:23" x14ac:dyDescent="0.2">
      <c r="C11" s="20"/>
      <c r="D11" s="20"/>
      <c r="E11" s="19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3:23" x14ac:dyDescent="0.2"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3:23" x14ac:dyDescent="0.2"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3:23" x14ac:dyDescent="0.2"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0</xdr:row>
                <xdr:rowOff>228600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79" t="s">
        <v>0</v>
      </c>
      <c r="C1" s="79"/>
      <c r="D1" s="80" t="s">
        <v>1</v>
      </c>
      <c r="E1" s="8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CB低价-每周一支定投</vt:lpstr>
      <vt:lpstr>收益weekly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2021-08-08T06:45:56Z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