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30B864FF-2E68-486C-8B38-BE5FD008C4CE}" xr6:coauthVersionLast="47" xr6:coauthVersionMax="47" xr10:uidLastSave="{00000000-0000-0000-0000-000000000000}"/>
  <bookViews>
    <workbookView xWindow="4185" yWindow="2160" windowWidth="21600" windowHeight="11580" activeTab="1" xr2:uid="{D298135B-E4C0-45E9-BB28-1F0B05CAE31B}"/>
  </bookViews>
  <sheets>
    <sheet name="收益weekly" sheetId="6" r:id="rId1"/>
    <sheet name="2期" sheetId="7" r:id="rId2"/>
    <sheet name="3期 " sheetId="8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7" l="1"/>
  <c r="O7" i="7"/>
  <c r="M8" i="8"/>
  <c r="O7" i="8"/>
  <c r="P5" i="8"/>
  <c r="P6" i="8"/>
  <c r="P7" i="8"/>
  <c r="N7" i="8"/>
  <c r="O5" i="8"/>
  <c r="O6" i="8"/>
  <c r="N6" i="8"/>
  <c r="O5" i="7"/>
  <c r="O6" i="7"/>
  <c r="N5" i="7"/>
  <c r="N6" i="7"/>
  <c r="H8" i="8" l="1"/>
  <c r="N5" i="8"/>
  <c r="P4" i="8"/>
  <c r="O4" i="8"/>
  <c r="N4" i="8"/>
  <c r="P3" i="8"/>
  <c r="O3" i="8"/>
  <c r="N3" i="8"/>
  <c r="P4" i="7"/>
  <c r="P5" i="7"/>
  <c r="P6" i="7"/>
  <c r="P7" i="7"/>
  <c r="P8" i="7"/>
  <c r="P9" i="7"/>
  <c r="P3" i="7"/>
  <c r="O4" i="2"/>
  <c r="O5" i="2"/>
  <c r="M13" i="7"/>
  <c r="H13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O8" i="8" l="1"/>
  <c r="N8" i="8" s="1"/>
  <c r="O10" i="2"/>
  <c r="N10" i="2" s="1"/>
  <c r="O13" i="7"/>
  <c r="N13" i="7" s="1"/>
  <c r="M10" i="2" l="1"/>
  <c r="H10" i="2"/>
</calcChain>
</file>

<file path=xl/sharedStrings.xml><?xml version="1.0" encoding="utf-8"?>
<sst xmlns="http://schemas.openxmlformats.org/spreadsheetml/2006/main" count="104" uniqueCount="45">
  <si>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</si>
  <si>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</si>
  <si>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</si>
  <si>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</si>
  <si>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</si>
  <si>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</si>
  <si>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</si>
  <si>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</si>
  <si>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</si>
  <si>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</si>
  <si>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</si>
  <si>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</si>
  <si>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</si>
  <si>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</si>
  <si>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</si>
  <si>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</si>
  <si>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</si>
  <si>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</si>
  <si>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</si>
  <si>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</si>
  <si>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</si>
  <si>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</si>
  <si>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</si>
  <si>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</si>
  <si>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</si>
  <si>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</si>
  <si>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</si>
  <si>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</si>
  <si>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</si>
  <si>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</si>
  <si>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</si>
  <si>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湖广转债</t>
    <phoneticPr fontId="5" type="noConversion"/>
  </si>
  <si>
    <t>雪榕转债</t>
    <phoneticPr fontId="5" type="noConversion"/>
  </si>
  <si>
    <t>买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</si>
  <si>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</si>
  <si>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</si>
  <si>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</si>
  <si>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</si>
  <si>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敖东转债</t>
  </si>
  <si>
    <t>蓝帆转债</t>
    <phoneticPr fontId="5" type="noConversion"/>
  </si>
  <si>
    <t>青农转债</t>
    <phoneticPr fontId="5" type="noConversion"/>
  </si>
  <si>
    <t>希望转债</t>
    <phoneticPr fontId="5" type="noConversion"/>
  </si>
  <si>
    <t>道氏转02</t>
    <phoneticPr fontId="5" type="noConversion"/>
  </si>
  <si>
    <t>湘佳转债</t>
    <phoneticPr fontId="5" type="noConversion"/>
  </si>
  <si>
    <t>永22转债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</si>
</sst>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2" borderId="14" xfId="0" applyFill="1" applyBorder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6" borderId="6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0" fontId="1" fillId="7" borderId="15" xfId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9" fillId="7" borderId="15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/>
    </xf>
    <xf numFmtId="0" fontId="13" fillId="7" borderId="15" xfId="1" applyFont="1" applyFill="1" applyBorder="1" applyAlignment="1">
      <alignment vertical="center"/>
    </xf>
    <xf numFmtId="0" fontId="14" fillId="7" borderId="15" xfId="0" applyFont="1" applyFill="1" applyBorder="1" applyAlignment="1">
      <alignment vertical="center"/>
    </xf>
    <xf numFmtId="14" fontId="12" fillId="7" borderId="1" xfId="0" applyNumberFormat="1" applyFont="1" applyFill="1" applyBorder="1" applyAlignment="1" applyProtection="1">
      <alignment horizont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right"/>
    </xf>
    <xf numFmtId="0" fontId="12" fillId="7" borderId="1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176" fontId="0" fillId="7" borderId="1" xfId="0" applyNumberFormat="1" applyFill="1" applyBorder="1" applyAlignment="1" applyProtection="1">
      <alignment horizontal="center"/>
      <protection locked="0"/>
    </xf>
    <xf numFmtId="14" fontId="12" fillId="7" borderId="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14" fontId="0" fillId="0" borderId="20" xfId="0" applyNumberFormat="1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0" fontId="0" fillId="3" borderId="20" xfId="0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1" fillId="5" borderId="0" xfId="0" applyFont="1" applyFill="1" applyAlignment="1">
      <alignment vertical="center"/>
    </xf>
    <xf numFmtId="14" fontId="0" fillId="2" borderId="20" xfId="0" applyNumberFormat="1" applyFill="1" applyBorder="1" applyAlignment="1">
      <alignment horizontal="center"/>
    </xf>
    <xf numFmtId="0" fontId="9" fillId="5" borderId="15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/>
    </xf>
    <xf numFmtId="0" fontId="1" fillId="0" borderId="15" xfId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176" fontId="0" fillId="0" borderId="1" xfId="0" applyNumberFormat="1" applyBorder="1" applyAlignment="1" applyProtection="1">
      <alignment horizontal="center"/>
      <protection locked="0"/>
    </xf>
    <xf numFmtId="0" fontId="11" fillId="0" borderId="15" xfId="0" applyFont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jisilu.cn/data/convert_bond_detail/127034" TargetMode="External"/><Relationship Id="rId1" Type="http://schemas.openxmlformats.org/officeDocument/2006/relationships/hyperlink" Target="https://www.jisilu.cn/data/convert_bond_detail/11004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E35" sqref="E35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34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0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Q27"/>
  <sheetViews>
    <sheetView tabSelected="1" zoomScale="90" zoomScaleNormal="90" workbookViewId="0">
      <pane ySplit="2" topLeftCell="A3" activePane="bottomLeft" state="frozen"/>
      <selection pane="bottomLeft" activeCell="E16" sqref="E16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7" width="12" style="1" customWidth="1"/>
    <col min="18" max="16384" width="8.75" style="1"/>
  </cols>
  <sheetData>
    <row r="1" spans="1:17" s="3" customFormat="1" x14ac:dyDescent="0.2">
      <c r="A1" s="104"/>
      <c r="B1" s="106" t="s">
        <v>12</v>
      </c>
      <c r="C1" s="108" t="s">
        <v>1</v>
      </c>
      <c r="D1" s="108" t="s">
        <v>2</v>
      </c>
      <c r="E1" s="110" t="s">
        <v>10</v>
      </c>
      <c r="F1" s="111"/>
      <c r="G1" s="111"/>
      <c r="H1" s="111"/>
      <c r="I1" s="112"/>
      <c r="J1" s="113" t="s">
        <v>22</v>
      </c>
      <c r="K1" s="114"/>
      <c r="L1" s="114"/>
      <c r="M1" s="115"/>
      <c r="N1" s="42"/>
      <c r="O1" s="42"/>
      <c r="P1" s="42"/>
      <c r="Q1" s="102" t="s">
        <v>8</v>
      </c>
    </row>
    <row r="2" spans="1:17" s="2" customFormat="1" ht="15" thickBot="1" x14ac:dyDescent="0.25">
      <c r="A2" s="105"/>
      <c r="B2" s="107"/>
      <c r="C2" s="109"/>
      <c r="D2" s="109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103"/>
    </row>
    <row r="3" spans="1:17" s="71" customFormat="1" ht="15" thickBot="1" x14ac:dyDescent="0.25">
      <c r="A3" s="61"/>
      <c r="B3" s="62">
        <v>1</v>
      </c>
      <c r="C3" s="63">
        <v>113044</v>
      </c>
      <c r="D3" s="64" t="s">
        <v>26</v>
      </c>
      <c r="E3" s="65">
        <v>44606</v>
      </c>
      <c r="F3" s="66">
        <v>10</v>
      </c>
      <c r="G3" s="67">
        <v>114.67</v>
      </c>
      <c r="H3" s="68"/>
      <c r="I3" s="66" t="s">
        <v>21</v>
      </c>
      <c r="J3" s="72">
        <v>45040</v>
      </c>
      <c r="K3" s="66">
        <v>115.111</v>
      </c>
      <c r="L3" s="66">
        <v>10</v>
      </c>
      <c r="M3" s="68">
        <v>0.2</v>
      </c>
      <c r="N3" s="69">
        <f t="shared" ref="N3:N7" si="0">(K3-G3)/G3</f>
        <v>3.8458184355106176E-3</v>
      </c>
      <c r="O3" s="68">
        <f t="shared" ref="O3:O7" si="1">((K3-G3)*L3)-M3</f>
        <v>4.2100000000000248</v>
      </c>
      <c r="P3" s="83">
        <f>J3-E3</f>
        <v>434</v>
      </c>
      <c r="Q3" s="70"/>
    </row>
    <row r="4" spans="1:17" s="71" customFormat="1" ht="16.5" customHeight="1" thickBot="1" x14ac:dyDescent="0.25">
      <c r="A4" s="61"/>
      <c r="B4" s="62">
        <v>2</v>
      </c>
      <c r="C4" s="64">
        <v>110068</v>
      </c>
      <c r="D4" s="73" t="s">
        <v>35</v>
      </c>
      <c r="E4" s="65">
        <v>44606</v>
      </c>
      <c r="F4" s="66">
        <v>10</v>
      </c>
      <c r="G4" s="67">
        <v>113.11</v>
      </c>
      <c r="H4" s="68"/>
      <c r="I4" s="66" t="s">
        <v>21</v>
      </c>
      <c r="J4" s="72">
        <v>44620</v>
      </c>
      <c r="K4" s="66">
        <v>119.16</v>
      </c>
      <c r="L4" s="66">
        <v>10</v>
      </c>
      <c r="M4" s="68">
        <v>0.2</v>
      </c>
      <c r="N4" s="69">
        <f t="shared" si="0"/>
        <v>5.3487755282468366E-2</v>
      </c>
      <c r="O4" s="68">
        <f t="shared" si="1"/>
        <v>60.299999999999969</v>
      </c>
      <c r="P4" s="83">
        <f t="shared" ref="P4:P9" si="2">J4-E4</f>
        <v>14</v>
      </c>
      <c r="Q4" s="70"/>
    </row>
    <row r="5" spans="1:17" s="82" customFormat="1" ht="15" thickBot="1" x14ac:dyDescent="0.25">
      <c r="A5" s="74"/>
      <c r="B5" s="62">
        <v>3</v>
      </c>
      <c r="C5" s="75">
        <v>128100</v>
      </c>
      <c r="D5" s="76" t="s">
        <v>29</v>
      </c>
      <c r="E5" s="77">
        <v>44606</v>
      </c>
      <c r="F5" s="78">
        <v>10</v>
      </c>
      <c r="G5" s="79">
        <v>104.46</v>
      </c>
      <c r="H5" s="80"/>
      <c r="I5" s="66" t="s">
        <v>21</v>
      </c>
      <c r="J5" s="84">
        <v>44622</v>
      </c>
      <c r="K5" s="78">
        <v>116.8</v>
      </c>
      <c r="L5" s="78">
        <v>10</v>
      </c>
      <c r="M5" s="80">
        <v>0.2</v>
      </c>
      <c r="N5" s="69">
        <f t="shared" si="0"/>
        <v>0.11813134214053229</v>
      </c>
      <c r="O5" s="68">
        <f t="shared" si="1"/>
        <v>123.20000000000003</v>
      </c>
      <c r="P5" s="83">
        <f t="shared" si="2"/>
        <v>16</v>
      </c>
      <c r="Q5" s="81"/>
    </row>
    <row r="6" spans="1:17" s="71" customFormat="1" ht="15" thickBot="1" x14ac:dyDescent="0.25">
      <c r="A6" s="61"/>
      <c r="B6" s="41">
        <v>4</v>
      </c>
      <c r="C6" s="97">
        <v>127034</v>
      </c>
      <c r="D6" s="98" t="s">
        <v>30</v>
      </c>
      <c r="E6" s="51">
        <v>44606</v>
      </c>
      <c r="F6" s="6">
        <v>10</v>
      </c>
      <c r="G6" s="59">
        <v>110.69</v>
      </c>
      <c r="H6" s="52"/>
      <c r="I6" s="6" t="s">
        <v>21</v>
      </c>
      <c r="J6" s="6"/>
      <c r="K6" s="6"/>
      <c r="L6" s="6"/>
      <c r="M6" s="52"/>
      <c r="N6" s="55">
        <f t="shared" si="0"/>
        <v>-1</v>
      </c>
      <c r="O6" s="52">
        <f t="shared" si="1"/>
        <v>0</v>
      </c>
      <c r="P6" s="99">
        <f t="shared" si="2"/>
        <v>-44606</v>
      </c>
      <c r="Q6" s="7"/>
    </row>
    <row r="7" spans="1:17" ht="15" thickBot="1" x14ac:dyDescent="0.25">
      <c r="A7" s="1"/>
      <c r="B7" s="41">
        <v>5</v>
      </c>
      <c r="C7" s="97">
        <v>123190</v>
      </c>
      <c r="D7" s="100" t="s">
        <v>42</v>
      </c>
      <c r="E7" s="51">
        <v>45056</v>
      </c>
      <c r="F7" s="6">
        <v>10</v>
      </c>
      <c r="G7" s="59">
        <v>110.634</v>
      </c>
      <c r="H7" s="6"/>
      <c r="I7" s="6" t="s">
        <v>21</v>
      </c>
      <c r="J7" s="6"/>
      <c r="K7" s="6"/>
      <c r="L7" s="6"/>
      <c r="M7" s="6"/>
      <c r="N7" s="55">
        <f t="shared" si="0"/>
        <v>-1</v>
      </c>
      <c r="O7" s="52">
        <f t="shared" si="1"/>
        <v>0</v>
      </c>
      <c r="P7" s="99">
        <f t="shared" si="2"/>
        <v>-45056</v>
      </c>
      <c r="Q7" s="7"/>
    </row>
    <row r="8" spans="1:17" ht="15" thickBot="1" x14ac:dyDescent="0.25">
      <c r="A8" s="1"/>
      <c r="B8" s="62">
        <v>6</v>
      </c>
      <c r="C8" s="37">
        <v>127060</v>
      </c>
      <c r="D8" s="101" t="s">
        <v>43</v>
      </c>
      <c r="E8" s="50">
        <v>45057</v>
      </c>
      <c r="F8" s="16">
        <v>10</v>
      </c>
      <c r="G8" s="22">
        <v>113.571</v>
      </c>
      <c r="H8" s="16"/>
      <c r="I8" s="66" t="s">
        <v>21</v>
      </c>
      <c r="J8" s="12"/>
      <c r="K8" s="12"/>
      <c r="L8" s="12"/>
      <c r="M8" s="12"/>
      <c r="N8" s="44"/>
      <c r="O8" s="45"/>
      <c r="P8" s="83">
        <f t="shared" si="2"/>
        <v>-45057</v>
      </c>
      <c r="Q8" s="7"/>
    </row>
    <row r="9" spans="1:17" ht="15" thickBot="1" x14ac:dyDescent="0.25">
      <c r="A9" s="1"/>
      <c r="B9" s="62">
        <v>7</v>
      </c>
      <c r="C9" s="37">
        <v>113653</v>
      </c>
      <c r="D9" s="101" t="s">
        <v>44</v>
      </c>
      <c r="E9" s="50">
        <v>45097</v>
      </c>
      <c r="F9" s="16">
        <v>10</v>
      </c>
      <c r="G9" s="22">
        <v>109.751</v>
      </c>
      <c r="H9" s="16"/>
      <c r="I9" s="66" t="s">
        <v>21</v>
      </c>
      <c r="J9" s="12"/>
      <c r="K9" s="12"/>
      <c r="L9" s="12"/>
      <c r="M9" s="12"/>
      <c r="N9" s="44"/>
      <c r="O9" s="45"/>
      <c r="P9" s="83">
        <f t="shared" si="2"/>
        <v>-45097</v>
      </c>
      <c r="Q9" s="7"/>
    </row>
    <row r="10" spans="1:17" x14ac:dyDescent="0.2">
      <c r="A10" s="1"/>
      <c r="B10" s="62">
        <v>8</v>
      </c>
      <c r="C10" s="34"/>
      <c r="D10" s="34"/>
      <c r="E10" s="50"/>
      <c r="F10" s="16"/>
      <c r="G10" s="22"/>
      <c r="H10" s="16"/>
      <c r="I10" s="66" t="s">
        <v>21</v>
      </c>
      <c r="J10" s="12"/>
      <c r="K10" s="12"/>
      <c r="L10" s="12"/>
      <c r="M10" s="12"/>
      <c r="N10" s="44"/>
      <c r="O10" s="45"/>
      <c r="P10" s="45"/>
      <c r="Q10" s="7"/>
    </row>
    <row r="11" spans="1:17" x14ac:dyDescent="0.2">
      <c r="B11" s="5"/>
      <c r="C11" s="16"/>
      <c r="D11" s="16"/>
      <c r="E11" s="16"/>
      <c r="F11" s="16"/>
      <c r="G11" s="22"/>
      <c r="H11" s="16"/>
      <c r="I11" s="16"/>
      <c r="J11" s="12"/>
      <c r="K11" s="12"/>
      <c r="L11" s="12"/>
      <c r="M11" s="12"/>
      <c r="N11" s="44"/>
      <c r="O11" s="45"/>
      <c r="P11" s="45"/>
      <c r="Q11" s="7"/>
    </row>
    <row r="12" spans="1:17" x14ac:dyDescent="0.2">
      <c r="B12" s="5"/>
      <c r="C12" s="34"/>
      <c r="D12" s="34"/>
      <c r="E12" s="15"/>
      <c r="F12" s="16"/>
      <c r="G12" s="22"/>
      <c r="H12" s="16"/>
      <c r="I12" s="16"/>
      <c r="J12" s="12"/>
      <c r="K12" s="12"/>
      <c r="L12" s="28"/>
      <c r="M12" s="12"/>
      <c r="N12" s="44"/>
      <c r="O12" s="45"/>
      <c r="P12" s="45"/>
      <c r="Q12" s="7"/>
    </row>
    <row r="13" spans="1:17" ht="15" thickBot="1" x14ac:dyDescent="0.25">
      <c r="B13" s="8"/>
      <c r="C13" s="34"/>
      <c r="D13" s="34"/>
      <c r="E13" s="15"/>
      <c r="F13" s="16"/>
      <c r="G13" s="23"/>
      <c r="H13" s="17">
        <f>SUM(H3:H6)</f>
        <v>0</v>
      </c>
      <c r="I13" s="17"/>
      <c r="J13" s="13"/>
      <c r="K13" s="49"/>
      <c r="L13" s="39"/>
      <c r="M13" s="26">
        <f>SUM(M3:M12)</f>
        <v>0.60000000000000009</v>
      </c>
      <c r="N13" s="44" t="e">
        <f>(O13)/#REF!</f>
        <v>#REF!</v>
      </c>
      <c r="O13" s="46">
        <f>SUM(O3:O12)</f>
        <v>187.71000000000004</v>
      </c>
      <c r="P13" s="47"/>
      <c r="Q13" s="10"/>
    </row>
    <row r="16" spans="1:17" ht="18.75" x14ac:dyDescent="0.35">
      <c r="C16" s="31"/>
    </row>
    <row r="27" spans="3:3" ht="18.75" x14ac:dyDescent="0.35">
      <c r="C27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3:O4 O5:O7 N5:N13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10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28100" xr:uid="{AD026F30-85D8-49F1-949E-5A710E6508BA}"/>
    <hyperlink ref="C6" r:id="rId4" display="https://www.jisilu.cn/data/convert_bond_detail/127034" xr:uid="{584A935A-52C5-4D6B-AB1F-72CF0318A1B8}"/>
  </hyperlinks>
  <pageMargins left="0.7" right="0.7" top="0.75" bottom="0.75" header="0.3" footer="0.3"/>
  <pageSetup paperSize="9" orientation="portrait" horizontalDpi="4294967294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T27"/>
  <sheetViews>
    <sheetView zoomScale="90" zoomScaleNormal="90" workbookViewId="0">
      <pane ySplit="2" topLeftCell="A3" activePane="bottomLeft" state="frozen"/>
      <selection pane="bottomLeft" activeCell="M21" sqref="M21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0" s="3" customFormat="1" x14ac:dyDescent="0.2">
      <c r="A1" s="104"/>
      <c r="B1" s="106" t="s">
        <v>12</v>
      </c>
      <c r="C1" s="108" t="s">
        <v>1</v>
      </c>
      <c r="D1" s="108" t="s">
        <v>2</v>
      </c>
      <c r="E1" s="110" t="s">
        <v>10</v>
      </c>
      <c r="F1" s="111"/>
      <c r="G1" s="111"/>
      <c r="H1" s="111"/>
      <c r="I1" s="112"/>
      <c r="J1" s="113" t="s">
        <v>22</v>
      </c>
      <c r="K1" s="114"/>
      <c r="L1" s="114"/>
      <c r="M1" s="115"/>
      <c r="N1" s="42"/>
      <c r="O1" s="42"/>
      <c r="P1" s="42"/>
      <c r="Q1" s="102" t="s">
        <v>8</v>
      </c>
      <c r="S1" s="116" t="s">
        <v>6</v>
      </c>
    </row>
    <row r="2" spans="1:20" s="2" customFormat="1" x14ac:dyDescent="0.2">
      <c r="A2" s="105"/>
      <c r="B2" s="107"/>
      <c r="C2" s="109"/>
      <c r="D2" s="109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103"/>
      <c r="R2" s="2" t="s">
        <v>9</v>
      </c>
      <c r="S2" s="117"/>
    </row>
    <row r="3" spans="1:20" s="2" customFormat="1" ht="15" thickBot="1" x14ac:dyDescent="0.25">
      <c r="A3" s="4"/>
      <c r="B3" s="41">
        <v>1</v>
      </c>
      <c r="C3" s="34">
        <v>127015</v>
      </c>
      <c r="D3" s="34" t="s">
        <v>41</v>
      </c>
      <c r="E3" s="51">
        <v>44980</v>
      </c>
      <c r="F3" s="52">
        <v>10</v>
      </c>
      <c r="G3" s="53">
        <v>108.2</v>
      </c>
      <c r="H3" s="52">
        <v>0.5</v>
      </c>
      <c r="I3" s="6" t="s">
        <v>21</v>
      </c>
      <c r="J3" s="54">
        <v>45020</v>
      </c>
      <c r="K3" s="6">
        <v>111.6</v>
      </c>
      <c r="L3" s="52">
        <v>10</v>
      </c>
      <c r="M3" s="52">
        <v>0.4</v>
      </c>
      <c r="N3" s="55">
        <f>(K3-G3)/G3</f>
        <v>3.1423290203327091E-2</v>
      </c>
      <c r="O3" s="52">
        <f>((K3-G3)*L3)-M3</f>
        <v>33.599999999999916</v>
      </c>
      <c r="P3" s="56">
        <f>J3-E3</f>
        <v>40</v>
      </c>
      <c r="Q3" s="57"/>
      <c r="S3" s="58"/>
      <c r="T3" s="1"/>
    </row>
    <row r="4" spans="1:20" ht="17.25" thickBot="1" x14ac:dyDescent="0.25">
      <c r="B4" s="41">
        <v>3</v>
      </c>
      <c r="C4" s="24">
        <v>128129</v>
      </c>
      <c r="D4" s="95" t="s">
        <v>40</v>
      </c>
      <c r="E4" s="51">
        <v>44902</v>
      </c>
      <c r="F4" s="6">
        <v>10</v>
      </c>
      <c r="G4" s="59">
        <v>100.53100000000001</v>
      </c>
      <c r="H4" s="52"/>
      <c r="I4" s="6" t="s">
        <v>21</v>
      </c>
      <c r="J4" s="54">
        <v>45055</v>
      </c>
      <c r="K4" s="1">
        <v>102.624</v>
      </c>
      <c r="L4" s="6">
        <v>10</v>
      </c>
      <c r="M4" s="52">
        <v>0.2</v>
      </c>
      <c r="N4" s="55">
        <f t="shared" ref="N4:N7" si="0">(K4-G4)/G4</f>
        <v>2.081944872725815E-2</v>
      </c>
      <c r="O4" s="52">
        <f t="shared" ref="O4:O7" si="1">((K4-G4)*L4)-M4</f>
        <v>20.729999999999894</v>
      </c>
      <c r="P4" s="56">
        <f t="shared" ref="P4:P7" si="2">J4-E4</f>
        <v>153</v>
      </c>
      <c r="Q4" s="7"/>
      <c r="S4" s="58"/>
    </row>
    <row r="5" spans="1:20" ht="15" thickBot="1" x14ac:dyDescent="0.25">
      <c r="B5" s="41">
        <v>6</v>
      </c>
      <c r="C5" s="34"/>
      <c r="D5" s="38" t="s">
        <v>38</v>
      </c>
      <c r="E5" s="51">
        <v>44622</v>
      </c>
      <c r="F5" s="6">
        <v>10</v>
      </c>
      <c r="G5" s="59">
        <v>112.715</v>
      </c>
      <c r="H5" s="52"/>
      <c r="I5" s="6" t="s">
        <v>33</v>
      </c>
      <c r="J5" s="54">
        <v>44790</v>
      </c>
      <c r="K5" s="6">
        <v>116.839</v>
      </c>
      <c r="L5" s="6">
        <v>10</v>
      </c>
      <c r="M5" s="52">
        <v>0.2</v>
      </c>
      <c r="N5" s="55">
        <f t="shared" si="0"/>
        <v>3.6587854322849625E-2</v>
      </c>
      <c r="O5" s="52">
        <f t="shared" si="1"/>
        <v>41.039999999999949</v>
      </c>
      <c r="P5" s="56">
        <f t="shared" si="2"/>
        <v>168</v>
      </c>
      <c r="Q5" s="7"/>
      <c r="S5" s="58"/>
    </row>
    <row r="6" spans="1:20" ht="15" thickBot="1" x14ac:dyDescent="0.25">
      <c r="B6" s="5"/>
      <c r="C6" s="34">
        <v>110045</v>
      </c>
      <c r="D6" s="38" t="s">
        <v>37</v>
      </c>
      <c r="E6" s="51">
        <v>44633</v>
      </c>
      <c r="F6" s="16">
        <v>10</v>
      </c>
      <c r="G6" s="22">
        <v>114.11</v>
      </c>
      <c r="H6" s="16"/>
      <c r="I6" s="16" t="s">
        <v>33</v>
      </c>
      <c r="J6" s="96">
        <v>44980</v>
      </c>
      <c r="K6" s="12">
        <v>116.619</v>
      </c>
      <c r="L6" s="28">
        <v>10</v>
      </c>
      <c r="M6" s="12">
        <v>0.5</v>
      </c>
      <c r="N6" s="55">
        <f t="shared" si="0"/>
        <v>2.198755586714574E-2</v>
      </c>
      <c r="O6" s="52">
        <f t="shared" si="1"/>
        <v>24.590000000000003</v>
      </c>
      <c r="P6" s="56">
        <f t="shared" si="2"/>
        <v>347</v>
      </c>
      <c r="Q6" s="7"/>
      <c r="S6" s="27"/>
    </row>
    <row r="7" spans="1:20" x14ac:dyDescent="0.2">
      <c r="B7" s="85"/>
      <c r="C7" s="86"/>
      <c r="D7" s="93" t="s">
        <v>39</v>
      </c>
      <c r="E7" s="87">
        <v>44791</v>
      </c>
      <c r="F7" s="88">
        <v>10</v>
      </c>
      <c r="G7" s="89">
        <v>104.003</v>
      </c>
      <c r="H7" s="88"/>
      <c r="I7" s="88" t="s">
        <v>33</v>
      </c>
      <c r="J7" s="94">
        <v>44895</v>
      </c>
      <c r="K7" s="91">
        <v>110.002</v>
      </c>
      <c r="L7" s="6">
        <v>10</v>
      </c>
      <c r="M7" s="90">
        <v>0.2</v>
      </c>
      <c r="N7" s="55">
        <f t="shared" si="0"/>
        <v>5.768102843187211E-2</v>
      </c>
      <c r="O7" s="52">
        <f t="shared" si="1"/>
        <v>59.789999999999949</v>
      </c>
      <c r="P7" s="56">
        <f t="shared" si="2"/>
        <v>104</v>
      </c>
      <c r="Q7" s="92"/>
      <c r="S7" s="27"/>
    </row>
    <row r="8" spans="1:20" ht="15" thickBot="1" x14ac:dyDescent="0.25">
      <c r="B8" s="8"/>
      <c r="C8" s="36"/>
      <c r="D8" s="36"/>
      <c r="E8" s="9" t="s">
        <v>0</v>
      </c>
      <c r="F8" s="17"/>
      <c r="G8" s="23"/>
      <c r="H8" s="17">
        <f>SUM(H3:H5)</f>
        <v>0.5</v>
      </c>
      <c r="I8" s="17"/>
      <c r="J8" s="13"/>
      <c r="K8" s="49"/>
      <c r="L8" s="39"/>
      <c r="M8" s="26">
        <f>SUM(M3:M7)</f>
        <v>1.5</v>
      </c>
      <c r="N8" s="44" t="e">
        <f>(O8)/#REF!</f>
        <v>#REF!</v>
      </c>
      <c r="O8" s="46">
        <f>SUM(O3:O7)</f>
        <v>179.74999999999972</v>
      </c>
      <c r="P8" s="47"/>
      <c r="Q8" s="10"/>
      <c r="S8" s="25"/>
    </row>
    <row r="9" spans="1:20" ht="15" thickBot="1" x14ac:dyDescent="0.25"/>
    <row r="10" spans="1:20" ht="15" thickBot="1" x14ac:dyDescent="0.25">
      <c r="C10" s="37"/>
      <c r="D10" s="38"/>
    </row>
    <row r="11" spans="1:20" ht="15" thickBot="1" x14ac:dyDescent="0.25">
      <c r="C11" s="37"/>
      <c r="D11" s="38"/>
    </row>
    <row r="12" spans="1:20" ht="15" thickBot="1" x14ac:dyDescent="0.25">
      <c r="C12" s="37"/>
      <c r="D12" s="38"/>
    </row>
    <row r="13" spans="1:20" ht="15.75" thickBot="1" x14ac:dyDescent="0.3">
      <c r="C13" s="37"/>
      <c r="D13" s="38"/>
      <c r="E13" s="29"/>
      <c r="F13" s="38"/>
    </row>
    <row r="16" spans="1:20" ht="18.75" x14ac:dyDescent="0.35">
      <c r="C16" s="31"/>
    </row>
    <row r="17" spans="3:14" x14ac:dyDescent="0.2">
      <c r="N17" s="48" t="s">
        <v>36</v>
      </c>
    </row>
    <row r="27" spans="3:14" ht="18.75" x14ac:dyDescent="0.35">
      <c r="C27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3:O4 O5:O7 N5:N8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5" xr:uid="{DD213AD5-4445-4C57-A56C-6FDBEACA4701}">
      <formula1>"清,买,中"</formula1>
    </dataValidation>
  </dataValidations>
  <hyperlinks>
    <hyperlink ref="C6" r:id="rId1" display="https://www.jisilu.cn/data/convert_bond_detail/110045" xr:uid="{DF761325-DA3D-45AC-8493-4002115256D5}"/>
    <hyperlink ref="C4" r:id="rId2" display="https://www.jisilu.cn/data/convert_bond_detail/127034" xr:uid="{325BD4D0-E431-4A23-8AEC-62E1210E0396}"/>
  </hyperlinks>
  <pageMargins left="0.7" right="0.7" top="0.75" bottom="0.75" header="0.3" footer="0.3"/>
  <pageSetup paperSize="9" orientation="portrait" horizontalDpi="4294967294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P28" sqref="P28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04"/>
      <c r="B1" s="106" t="s">
        <v>12</v>
      </c>
      <c r="C1" s="108" t="s">
        <v>1</v>
      </c>
      <c r="D1" s="108" t="s">
        <v>2</v>
      </c>
      <c r="E1" s="110" t="s">
        <v>10</v>
      </c>
      <c r="F1" s="111"/>
      <c r="G1" s="111"/>
      <c r="H1" s="111"/>
      <c r="I1" s="112"/>
      <c r="J1" s="113" t="s">
        <v>22</v>
      </c>
      <c r="K1" s="114"/>
      <c r="L1" s="114"/>
      <c r="M1" s="115"/>
      <c r="N1" s="42"/>
      <c r="O1" s="42"/>
      <c r="P1" s="42"/>
      <c r="Q1" s="102" t="s">
        <v>8</v>
      </c>
      <c r="S1" s="116" t="s">
        <v>6</v>
      </c>
    </row>
    <row r="2" spans="1:23" s="2" customFormat="1" x14ac:dyDescent="0.2">
      <c r="A2" s="105"/>
      <c r="B2" s="107"/>
      <c r="C2" s="109"/>
      <c r="D2" s="109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103"/>
      <c r="R2" s="2" t="s">
        <v>9</v>
      </c>
      <c r="S2" s="117"/>
    </row>
    <row r="3" spans="1:23" s="2" customFormat="1" ht="15" thickBot="1" x14ac:dyDescent="0.25">
      <c r="A3" s="4"/>
      <c r="B3" s="41">
        <v>1</v>
      </c>
      <c r="C3" s="34">
        <v>128100</v>
      </c>
      <c r="D3" s="34" t="s">
        <v>20</v>
      </c>
      <c r="E3" s="51">
        <v>44571</v>
      </c>
      <c r="F3" s="52">
        <v>10</v>
      </c>
      <c r="G3" s="53">
        <v>111.988</v>
      </c>
      <c r="H3" s="52"/>
      <c r="I3" s="6" t="s">
        <v>21</v>
      </c>
      <c r="J3" s="54">
        <v>44574</v>
      </c>
      <c r="K3" s="6">
        <v>114.14</v>
      </c>
      <c r="L3" s="52">
        <v>10</v>
      </c>
      <c r="M3" s="52">
        <v>0.2</v>
      </c>
      <c r="N3" s="55">
        <f>(K3-G3)/G3</f>
        <v>1.9216344608350904E-2</v>
      </c>
      <c r="O3" s="52">
        <f>((K3-G3)*L3)-M3</f>
        <v>21.320000000000011</v>
      </c>
      <c r="P3" s="56">
        <f>J3-E3</f>
        <v>3</v>
      </c>
      <c r="Q3" s="57"/>
      <c r="S3" s="58"/>
      <c r="T3" s="1"/>
    </row>
    <row r="4" spans="1:23" ht="15" thickBot="1" x14ac:dyDescent="0.25">
      <c r="B4" s="41">
        <v>2</v>
      </c>
      <c r="C4" s="37">
        <v>113033</v>
      </c>
      <c r="D4" s="38" t="s">
        <v>27</v>
      </c>
      <c r="E4" s="51">
        <v>44571</v>
      </c>
      <c r="F4" s="6">
        <v>10</v>
      </c>
      <c r="G4" s="59">
        <v>113.68</v>
      </c>
      <c r="H4" s="52"/>
      <c r="I4" s="6" t="s">
        <v>21</v>
      </c>
      <c r="J4" s="54">
        <v>45050</v>
      </c>
      <c r="K4" s="6">
        <v>116.83499999999999</v>
      </c>
      <c r="L4" s="6">
        <v>10</v>
      </c>
      <c r="M4" s="52">
        <v>0.5</v>
      </c>
      <c r="N4" s="55">
        <f t="shared" ref="N4:N8" si="0">(K4-G4)/G4</f>
        <v>2.7753342716396786E-2</v>
      </c>
      <c r="O4" s="52">
        <f t="shared" ref="O4:O5" si="1">((K4-G4)*L4)-M4</f>
        <v>31.049999999999869</v>
      </c>
      <c r="P4" s="56">
        <f t="shared" ref="P4:P8" si="2">J4-E4</f>
        <v>479</v>
      </c>
      <c r="Q4" s="7"/>
      <c r="S4" s="58"/>
      <c r="W4" s="30" t="s">
        <v>13</v>
      </c>
    </row>
    <row r="5" spans="1:23" ht="15" thickBot="1" x14ac:dyDescent="0.25">
      <c r="B5" s="41">
        <v>3</v>
      </c>
      <c r="C5" s="37">
        <v>110080</v>
      </c>
      <c r="D5" s="38" t="s">
        <v>28</v>
      </c>
      <c r="E5" s="51">
        <v>44571</v>
      </c>
      <c r="F5" s="6">
        <v>10</v>
      </c>
      <c r="G5" s="59">
        <v>114.4</v>
      </c>
      <c r="H5" s="52"/>
      <c r="I5" s="6" t="s">
        <v>21</v>
      </c>
      <c r="J5" s="54">
        <v>44606</v>
      </c>
      <c r="K5" s="1">
        <v>117.45</v>
      </c>
      <c r="L5" s="6">
        <v>10</v>
      </c>
      <c r="M5" s="52">
        <v>0.2</v>
      </c>
      <c r="N5" s="55">
        <f t="shared" si="0"/>
        <v>2.6660839160839136E-2</v>
      </c>
      <c r="O5" s="52">
        <f t="shared" si="1"/>
        <v>30.299999999999972</v>
      </c>
      <c r="P5" s="56">
        <f t="shared" si="2"/>
        <v>35</v>
      </c>
      <c r="Q5" s="7"/>
      <c r="S5" s="58"/>
    </row>
    <row r="6" spans="1:23" ht="14.25" customHeight="1" thickBot="1" x14ac:dyDescent="0.25">
      <c r="B6" s="41">
        <v>4</v>
      </c>
      <c r="C6" s="37">
        <v>113044</v>
      </c>
      <c r="D6" s="38" t="s">
        <v>26</v>
      </c>
      <c r="E6" s="51">
        <v>44571</v>
      </c>
      <c r="F6" s="6">
        <v>10</v>
      </c>
      <c r="G6" s="60">
        <v>111.01</v>
      </c>
      <c r="H6" s="52"/>
      <c r="I6" s="6" t="s">
        <v>21</v>
      </c>
      <c r="J6" s="54">
        <v>44600</v>
      </c>
      <c r="K6" s="6">
        <v>113.32</v>
      </c>
      <c r="L6" s="6">
        <v>10</v>
      </c>
      <c r="M6" s="52">
        <v>0.2</v>
      </c>
      <c r="N6" s="55">
        <f t="shared" si="0"/>
        <v>2.0808936131879903E-2</v>
      </c>
      <c r="O6" s="52">
        <f t="shared" ref="O6:O8" si="3">((K6-G6)*L6)-M6</f>
        <v>22.899999999999881</v>
      </c>
      <c r="P6" s="56">
        <f t="shared" si="2"/>
        <v>29</v>
      </c>
      <c r="Q6" s="7"/>
      <c r="S6" s="58"/>
    </row>
    <row r="7" spans="1:23" x14ac:dyDescent="0.2">
      <c r="B7" s="41">
        <v>5</v>
      </c>
      <c r="C7" s="34">
        <v>127007</v>
      </c>
      <c r="D7" s="34" t="s">
        <v>31</v>
      </c>
      <c r="E7" s="51">
        <v>44571</v>
      </c>
      <c r="F7" s="6">
        <v>10</v>
      </c>
      <c r="G7" s="59">
        <v>148.06</v>
      </c>
      <c r="H7" s="52"/>
      <c r="I7" s="6" t="s">
        <v>21</v>
      </c>
      <c r="J7" s="54">
        <v>44572</v>
      </c>
      <c r="K7" s="6">
        <v>153.75</v>
      </c>
      <c r="L7" s="6">
        <v>10</v>
      </c>
      <c r="M7" s="52">
        <v>0.2</v>
      </c>
      <c r="N7" s="55">
        <f t="shared" si="0"/>
        <v>3.8430366067810334E-2</v>
      </c>
      <c r="O7" s="52">
        <f t="shared" si="3"/>
        <v>56.699999999999974</v>
      </c>
      <c r="P7" s="56">
        <f t="shared" si="2"/>
        <v>1</v>
      </c>
      <c r="Q7" s="7"/>
      <c r="S7" s="58"/>
      <c r="W7" s="1" t="s">
        <v>14</v>
      </c>
    </row>
    <row r="8" spans="1:23" ht="15" thickBot="1" x14ac:dyDescent="0.25">
      <c r="B8" s="41">
        <v>6</v>
      </c>
      <c r="C8" s="34">
        <v>23056</v>
      </c>
      <c r="D8" s="34" t="s">
        <v>32</v>
      </c>
      <c r="E8" s="51">
        <v>44572</v>
      </c>
      <c r="F8" s="6">
        <v>10</v>
      </c>
      <c r="G8" s="59">
        <v>115.011</v>
      </c>
      <c r="H8" s="52"/>
      <c r="I8" s="6" t="s">
        <v>33</v>
      </c>
      <c r="J8" s="54">
        <v>44573</v>
      </c>
      <c r="K8" s="6">
        <v>116.705</v>
      </c>
      <c r="L8" s="6">
        <v>10</v>
      </c>
      <c r="M8" s="52">
        <v>0.2</v>
      </c>
      <c r="N8" s="55">
        <f t="shared" si="0"/>
        <v>1.472902591925992E-2</v>
      </c>
      <c r="O8" s="52">
        <f t="shared" si="3"/>
        <v>16.740000000000027</v>
      </c>
      <c r="P8" s="56">
        <f t="shared" si="2"/>
        <v>1</v>
      </c>
      <c r="Q8" s="7"/>
      <c r="S8" s="58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44"/>
      <c r="O9" s="45"/>
      <c r="P9" s="45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49"/>
      <c r="L10" s="39"/>
      <c r="M10" s="26">
        <f>SUM(M3:M9)</f>
        <v>1.4999999999999998</v>
      </c>
      <c r="N10" s="44" t="e">
        <f>(O10)/#REF!</f>
        <v>#REF!</v>
      </c>
      <c r="O10" s="46">
        <f>SUM(O3:O8)</f>
        <v>179.00999999999974</v>
      </c>
      <c r="P10" s="47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31"/>
    </row>
    <row r="19" spans="3:14" x14ac:dyDescent="0.2">
      <c r="N19" s="48" t="s">
        <v>36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3:O8 N9:N1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2期</vt:lpstr>
      <vt:lpstr>3期 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2023-06-20T01:55:39Z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