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pamela.j.bryer\Desktop\"/>
    </mc:Choice>
  </mc:AlternateContent>
  <bookViews>
    <workbookView xWindow="1815" yWindow="705" windowWidth="19875" windowHeight="7200" tabRatio="758" activeTab="6"/>
  </bookViews>
  <sheets>
    <sheet name="Sediment Summary" sheetId="16" r:id="rId1"/>
    <sheet name="Sediment Calc" sheetId="13" r:id="rId2"/>
    <sheet name="Coord Sediment" sheetId="11" r:id="rId3"/>
    <sheet name="Stormwater Summary" sheetId="15" r:id="rId4"/>
    <sheet name="2015 SW detects" sheetId="8" r:id="rId5"/>
    <sheet name="Coord Stormwater" sheetId="6" r:id="rId6"/>
    <sheet name="2015 SW Analytes" sheetId="5" r:id="rId7"/>
  </sheets>
  <externalReferences>
    <externalReference r:id="rId8"/>
  </externalReferences>
  <definedNames>
    <definedName name="_xlnm.Print_Titles" localSheetId="4">'2015 SW detects'!$A:$B,'2015 SW detects'!$1:$1</definedName>
    <definedName name="_xlnm.Print_Titles" localSheetId="3">'Stormwater Summary'!$A:$A,'Stormwater Summary'!$1:$1</definedName>
  </definedNames>
  <calcPr calcId="171027"/>
</workbook>
</file>

<file path=xl/calcChain.xml><?xml version="1.0" encoding="utf-8"?>
<calcChain xmlns="http://schemas.openxmlformats.org/spreadsheetml/2006/main">
  <c r="H2" i="13" l="1"/>
  <c r="O2" i="13"/>
  <c r="M2" i="13"/>
  <c r="C4" i="13"/>
  <c r="D5" i="13"/>
  <c r="E5" i="13"/>
  <c r="F5" i="13"/>
  <c r="G5" i="13"/>
  <c r="I5" i="13"/>
  <c r="C5" i="13"/>
  <c r="D8" i="13"/>
  <c r="E8" i="13"/>
  <c r="F8" i="13"/>
  <c r="G8" i="13"/>
  <c r="I8" i="13"/>
  <c r="C8" i="13"/>
  <c r="D6" i="13"/>
  <c r="E6" i="13"/>
  <c r="F6" i="13"/>
  <c r="G6" i="13"/>
  <c r="I6" i="13"/>
  <c r="C6" i="13"/>
  <c r="D4" i="13"/>
  <c r="E4" i="13"/>
  <c r="F4" i="13"/>
  <c r="G4" i="13"/>
  <c r="I4" i="13"/>
  <c r="J15" i="13"/>
  <c r="H15" i="13"/>
  <c r="J14" i="13"/>
  <c r="H14" i="13"/>
  <c r="J13" i="13"/>
  <c r="H13" i="13"/>
  <c r="J12" i="13"/>
  <c r="H12" i="13"/>
  <c r="J11" i="13"/>
  <c r="H11" i="13"/>
  <c r="J10" i="13"/>
  <c r="H10" i="13"/>
  <c r="J9" i="13"/>
  <c r="N9" i="13" s="1"/>
  <c r="H9" i="13"/>
  <c r="K31" i="13"/>
  <c r="J31" i="13"/>
  <c r="H31" i="13"/>
  <c r="J30" i="13"/>
  <c r="H30" i="13"/>
  <c r="H8" i="13" s="1"/>
  <c r="K7" i="13"/>
  <c r="J7" i="13"/>
  <c r="H7" i="13"/>
  <c r="K26" i="13"/>
  <c r="J26" i="13"/>
  <c r="H26" i="13"/>
  <c r="K25" i="13"/>
  <c r="J25" i="13"/>
  <c r="H25" i="13"/>
  <c r="K24" i="13"/>
  <c r="J24" i="13"/>
  <c r="H24" i="13"/>
  <c r="K23" i="13"/>
  <c r="J23" i="13"/>
  <c r="H23" i="13"/>
  <c r="K33" i="13"/>
  <c r="J33" i="13"/>
  <c r="H33" i="13"/>
  <c r="K32" i="13"/>
  <c r="J32" i="13"/>
  <c r="H32" i="13"/>
  <c r="H5" i="13" s="1"/>
  <c r="K22" i="13"/>
  <c r="J22" i="13"/>
  <c r="H22" i="13"/>
  <c r="K21" i="13"/>
  <c r="J21" i="13"/>
  <c r="H21" i="13"/>
  <c r="V20" i="13"/>
  <c r="V4" i="13" s="1"/>
  <c r="U20" i="13"/>
  <c r="U4" i="13" s="1"/>
  <c r="K20" i="13"/>
  <c r="J20" i="13"/>
  <c r="H20" i="13"/>
  <c r="K19" i="13"/>
  <c r="J19" i="13"/>
  <c r="H19" i="13"/>
  <c r="K3" i="13"/>
  <c r="J3" i="13"/>
  <c r="H3" i="13"/>
  <c r="K2" i="13"/>
  <c r="J2" i="13"/>
  <c r="K5" i="13" l="1"/>
  <c r="J4" i="13"/>
  <c r="J5" i="13"/>
  <c r="M31" i="13"/>
  <c r="O31" i="13" s="1"/>
  <c r="Q31" i="13" s="1"/>
  <c r="Q8" i="13" s="1"/>
  <c r="J8" i="13"/>
  <c r="M19" i="13"/>
  <c r="O19" i="13" s="1"/>
  <c r="Q19" i="13" s="1"/>
  <c r="S19" i="13" s="1"/>
  <c r="Q2" i="13"/>
  <c r="T2" i="13" s="1"/>
  <c r="H4" i="13"/>
  <c r="H6" i="13"/>
  <c r="J6" i="13"/>
  <c r="M22" i="13"/>
  <c r="O22" i="13" s="1"/>
  <c r="Q22" i="13" s="1"/>
  <c r="S22" i="13" s="1"/>
  <c r="M24" i="13"/>
  <c r="O24" i="13" s="1"/>
  <c r="Q24" i="13" s="1"/>
  <c r="S24" i="13" s="1"/>
  <c r="K6" i="13"/>
  <c r="O8" i="13"/>
  <c r="K8" i="13"/>
  <c r="M3" i="13"/>
  <c r="O3" i="13" s="1"/>
  <c r="Q3" i="13" s="1"/>
  <c r="T3" i="13" s="1"/>
  <c r="M20" i="13"/>
  <c r="O20" i="13" s="1"/>
  <c r="Q20" i="13" s="1"/>
  <c r="S20" i="13" s="1"/>
  <c r="P9" i="13"/>
  <c r="R9" i="13" s="1"/>
  <c r="M21" i="13"/>
  <c r="O21" i="13" s="1"/>
  <c r="Q21" i="13" s="1"/>
  <c r="M23" i="13"/>
  <c r="K4" i="13"/>
  <c r="M32" i="13"/>
  <c r="M25" i="13"/>
  <c r="O25" i="13" s="1"/>
  <c r="Q25" i="13" s="1"/>
  <c r="T25" i="13" s="1"/>
  <c r="M7" i="13"/>
  <c r="O7" i="13" s="1"/>
  <c r="Q7" i="13" s="1"/>
  <c r="S7" i="13" s="1"/>
  <c r="M33" i="13"/>
  <c r="O33" i="13" s="1"/>
  <c r="Q33" i="13" s="1"/>
  <c r="S33" i="13" s="1"/>
  <c r="M26" i="13"/>
  <c r="O26" i="13" s="1"/>
  <c r="Q26" i="13" s="1"/>
  <c r="S26" i="13" s="1"/>
  <c r="S31" i="13"/>
  <c r="S8" i="13" s="1"/>
  <c r="O32" i="13" l="1"/>
  <c r="M5" i="13"/>
  <c r="T31" i="13"/>
  <c r="T8" i="13" s="1"/>
  <c r="T24" i="13"/>
  <c r="S3" i="13"/>
  <c r="T22" i="13"/>
  <c r="M8" i="13"/>
  <c r="S2" i="13"/>
  <c r="T20" i="13"/>
  <c r="T7" i="13"/>
  <c r="T19" i="13"/>
  <c r="S25" i="13"/>
  <c r="Q4" i="13"/>
  <c r="T26" i="13"/>
  <c r="M4" i="13"/>
  <c r="T33" i="13"/>
  <c r="S21" i="13"/>
  <c r="O4" i="13"/>
  <c r="O23" i="13"/>
  <c r="M6" i="13"/>
  <c r="S4" i="13"/>
  <c r="T21" i="13"/>
  <c r="T4" i="13" l="1"/>
  <c r="Q32" i="13"/>
  <c r="O5" i="13"/>
  <c r="Q23" i="13"/>
  <c r="O6" i="13"/>
  <c r="S32" i="13" l="1"/>
  <c r="S5" i="13" s="1"/>
  <c r="Q5" i="13"/>
  <c r="T32" i="13"/>
  <c r="T5" i="13" s="1"/>
  <c r="Q6" i="13"/>
  <c r="T23" i="13"/>
  <c r="T6" i="13" s="1"/>
  <c r="S23" i="13"/>
  <c r="S6" i="13" s="1"/>
</calcChain>
</file>

<file path=xl/sharedStrings.xml><?xml version="1.0" encoding="utf-8"?>
<sst xmlns="http://schemas.openxmlformats.org/spreadsheetml/2006/main" count="1014" uniqueCount="368">
  <si>
    <t>Sample ID</t>
  </si>
  <si>
    <t xml:space="preserve">Kittery </t>
  </si>
  <si>
    <t xml:space="preserve">Ogunquit </t>
  </si>
  <si>
    <t>Biddeford</t>
  </si>
  <si>
    <t>S. Portland</t>
  </si>
  <si>
    <t>Portland</t>
  </si>
  <si>
    <t>Yarmouth</t>
  </si>
  <si>
    <t>Freeport</t>
  </si>
  <si>
    <t>Brunswick</t>
  </si>
  <si>
    <t>Bath</t>
  </si>
  <si>
    <t>Boothbay Harbor</t>
  </si>
  <si>
    <t>Belfast</t>
  </si>
  <si>
    <t>Rockland</t>
  </si>
  <si>
    <t>Camden</t>
  </si>
  <si>
    <t>Ellsworth</t>
  </si>
  <si>
    <t>Blue Hill</t>
  </si>
  <si>
    <t>Jonesboro</t>
  </si>
  <si>
    <t>Town</t>
  </si>
  <si>
    <t>Machias</t>
  </si>
  <si>
    <t>Whiting</t>
  </si>
  <si>
    <t>Columbia Falls</t>
  </si>
  <si>
    <t>Cherryfield</t>
  </si>
  <si>
    <t>2,4-D (RL=0.09ppb)</t>
  </si>
  <si>
    <t>Acetochlor  (RL=1.4ppb)</t>
  </si>
  <si>
    <t>Acetochlor ESA (RL=0.2ppb)</t>
  </si>
  <si>
    <t>Acetochlor OA (RL=0.084ppb)</t>
  </si>
  <si>
    <t>Alachlor (RL=1.1ppb)</t>
  </si>
  <si>
    <t>Alachlor ESA (RL=0.44ppb)</t>
  </si>
  <si>
    <t>Alachlor OA (RL=0.068ppb)</t>
  </si>
  <si>
    <t>Mesatrione metabolite (AMBA) (RL=0.21ppb)</t>
  </si>
  <si>
    <t>Aminocyclopyrachlor (RL=0.25ppb)</t>
  </si>
  <si>
    <t>Aminopyralid (RL=0.3ppb)</t>
  </si>
  <si>
    <t>Atrazine (RL=0.022ppb)</t>
  </si>
  <si>
    <t>Azoxystrobin (RL=0.052ppb)</t>
  </si>
  <si>
    <t>Bentazon (RL=0.022ppb)</t>
  </si>
  <si>
    <t>Bromacil (RL=0.041ppb)</t>
  </si>
  <si>
    <t>Bromoxynil (RL=0.12ppb)</t>
  </si>
  <si>
    <t>Carbaryl (RL=0.14ppb)</t>
  </si>
  <si>
    <t>Chlorpyrifos (RL=0.6ppb)</t>
  </si>
  <si>
    <t>Chlorsulfuron (RL=0.056ppb)</t>
  </si>
  <si>
    <t>Clodinafop acid (RL=0.13ppb)</t>
  </si>
  <si>
    <t>Clopyralid (RL=0.88ppb)</t>
  </si>
  <si>
    <t>Clothianidin (RL=0.16ppb)</t>
  </si>
  <si>
    <t>Deethyl atrazine (DEA) (RL=0.017ppb)</t>
  </si>
  <si>
    <t>Deethyl deisopropyl atrazine (DEDIA) (RL=1ppb)</t>
  </si>
  <si>
    <t>Deisopropryl-atrazine (DIA) (RL=0.4ppb)</t>
  </si>
  <si>
    <t>Dicamba (RL=8.8ppb)</t>
  </si>
  <si>
    <t>Difenoconazole (RL=0.11ppb)</t>
  </si>
  <si>
    <t>Dimethenamid (RL=0.06ppb)</t>
  </si>
  <si>
    <t>Dimethenamid OA (RL=0.072ppb)</t>
  </si>
  <si>
    <t>Dimethoate (RL=0.022ppb)</t>
  </si>
  <si>
    <t>Disulfoton sulfone (RL=0.066ppb)</t>
  </si>
  <si>
    <t>Diuron (RL=0.053ppb)</t>
  </si>
  <si>
    <t>FDAT (indazaflam met) (RL=0.051ppb)</t>
  </si>
  <si>
    <t>Fipronil (RL=0.024ppb)</t>
  </si>
  <si>
    <t>Fipronil desulfinyl (FDS) (RL=1.4ppb)</t>
  </si>
  <si>
    <t>Fipronil sulfide (RL=0.8ppb)</t>
  </si>
  <si>
    <t>Fipronil sulfone (RL=0.4ppb)</t>
  </si>
  <si>
    <t>Flucarbazone (RL=0.024ppb)</t>
  </si>
  <si>
    <t>Flucarbazone sulfonamide (FSA) (RL=0.039ppb)</t>
  </si>
  <si>
    <t>Flumetsulam (RL=0.29ppb)</t>
  </si>
  <si>
    <t>Fluroxypyr (RL=0.35ppb)</t>
  </si>
  <si>
    <t>Glutaric acid (RL=0.3ppb)</t>
  </si>
  <si>
    <t>Hydroxy-atrazine (HA) (RL=0.04ppb)</t>
  </si>
  <si>
    <t>Halsulfuron methyl (RL=0.1ppb)</t>
  </si>
  <si>
    <t>Hexazinone (RL=0.015ppb)</t>
  </si>
  <si>
    <t>Imazamethabenz methyl acid metabolite (IMAM) (RL=0.025ppb)</t>
  </si>
  <si>
    <t>Imazamethabenz methyl ester (IME) (RL=0.01ppb)</t>
  </si>
  <si>
    <t>Imazamox (RL=0.057ppb)</t>
  </si>
  <si>
    <t>Imazapic (RL=0.03ppb)</t>
  </si>
  <si>
    <t>Imazapyr (RL=0.035ppb)</t>
  </si>
  <si>
    <t>Imazethapyr (RL=0.04ppb)</t>
  </si>
  <si>
    <t>Indaziflam (RL=0.02ppb)</t>
  </si>
  <si>
    <t>Isoxaben (RL=0.03ppb)</t>
  </si>
  <si>
    <t>Isoxaflutole (RL=1.3ppb)</t>
  </si>
  <si>
    <t>Malathion (RL=0.28ppb)</t>
  </si>
  <si>
    <t>Malathion oxon (RL=0.024ppb)</t>
  </si>
  <si>
    <t>MCPA (RL=0.046ppb)</t>
  </si>
  <si>
    <t>MCPP (RL=0.044ppb)</t>
  </si>
  <si>
    <t>Metalaxyl (RL=0.035ppb)</t>
  </si>
  <si>
    <t>Methomyl (RL=0.12ppb)</t>
  </si>
  <si>
    <t>Methoxyfenozide (RL=0.1ppb)</t>
  </si>
  <si>
    <t>Metolachlor (RL=0.24ppb)</t>
  </si>
  <si>
    <t>Metolachlor ESA (RL=0.05ppb)</t>
  </si>
  <si>
    <t>Metolachlor OA (RL=0.42ppb)</t>
  </si>
  <si>
    <t>Metsulfuron methyl (RL=0.1ppb)</t>
  </si>
  <si>
    <t>Nicosulfuron (RL=0.11ppb)</t>
  </si>
  <si>
    <t>Pinoxaden metabolite (NOA 407854) (RL=0.052ppb)</t>
  </si>
  <si>
    <t>Pinoxaden metabolite (NOA 447204) (RL=0.2ppb)</t>
  </si>
  <si>
    <t>Norflurazon (RL=0.2ppb)</t>
  </si>
  <si>
    <t>Norflurazon desmethyl (RL=0.2ppb)</t>
  </si>
  <si>
    <t>Oxamyl (RL=0.1ppb)</t>
  </si>
  <si>
    <t>Parathion methyl oxon (RL=0.12ppb)</t>
  </si>
  <si>
    <t>Phorate sulfone (RL=0.24ppb)</t>
  </si>
  <si>
    <t>Phorate sulfoxide (RL=0.03ppb)</t>
  </si>
  <si>
    <t>Picloram (RL=2.8ppb)</t>
  </si>
  <si>
    <t>Picoxystrobin (RL=0.075ppb)</t>
  </si>
  <si>
    <t>Prometon (RL=0.01ppb)</t>
  </si>
  <si>
    <t>Propiconazole (RL=0.1ppb)</t>
  </si>
  <si>
    <t>Prosulfuron (RL=0.05ppb)</t>
  </si>
  <si>
    <t>Pyrasulfotole (RL=0.2ppb)</t>
  </si>
  <si>
    <t>Pyroxsulam (RL=0.13ppb)</t>
  </si>
  <si>
    <t>Saflufenacil (RL=0.1ppb)</t>
  </si>
  <si>
    <t>Simazine (RL=0.026ppb)</t>
  </si>
  <si>
    <t>Sulfentrazone (RL=0.35ppb)</t>
  </si>
  <si>
    <t>Sulfometuron methyl (RL=0.025ppb)</t>
  </si>
  <si>
    <t>Sulfosulfuron (RL=0.054ppb)</t>
  </si>
  <si>
    <t>Tebuconazole (RL=0.14ppb)</t>
  </si>
  <si>
    <t>Tebuthiuron (RL=0.011ppb)</t>
  </si>
  <si>
    <t>Tembotrione (RL=0.73ppb)</t>
  </si>
  <si>
    <t>Terbacil (RL=0.048ppb)</t>
  </si>
  <si>
    <t>Terbufos sulfone (RL=0.11ppb)</t>
  </si>
  <si>
    <t>Tetraconazole (RL=0.039ppb)</t>
  </si>
  <si>
    <t>Thiamethoxam (RL=0.2ppb)</t>
  </si>
  <si>
    <t>Thiencarbazone methyl (RL=0.4ppb)</t>
  </si>
  <si>
    <t>Thifensulfurone (RL=0.22ppb)</t>
  </si>
  <si>
    <t>Tralkoxydim  (RL=0.051ppb)</t>
  </si>
  <si>
    <t>Tralkoxydim acid (RL=0.05ppb)</t>
  </si>
  <si>
    <t>Triallate (RL=3ppb)</t>
  </si>
  <si>
    <t>Triasulfuron (RL=0.055ppb)</t>
  </si>
  <si>
    <t>Triclopyr (RL=0.22ppb)</t>
  </si>
  <si>
    <t>Trifloxystrobin (RL=0.02ppb)</t>
  </si>
  <si>
    <t>ND</t>
  </si>
  <si>
    <t>Q</t>
  </si>
  <si>
    <t>150811MET01</t>
  </si>
  <si>
    <t>150811MET02</t>
  </si>
  <si>
    <t>150811MET03</t>
  </si>
  <si>
    <t>150811MET04</t>
  </si>
  <si>
    <t>150811LEB01</t>
  </si>
  <si>
    <t>150811LEB02</t>
  </si>
  <si>
    <t xml:space="preserve">150811CCB03 </t>
  </si>
  <si>
    <t>150811CCB02</t>
  </si>
  <si>
    <t>150812HDN02</t>
  </si>
  <si>
    <t>150812HDN03</t>
  </si>
  <si>
    <t>150812HDN04</t>
  </si>
  <si>
    <t>150812HDN05</t>
  </si>
  <si>
    <t>150812HDN06</t>
  </si>
  <si>
    <t>150811FHD01</t>
  </si>
  <si>
    <t>150812MET01</t>
  </si>
  <si>
    <t>150812MLP01</t>
  </si>
  <si>
    <t>150812HDN01</t>
  </si>
  <si>
    <t>150911MCW01</t>
  </si>
  <si>
    <t>Fipronil (ng/L)</t>
  </si>
  <si>
    <t>Fipronil desulfinyl (ng/L)</t>
  </si>
  <si>
    <t>Fipronil sulfide (ng/L)</t>
  </si>
  <si>
    <t>Fipronil sulfone (ng/L)</t>
  </si>
  <si>
    <t>0.31 J</t>
  </si>
  <si>
    <t>0.28 J</t>
  </si>
  <si>
    <t>0.24 J</t>
  </si>
  <si>
    <t>0.40 J</t>
  </si>
  <si>
    <t>0.47 J</t>
  </si>
  <si>
    <t>0.43 J</t>
  </si>
  <si>
    <t>0.44 J</t>
  </si>
  <si>
    <t>J = estimated value</t>
  </si>
  <si>
    <t>0.26 J</t>
  </si>
  <si>
    <t>0.48 J</t>
  </si>
  <si>
    <t>0.49 J</t>
  </si>
  <si>
    <t>0.29 J</t>
  </si>
  <si>
    <t>0.37 J</t>
  </si>
  <si>
    <t>0.34 J</t>
  </si>
  <si>
    <t>150812MLP02</t>
  </si>
  <si>
    <t>0.46 J</t>
  </si>
  <si>
    <t>150811KBF04</t>
  </si>
  <si>
    <t>150811KBF02</t>
  </si>
  <si>
    <t>150811KBF03</t>
  </si>
  <si>
    <t>150811KBF01</t>
  </si>
  <si>
    <t>150811TMJ01</t>
  </si>
  <si>
    <t>1.01 J</t>
  </si>
  <si>
    <t>0.30 J</t>
  </si>
  <si>
    <t>0.0017 J</t>
  </si>
  <si>
    <t>not analyzed</t>
  </si>
  <si>
    <t>ND (DL=0.48)</t>
  </si>
  <si>
    <t>ND (DL=0.50)</t>
  </si>
  <si>
    <t>ND (DL=0.49)</t>
  </si>
  <si>
    <t>ND (DL=0.62)</t>
  </si>
  <si>
    <t>ND (DL=0.61)</t>
  </si>
  <si>
    <t>ND (DL=0.54)</t>
  </si>
  <si>
    <t>150811TML01</t>
  </si>
  <si>
    <t>ND (DL=0.59)</t>
  </si>
  <si>
    <t>ND (DL=0.21)</t>
  </si>
  <si>
    <t>ND (DL=0.010)</t>
  </si>
  <si>
    <t>ND (DL=0.011)</t>
  </si>
  <si>
    <t>ND (DL=0.016)</t>
  </si>
  <si>
    <t>ND (DL=0.0025)</t>
  </si>
  <si>
    <t>ND (DL=0.0024)</t>
  </si>
  <si>
    <t>ND (DL=0.017)</t>
  </si>
  <si>
    <t>ND (DL=0.0026)</t>
  </si>
  <si>
    <t>ND (DL=0.012)</t>
  </si>
  <si>
    <t>ND (DL=0.018)</t>
  </si>
  <si>
    <t>ND (DL=0.019)</t>
  </si>
  <si>
    <t>ND (DL=0.015)</t>
  </si>
  <si>
    <t xml:space="preserve">Bifenthrin  (ug/L)
</t>
  </si>
  <si>
    <t>lambda-Cyhalothrin (ug/L)</t>
  </si>
  <si>
    <t>Cyfluthrin - TOTAL (ug/L)</t>
  </si>
  <si>
    <t>Cypermethrin - TOTAL (ug/L)</t>
  </si>
  <si>
    <t>Deltamethrin - TOTAL (ug/L)</t>
  </si>
  <si>
    <t>Fenvalerate/Esfenvalerate (ug/L)</t>
  </si>
  <si>
    <t>Etofenprox (ug/L)</t>
  </si>
  <si>
    <t xml:space="preserve">Fenpropathrin (ug/L)
 </t>
  </si>
  <si>
    <t>tau-Fluvalinate - TOTAL (ug/L)</t>
  </si>
  <si>
    <t>Imiprothrin (ug/L)</t>
  </si>
  <si>
    <t>Methoprene (ug/L)</t>
  </si>
  <si>
    <t>cis-Permethrin (ug/L)</t>
  </si>
  <si>
    <t xml:space="preserve">trans-Permethrin (ug/L)
</t>
  </si>
  <si>
    <t xml:space="preserve">PBO (ug/L)
</t>
  </si>
  <si>
    <t>Prallethrin - TOTAL (ug/L)</t>
  </si>
  <si>
    <t xml:space="preserve">Pyrethrum (ug/L)
</t>
  </si>
  <si>
    <t>Resmethrin-TOTAL (ug/L)</t>
  </si>
  <si>
    <t xml:space="preserve">Phenothrin/Sumithrin - TOTAL (ug/L)
</t>
  </si>
  <si>
    <t>Tefluthrin (ug/L)</t>
  </si>
  <si>
    <t xml:space="preserve">Tetramethrin (ug/L)
</t>
  </si>
  <si>
    <t>ND (DL=0.0030)</t>
  </si>
  <si>
    <t>ND (DL=0.013)</t>
  </si>
  <si>
    <t>ND (DL=0.020)</t>
  </si>
  <si>
    <t>ND (DL=0.0031)</t>
  </si>
  <si>
    <t>ND (DL=0.0027)</t>
  </si>
  <si>
    <t>0.0020J</t>
  </si>
  <si>
    <t>0.0012 J</t>
  </si>
  <si>
    <t xml:space="preserve">Bifenthrin  (ppb)
</t>
  </si>
  <si>
    <t>cis-Permethrin (ppb)</t>
  </si>
  <si>
    <t xml:space="preserve">trans-Permethrin (ppb)
</t>
  </si>
  <si>
    <t>0.00031 J</t>
  </si>
  <si>
    <t>0.00049 J</t>
  </si>
  <si>
    <t>0.00024 J</t>
  </si>
  <si>
    <t>0.00047 J</t>
  </si>
  <si>
    <t>0.00043 J</t>
  </si>
  <si>
    <t>0.00034 J</t>
  </si>
  <si>
    <t>0.00037 J</t>
  </si>
  <si>
    <t>0.00029 J</t>
  </si>
  <si>
    <t>0.00028 J</t>
  </si>
  <si>
    <t>0.00044 J</t>
  </si>
  <si>
    <t>0.00040 J</t>
  </si>
  <si>
    <t>ND (DL=0.00059)</t>
  </si>
  <si>
    <t>ND (DL=0.00021)</t>
  </si>
  <si>
    <t>ND (DL=0.00050)</t>
  </si>
  <si>
    <t>Fipronil (ppb)</t>
  </si>
  <si>
    <t>Fipronil desulfinyl (ppb)</t>
  </si>
  <si>
    <t>Fipronil sulfide (ppb)</t>
  </si>
  <si>
    <t>Fipronil sulfone (ppb)</t>
  </si>
  <si>
    <t>ND = no detection</t>
  </si>
  <si>
    <t>2,4-D (RL=0.09 ppb)</t>
  </si>
  <si>
    <t>Imazapyr (RL=0.035 ppb)</t>
  </si>
  <si>
    <t>Imidicloprid (RL=0.018 ppb)</t>
  </si>
  <si>
    <t>MCPP (RL=0.044 ppb)</t>
  </si>
  <si>
    <t>Metolachlor ESA (RL=0.05 ppb)</t>
  </si>
  <si>
    <t>Prometon (RL=0.01 ppb)</t>
  </si>
  <si>
    <t>Triclopyr (RL=0.22 ppb)</t>
  </si>
  <si>
    <t>2015 Gulf of Maine Coastal Study. Pesticides detected in stormwater. Montana Analytical Laboratory results for Casco Bay area. Analyzed using solid phase extraction and GC/MS/NCI and/or GC/MS/MS EI.</t>
  </si>
  <si>
    <t>ND = no detection
Q = present at less than reporting limit</t>
  </si>
  <si>
    <t>Allethrin - TOTAL (µg/L)</t>
  </si>
  <si>
    <t>2017 Montana Stormwater Analyte List with Reporting Limits</t>
  </si>
  <si>
    <t>2017 Southwest Research Institute Stormwater Analyte List with Reporting Limits</t>
  </si>
  <si>
    <t>Cherryfield (duplicate)</t>
  </si>
  <si>
    <t xml:space="preserve">
Table 2. Pesticides detected in stormwater collected August 2015 from Kittery to Whiting. Southwest Research Institute analysis using Liquid Chromatography/Mass Spectrometry/Mass Spectrometry. SWRI results analyzed using LC/MS/MS (fipronil &amp; metabolites) and GC/MS/MS (pyrethroids). Detection limits provided below for samples with no detections.</t>
  </si>
  <si>
    <t>Portland (TS)*</t>
  </si>
  <si>
    <t>Portland  (TS)*</t>
  </si>
  <si>
    <t>* TS = time-series location</t>
  </si>
  <si>
    <t xml:space="preserve">Bifenthrin  (µg/L)
</t>
  </si>
  <si>
    <t>cis-Permethrin (µg/L)</t>
  </si>
  <si>
    <t xml:space="preserve">trans-Permethrin (µg/L)
</t>
  </si>
  <si>
    <t>2,4-D (RL=0.09µg/L)</t>
  </si>
  <si>
    <t>Bentazon (RL=0.022µg/L)</t>
  </si>
  <si>
    <t>Carbaryl (RL=0.14µg/L)</t>
  </si>
  <si>
    <t>Diuron (RL=0.053µg/L)</t>
  </si>
  <si>
    <t>Hexazinone (RL=0.015µg/L)</t>
  </si>
  <si>
    <t>Hydroxy-atrazine (HA) (RL=0.04µg/L)</t>
  </si>
  <si>
    <t>Imazapyr (RL=0.035µg/L</t>
  </si>
  <si>
    <t>MCPA (RL=0.046µg/L)</t>
  </si>
  <si>
    <t>MCPP (RL=0.044µg/L)</t>
  </si>
  <si>
    <t>Table 1. Montana Analytical Laboratory results for pesticides detected in stormwater collected August 2015 from 20 sites, Kittery to Whiting. Analysis using the” Universal Method for the Determination of Polar Pesticides in Water Using Solid Phase Extraction and Liquid Chromatography/Mass Spectrometry/Mass Spectrometry”. (RL = reporting limit, ND = non-detect, Q = present at less than reporting limit).</t>
  </si>
  <si>
    <t>Metolachlor ESA (RL=0.05µg/L)</t>
  </si>
  <si>
    <t>Prometon (RL=0.01µg/L)</t>
  </si>
  <si>
    <t>Propiconazole (RL=0.1µg/L)</t>
  </si>
  <si>
    <t>Terbacil (RL=0.048µg/L)</t>
  </si>
  <si>
    <t>Triclopyr (RL=0.22µg/L)</t>
  </si>
  <si>
    <r>
      <t>Table 2</t>
    </r>
    <r>
      <rPr>
        <sz val="11"/>
        <color theme="1"/>
        <rFont val="Calibri"/>
        <family val="2"/>
        <scheme val="minor"/>
      </rPr>
      <t xml:space="preserve">. </t>
    </r>
    <r>
      <rPr>
        <b/>
        <sz val="11"/>
        <color theme="1"/>
        <rFont val="Calibri"/>
        <family val="2"/>
        <scheme val="minor"/>
      </rPr>
      <t>Southwest Research Institute</t>
    </r>
    <r>
      <rPr>
        <sz val="11"/>
        <color theme="1"/>
        <rFont val="Calibri"/>
        <family val="2"/>
        <scheme val="minor"/>
      </rPr>
      <t xml:space="preserve"> results for pesticides detected in stormwater</t>
    </r>
    <r>
      <rPr>
        <b/>
        <sz val="11"/>
        <color theme="1"/>
        <rFont val="Calibri"/>
        <family val="2"/>
        <scheme val="minor"/>
      </rPr>
      <t xml:space="preserve"> </t>
    </r>
    <r>
      <rPr>
        <sz val="11"/>
        <color theme="1"/>
        <rFont val="Calibri"/>
        <family val="2"/>
        <scheme val="minor"/>
      </rPr>
      <t>collected August 2015 from 20 sites, Kittery to Whiting. Analysis using liquid chromatography/mass spectrometry/mass spectrometry for fipronil and fipronil metabolites and tandem mass spectrometry (GC/MS/MS) for pyrethroids and methoprene.  (RL = reporting limit, ND = non-detect, J = estimated value). Note: pyrethroids reported in µg/L compared to ng/L for fipronil and fipronil metabolites</t>
    </r>
    <r>
      <rPr>
        <b/>
        <sz val="11"/>
        <color theme="1"/>
        <rFont val="Calibri"/>
        <family val="2"/>
        <scheme val="minor"/>
      </rPr>
      <t>.</t>
    </r>
  </si>
  <si>
    <t>Map Key</t>
  </si>
  <si>
    <t>Latitude</t>
  </si>
  <si>
    <t>Longitude</t>
  </si>
  <si>
    <t>Imidacloprid (RL=0.018µg/L)</t>
  </si>
  <si>
    <t>Imidacloprid (RL=0.018ppb)</t>
  </si>
  <si>
    <t>mean</t>
  </si>
  <si>
    <t>Number of Detections (Out of 125 analytes)</t>
  </si>
  <si>
    <t>Kettle Cove</t>
  </si>
  <si>
    <t>South Portland</t>
  </si>
  <si>
    <t>Falmouth-Foreside</t>
  </si>
  <si>
    <t xml:space="preserve">Yarmouth </t>
  </si>
  <si>
    <t>Winslow</t>
  </si>
  <si>
    <t>Little Flying Point</t>
  </si>
  <si>
    <t>Lookout Point</t>
  </si>
  <si>
    <t>Lowell's Cove</t>
  </si>
  <si>
    <t>Basin Point</t>
  </si>
  <si>
    <t>Cousins Island</t>
  </si>
  <si>
    <t>Cheabeague Island</t>
  </si>
  <si>
    <t>Long Island</t>
  </si>
  <si>
    <t>Peaks Island</t>
  </si>
  <si>
    <t>Sample location</t>
  </si>
  <si>
    <t>150807MLP01</t>
  </si>
  <si>
    <t>Biddeford (Saco R)</t>
  </si>
  <si>
    <t>150807MLP02</t>
  </si>
  <si>
    <t>Kettle Cove (Cape Elizabeth)</t>
  </si>
  <si>
    <t>150415MLP01</t>
  </si>
  <si>
    <t>S. Portland (4/15)</t>
  </si>
  <si>
    <t>150612MLP02</t>
  </si>
  <si>
    <t>S. Portland (6/12)</t>
  </si>
  <si>
    <t>150807MLP03</t>
  </si>
  <si>
    <t>S. Portland (8/7)</t>
  </si>
  <si>
    <t>151007MET01</t>
  </si>
  <si>
    <t>S. Portland (10/7)</t>
  </si>
  <si>
    <t>150810MLP01</t>
  </si>
  <si>
    <t>150810MLP02</t>
  </si>
  <si>
    <t>Falmouth-Foreside (duplicate)</t>
  </si>
  <si>
    <t>150415MLP02</t>
  </si>
  <si>
    <t>Yarmouth (4/15)</t>
  </si>
  <si>
    <t>150612MLP01</t>
  </si>
  <si>
    <t>Yarmouth (6/12)</t>
  </si>
  <si>
    <t>150807MLP04</t>
  </si>
  <si>
    <t>Yarmouth (8/7)</t>
  </si>
  <si>
    <t>151007MET02</t>
  </si>
  <si>
    <t>Yarmouth (10/7)</t>
  </si>
  <si>
    <t>150810MLP04</t>
  </si>
  <si>
    <t>Winslow Park</t>
  </si>
  <si>
    <t>150810MLP05</t>
  </si>
  <si>
    <t>150810MLP06</t>
  </si>
  <si>
    <t>Little Flying Point (replicate)</t>
  </si>
  <si>
    <t>150806MET03</t>
  </si>
  <si>
    <t>Lookout Point (Harpswell Center)</t>
  </si>
  <si>
    <t>150806MET01</t>
  </si>
  <si>
    <t>150806MET02</t>
  </si>
  <si>
    <t>150810MLP03</t>
  </si>
  <si>
    <t>150819MET01</t>
  </si>
  <si>
    <t>150819MET02</t>
  </si>
  <si>
    <t>150819MET03</t>
  </si>
  <si>
    <t>Moisture (%)</t>
  </si>
  <si>
    <t>Bifenthrin (w.w.; ng/g)</t>
  </si>
  <si>
    <t>Fraction TOC Sediment Dry Weight</t>
  </si>
  <si>
    <t>TOC Sediment Dry Weight (%)</t>
  </si>
  <si>
    <t>Coarse (%)
 (&gt; 2 mm)</t>
  </si>
  <si>
    <t>Sand (%)</t>
  </si>
  <si>
    <t>Silt (%)</t>
  </si>
  <si>
    <t>Clay (%)</t>
  </si>
  <si>
    <r>
      <t xml:space="preserve">Toxicity Unit based on dry weight cypermethrin </t>
    </r>
    <r>
      <rPr>
        <i/>
        <sz val="11"/>
        <color theme="1"/>
        <rFont val="Arial"/>
        <family val="2"/>
      </rPr>
      <t>H. azteca 
(LC50 = 0.38 ug/g OC)</t>
    </r>
    <r>
      <rPr>
        <i/>
        <vertAlign val="superscript"/>
        <sz val="11"/>
        <color theme="1"/>
        <rFont val="Arial"/>
        <family val="2"/>
      </rPr>
      <t>a</t>
    </r>
  </si>
  <si>
    <r>
      <t>Toxicity Unit based on dry weight cypermethrin</t>
    </r>
    <r>
      <rPr>
        <i/>
        <sz val="11"/>
        <color theme="1"/>
        <rFont val="Arial"/>
        <family val="2"/>
      </rPr>
      <t xml:space="preserve"> E.estuarius</t>
    </r>
    <r>
      <rPr>
        <sz val="11"/>
        <color theme="1"/>
        <rFont val="Arial"/>
        <family val="2"/>
      </rPr>
      <t xml:space="preserve"> 
(LC50 = 1.41ug/g OC)</t>
    </r>
    <r>
      <rPr>
        <vertAlign val="superscript"/>
        <sz val="11"/>
        <color theme="1"/>
        <rFont val="Arial"/>
        <family val="2"/>
      </rPr>
      <t>c</t>
    </r>
  </si>
  <si>
    <t>Fenvalerate (w.w.; ng/g)</t>
  </si>
  <si>
    <t>Bifenthrin 
(ng/g OC)</t>
  </si>
  <si>
    <t>Bifenthrin 
(ug/g OC)</t>
  </si>
  <si>
    <t>Fenvalerate (d.w.; ng/g)</t>
  </si>
  <si>
    <t>Fenvalerate 
(ng/g OC)</t>
  </si>
  <si>
    <t>Fenvalerate 
(ug/g OC)</t>
  </si>
  <si>
    <r>
      <t>Toxicity Unit bifenthrin</t>
    </r>
    <r>
      <rPr>
        <i/>
        <sz val="11"/>
        <color theme="1"/>
        <rFont val="Arial"/>
        <family val="2"/>
      </rPr>
      <t xml:space="preserve"> E.estuarius</t>
    </r>
    <r>
      <rPr>
        <sz val="11"/>
        <color theme="1"/>
        <rFont val="Arial"/>
        <family val="2"/>
      </rPr>
      <t xml:space="preserve"> 
</t>
    </r>
    <r>
      <rPr>
        <i/>
        <sz val="11"/>
        <color theme="1"/>
        <rFont val="Arial"/>
        <family val="2"/>
      </rPr>
      <t>(LC50 = 1.03 ug/g)</t>
    </r>
  </si>
  <si>
    <r>
      <t xml:space="preserve">Toxicity Unit bifenthrin 
</t>
    </r>
    <r>
      <rPr>
        <i/>
        <sz val="11"/>
        <color theme="1"/>
        <rFont val="Arial"/>
        <family val="2"/>
      </rPr>
      <t xml:space="preserve">H. azteca 
</t>
    </r>
    <r>
      <rPr>
        <sz val="11"/>
        <color theme="1"/>
        <rFont val="Arial"/>
        <family val="2"/>
      </rPr>
      <t>(LC50=0.52 ug/g)</t>
    </r>
  </si>
  <si>
    <t xml:space="preserve">Bifenthrin (d.w.; ng/g) </t>
  </si>
  <si>
    <t>Duplicates</t>
  </si>
  <si>
    <t>Time Series</t>
  </si>
  <si>
    <t>Sand 
(%)</t>
  </si>
  <si>
    <t>Clay 
(%)</t>
  </si>
  <si>
    <t>Moisture Adjusted To Solids</t>
  </si>
  <si>
    <t>Table 1. Montana Analytical Laboratory results for pesticides detected in stormwater collected August 2015 from 20 sites, Kittery to Whiting. Analysis using the” Universal Method for the Determination of Polar Pesticides in Water Using Solid Phase Extraction and Liquid Chromatography/Mass Spectrometry/Mass Spectrometry”. Ellsworth location not shown due to laboratory error.</t>
  </si>
  <si>
    <t>2,4-D (RL=0.09
µg/L)</t>
  </si>
  <si>
    <t>Bentazon (RL=0.022
µg/L)</t>
  </si>
  <si>
    <t>Hexazinone (RL=0.015
µg/L)</t>
  </si>
  <si>
    <t>Imazapyr (RL=0.035
µg/L</t>
  </si>
  <si>
    <t>Imidacloprid (RL=0.018
µg/L)</t>
  </si>
  <si>
    <t>MCPA (RL=0.046
µg/L)</t>
  </si>
  <si>
    <t>MCPP (RL=0.044
µg/L)</t>
  </si>
  <si>
    <t>Metolachlor ESA (RL=0.05
µg/L)</t>
  </si>
  <si>
    <t>Prometon (RL=0.01
µg/L)</t>
  </si>
  <si>
    <t>TOC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</si>
</sst>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
    <numFmt numFmtId="167" formatCode="0.00000"/>
    <numFmt numFmtId="168" formatCode="0.000000"/>
  </numFmts>
  <fonts count="17" x14ac:knownFonts="1">
    <font>
      <sz val="11"/>
      <color theme="1"/>
      <name val="Calibri"/>
      <family val="2"/>
      <scheme val="minor"/>
    </font>
    <font>
      <b/>
      <sz val="11"/>
      <color theme="1"/>
      <name val="Calibri"/>
      <family val="2"/>
      <scheme val="minor"/>
    </font>
    <font>
      <sz val="11"/>
      <name val="Calibri"/>
      <family val="2"/>
      <scheme val="minor"/>
    </font>
    <font>
      <sz val="14"/>
      <color theme="1"/>
      <name val="Calibri"/>
      <family val="2"/>
      <scheme val="minor"/>
    </font>
    <font>
      <sz val="11"/>
      <color theme="1"/>
      <name val="Arial"/>
      <family val="2"/>
    </font>
    <font>
      <i/>
      <sz val="11"/>
      <color theme="1"/>
      <name val="Arial"/>
      <family val="2"/>
    </font>
    <font>
      <sz val="12"/>
      <color rgb="FF222222"/>
      <name val="Arial"/>
      <family val="2"/>
    </font>
    <font>
      <sz val="10"/>
      <name val="Arial"/>
      <family val="2"/>
    </font>
    <font>
      <b/>
      <u/>
      <sz val="10"/>
      <name val="Arial"/>
      <family val="2"/>
    </font>
    <font>
      <u/>
      <sz val="10"/>
      <name val="Arial"/>
      <family val="2"/>
    </font>
    <font>
      <sz val="10"/>
      <color rgb="FFFF0000"/>
      <name val="Arial"/>
      <family val="2"/>
    </font>
    <font>
      <sz val="9"/>
      <name val="Arial"/>
      <family val="2"/>
    </font>
    <font>
      <b/>
      <sz val="10"/>
      <name val="Arial"/>
      <family val="2"/>
    </font>
    <font>
      <vertAlign val="superscript"/>
      <sz val="11"/>
      <color theme="1"/>
      <name val="Arial"/>
      <family val="2"/>
    </font>
    <font>
      <sz val="11"/>
      <name val="Arial"/>
      <family val="2"/>
    </font>
    <font>
      <i/>
      <vertAlign val="superscript"/>
      <sz val="11"/>
      <color theme="1"/>
      <name val="Arial"/>
      <family val="2"/>
    </font>
    <font>
      <u/>
      <sz val="11"/>
      <color theme="1"/>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7" fillId="0" borderId="0"/>
  </cellStyleXfs>
  <cellXfs count="193">
    <xf numFmtId="0" fontId="0" fillId="0" borderId="0" xfId="0"/>
    <xf numFmtId="164" fontId="0" fillId="0" borderId="0" xfId="0" applyNumberFormat="1"/>
    <xf numFmtId="0" fontId="0" fillId="0" borderId="0" xfId="0" applyAlignment="1">
      <alignment horizontal="center"/>
    </xf>
    <xf numFmtId="0" fontId="0" fillId="0" borderId="0" xfId="0" applyFill="1" applyAlignment="1">
      <alignment horizontal="center"/>
    </xf>
    <xf numFmtId="164" fontId="0" fillId="0" borderId="0" xfId="0" applyNumberFormat="1" applyFill="1" applyAlignment="1">
      <alignment horizontal="center"/>
    </xf>
    <xf numFmtId="0" fontId="0" fillId="0" borderId="0" xfId="0" applyFont="1"/>
    <xf numFmtId="0" fontId="0" fillId="0" borderId="0" xfId="0" applyFont="1" applyAlignment="1">
      <alignment horizontal="center" vertical="center" wrapText="1"/>
    </xf>
    <xf numFmtId="0" fontId="0" fillId="0" borderId="0" xfId="0" applyFill="1"/>
    <xf numFmtId="0" fontId="0" fillId="0" borderId="0" xfId="0" applyFill="1" applyBorder="1"/>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164"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165" fontId="0" fillId="0" borderId="0" xfId="0" applyNumberFormat="1" applyBorder="1"/>
    <xf numFmtId="164" fontId="0" fillId="0" borderId="0" xfId="0" applyNumberFormat="1" applyBorder="1"/>
    <xf numFmtId="1" fontId="0" fillId="0" borderId="0" xfId="0" applyNumberFormat="1" applyFill="1" applyBorder="1" applyAlignment="1">
      <alignment horizontal="center"/>
    </xf>
    <xf numFmtId="1" fontId="0" fillId="0" borderId="0" xfId="0" applyNumberFormat="1" applyBorder="1" applyAlignment="1">
      <alignment horizontal="center"/>
    </xf>
    <xf numFmtId="0" fontId="0" fillId="0" borderId="0" xfId="0" applyFill="1" applyBorder="1" applyAlignment="1">
      <alignment horizontal="center" vertical="center"/>
    </xf>
    <xf numFmtId="0" fontId="1" fillId="0" borderId="0" xfId="0" applyFont="1" applyBorder="1"/>
    <xf numFmtId="0" fontId="0" fillId="0" borderId="0" xfId="0" applyFill="1" applyBorder="1" applyAlignment="1">
      <alignment horizontal="center" vertical="center" textRotation="90" wrapText="1"/>
    </xf>
    <xf numFmtId="0" fontId="0" fillId="0" borderId="1" xfId="0" applyFill="1" applyBorder="1" applyAlignment="1">
      <alignment horizontal="center" vertical="center"/>
    </xf>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Fill="1" applyBorder="1"/>
    <xf numFmtId="164" fontId="0" fillId="0" borderId="1" xfId="0" applyNumberFormat="1" applyFill="1" applyBorder="1" applyAlignment="1">
      <alignment horizontal="center"/>
    </xf>
    <xf numFmtId="0" fontId="3" fillId="0" borderId="0" xfId="0" applyFont="1" applyBorder="1"/>
    <xf numFmtId="0" fontId="0" fillId="0" borderId="0" xfId="0" applyAlignment="1">
      <alignment horizontal="left"/>
    </xf>
    <xf numFmtId="0" fontId="0" fillId="0" borderId="0" xfId="0" applyBorder="1" applyAlignment="1">
      <alignment horizontal="left"/>
    </xf>
    <xf numFmtId="164" fontId="0" fillId="0" borderId="0" xfId="0" applyNumberFormat="1" applyAlignment="1">
      <alignment horizontal="left"/>
    </xf>
    <xf numFmtId="0" fontId="0" fillId="0" borderId="0" xfId="0" applyFill="1" applyBorder="1" applyAlignment="1">
      <alignment horizontal="left" vertical="center"/>
    </xf>
    <xf numFmtId="0" fontId="0" fillId="0" borderId="1" xfId="0" applyFill="1" applyBorder="1" applyAlignment="1">
      <alignment horizontal="left" vertical="center"/>
    </xf>
    <xf numFmtId="164" fontId="0" fillId="0" borderId="0" xfId="0" applyNumberFormat="1" applyAlignment="1">
      <alignment horizontal="center"/>
    </xf>
    <xf numFmtId="0" fontId="0" fillId="0" borderId="1" xfId="0" applyFill="1" applyBorder="1" applyAlignment="1">
      <alignment horizontal="center" vertical="center" textRotation="90" wrapText="1"/>
    </xf>
    <xf numFmtId="0" fontId="0" fillId="0" borderId="1" xfId="0" applyFill="1" applyBorder="1" applyAlignment="1">
      <alignment horizontal="left"/>
    </xf>
    <xf numFmtId="0" fontId="0" fillId="2" borderId="1" xfId="0" applyFill="1" applyBorder="1" applyAlignment="1">
      <alignment horizontal="center" vertical="center" textRotation="90"/>
    </xf>
    <xf numFmtId="2" fontId="0" fillId="0" borderId="1" xfId="0" applyNumberFormat="1" applyFill="1" applyBorder="1" applyAlignment="1">
      <alignment horizontal="left"/>
    </xf>
    <xf numFmtId="2" fontId="0" fillId="0" borderId="2" xfId="0" applyNumberFormat="1" applyFill="1" applyBorder="1" applyAlignment="1">
      <alignment horizontal="left"/>
    </xf>
    <xf numFmtId="165" fontId="0" fillId="0" borderId="1" xfId="0" applyNumberFormat="1" applyFill="1" applyBorder="1" applyAlignment="1">
      <alignment horizontal="left"/>
    </xf>
    <xf numFmtId="0" fontId="0" fillId="3" borderId="1" xfId="0" applyFill="1" applyBorder="1" applyAlignment="1">
      <alignment horizontal="center" vertical="center"/>
    </xf>
    <xf numFmtId="166" fontId="0" fillId="3" borderId="1" xfId="0" applyNumberFormat="1" applyFill="1" applyBorder="1" applyAlignment="1">
      <alignment horizontal="center" vertical="center"/>
    </xf>
    <xf numFmtId="1" fontId="0" fillId="0" borderId="0" xfId="0" applyNumberFormat="1" applyFill="1" applyBorder="1"/>
    <xf numFmtId="1" fontId="0" fillId="0" borderId="0" xfId="0" applyNumberFormat="1"/>
    <xf numFmtId="1" fontId="0" fillId="0" borderId="0" xfId="0" applyNumberFormat="1" applyFill="1" applyBorder="1" applyAlignment="1">
      <alignment horizontal="center" vertical="center"/>
    </xf>
    <xf numFmtId="1" fontId="0" fillId="0" borderId="0" xfId="0" applyNumberFormat="1" applyBorder="1" applyAlignment="1">
      <alignment horizontal="center" vertical="center"/>
    </xf>
    <xf numFmtId="1" fontId="0" fillId="0" borderId="0" xfId="0" applyNumberFormat="1" applyAlignment="1">
      <alignment horizontal="left"/>
    </xf>
    <xf numFmtId="1" fontId="0" fillId="0" borderId="0" xfId="0" applyNumberFormat="1" applyAlignment="1">
      <alignment horizontal="center"/>
    </xf>
    <xf numFmtId="1" fontId="0" fillId="0" borderId="0" xfId="0" applyNumberFormat="1" applyBorder="1"/>
    <xf numFmtId="167" fontId="0" fillId="0" borderId="2" xfId="0" applyNumberFormat="1" applyFill="1" applyBorder="1" applyAlignment="1">
      <alignment horizontal="left"/>
    </xf>
    <xf numFmtId="167" fontId="0" fillId="0" borderId="1" xfId="0" applyNumberFormat="1" applyFill="1" applyBorder="1" applyAlignment="1">
      <alignment horizontal="left"/>
    </xf>
    <xf numFmtId="0" fontId="0" fillId="0" borderId="0" xfId="0" applyBorder="1" applyAlignment="1">
      <alignment wrapText="1"/>
    </xf>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Alignment="1">
      <alignment horizontal="left" vertical="center"/>
    </xf>
    <xf numFmtId="0" fontId="0" fillId="0" borderId="1" xfId="0" applyFill="1" applyBorder="1" applyAlignment="1">
      <alignment horizontal="left" vertical="center" readingOrder="1"/>
    </xf>
    <xf numFmtId="0" fontId="0" fillId="0" borderId="0" xfId="0" applyFill="1" applyBorder="1" applyAlignment="1">
      <alignment horizontal="left" vertical="center" textRotation="90"/>
    </xf>
    <xf numFmtId="0" fontId="0" fillId="2" borderId="1" xfId="0" applyFill="1" applyBorder="1" applyAlignment="1">
      <alignment horizontal="left" vertical="center" readingOrder="1"/>
    </xf>
    <xf numFmtId="165" fontId="0" fillId="0" borderId="1" xfId="0" applyNumberFormat="1" applyFill="1" applyBorder="1" applyAlignment="1">
      <alignment horizontal="center" vertical="center"/>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166" fontId="0" fillId="4" borderId="1" xfId="0" applyNumberFormat="1" applyFill="1" applyBorder="1" applyAlignment="1">
      <alignment horizontal="center" vertical="center"/>
    </xf>
    <xf numFmtId="165" fontId="0" fillId="4" borderId="1" xfId="0" applyNumberFormat="1" applyFill="1" applyBorder="1"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xf>
    <xf numFmtId="165" fontId="0" fillId="5" borderId="1" xfId="0" applyNumberFormat="1" applyFill="1" applyBorder="1" applyAlignment="1">
      <alignment horizontal="left"/>
    </xf>
    <xf numFmtId="2" fontId="0" fillId="5" borderId="2" xfId="0" applyNumberFormat="1" applyFill="1" applyBorder="1" applyAlignment="1">
      <alignment horizontal="left"/>
    </xf>
    <xf numFmtId="2" fontId="0" fillId="5" borderId="1" xfId="0" applyNumberFormat="1" applyFill="1" applyBorder="1" applyAlignment="1">
      <alignment horizontal="left"/>
    </xf>
    <xf numFmtId="0" fontId="0" fillId="4" borderId="1" xfId="0" applyFill="1" applyBorder="1" applyAlignment="1">
      <alignment horizontal="left" vertical="center"/>
    </xf>
    <xf numFmtId="2" fontId="0" fillId="4" borderId="1" xfId="0" applyNumberFormat="1" applyFill="1" applyBorder="1" applyAlignment="1">
      <alignment horizontal="left"/>
    </xf>
    <xf numFmtId="0" fontId="0" fillId="4" borderId="1" xfId="0" applyFill="1" applyBorder="1" applyAlignment="1">
      <alignment horizontal="left"/>
    </xf>
    <xf numFmtId="2" fontId="2" fillId="4" borderId="2" xfId="0" applyNumberFormat="1" applyFont="1" applyFill="1" applyBorder="1" applyAlignment="1">
      <alignment horizontal="left"/>
    </xf>
    <xf numFmtId="2" fontId="2" fillId="4" borderId="1" xfId="0" applyNumberFormat="1" applyFont="1" applyFill="1" applyBorder="1" applyAlignment="1">
      <alignment horizontal="left"/>
    </xf>
    <xf numFmtId="2" fontId="0" fillId="4" borderId="2" xfId="0" applyNumberFormat="1" applyFill="1" applyBorder="1" applyAlignment="1">
      <alignment horizontal="left"/>
    </xf>
    <xf numFmtId="1" fontId="0" fillId="0" borderId="0" xfId="0" applyNumberFormat="1" applyFill="1" applyBorder="1" applyAlignment="1">
      <alignment horizontal="left"/>
    </xf>
    <xf numFmtId="0" fontId="0" fillId="0" borderId="1" xfId="0" applyFill="1" applyBorder="1" applyAlignment="1">
      <alignment horizontal="center" textRotation="90" wrapText="1"/>
    </xf>
    <xf numFmtId="0" fontId="0" fillId="4" borderId="1" xfId="0" applyFill="1" applyBorder="1" applyAlignment="1">
      <alignment horizontal="center" textRotation="90"/>
    </xf>
    <xf numFmtId="0" fontId="0" fillId="0" borderId="1" xfId="0" applyFill="1" applyBorder="1" applyAlignment="1">
      <alignment horizontal="center"/>
    </xf>
    <xf numFmtId="167" fontId="0" fillId="0" borderId="0" xfId="0" applyNumberFormat="1"/>
    <xf numFmtId="168" fontId="0" fillId="0" borderId="0" xfId="0" applyNumberFormat="1"/>
    <xf numFmtId="0" fontId="4" fillId="0" borderId="1" xfId="0" applyFont="1" applyFill="1" applyBorder="1" applyAlignment="1">
      <alignment horizontal="center" vertical="center"/>
    </xf>
    <xf numFmtId="0" fontId="4" fillId="0" borderId="1" xfId="0" applyFont="1" applyBorder="1" applyAlignment="1">
      <alignment horizontal="center"/>
    </xf>
    <xf numFmtId="0" fontId="0" fillId="0" borderId="0" xfId="0" applyFont="1" applyFill="1" applyAlignment="1">
      <alignment horizontal="center" vertical="center" wrapText="1"/>
    </xf>
    <xf numFmtId="166" fontId="0" fillId="0" borderId="1" xfId="0" applyNumberFormat="1" applyFill="1" applyBorder="1" applyAlignment="1">
      <alignment horizontal="center" vertical="center"/>
    </xf>
    <xf numFmtId="164" fontId="0" fillId="0" borderId="0" xfId="0" applyNumberFormat="1" applyFill="1"/>
    <xf numFmtId="0" fontId="0" fillId="0" borderId="1" xfId="0" applyFill="1" applyBorder="1" applyAlignment="1">
      <alignment horizontal="center" vertical="center" wrapText="1"/>
    </xf>
    <xf numFmtId="0" fontId="0" fillId="0" borderId="0" xfId="0" applyFont="1" applyFill="1" applyAlignment="1">
      <alignment vertical="center"/>
    </xf>
    <xf numFmtId="2" fontId="0" fillId="0" borderId="1" xfId="0" applyNumberFormat="1" applyFill="1" applyBorder="1" applyAlignment="1">
      <alignment horizontal="center"/>
    </xf>
    <xf numFmtId="2" fontId="0" fillId="0" borderId="2" xfId="0" applyNumberFormat="1" applyFill="1" applyBorder="1" applyAlignment="1">
      <alignment horizontal="center"/>
    </xf>
    <xf numFmtId="0" fontId="6" fillId="0" borderId="1" xfId="0" applyFont="1" applyBorder="1" applyAlignment="1">
      <alignment horizontal="center"/>
    </xf>
    <xf numFmtId="0" fontId="6" fillId="0" borderId="0" xfId="0" applyFont="1" applyBorder="1" applyAlignment="1">
      <alignment horizontal="center"/>
    </xf>
    <xf numFmtId="0" fontId="1" fillId="0" borderId="0" xfId="0" applyFont="1"/>
    <xf numFmtId="49" fontId="1" fillId="0" borderId="0" xfId="0" applyNumberFormat="1" applyFont="1"/>
    <xf numFmtId="0" fontId="0" fillId="0" borderId="0" xfId="0" applyFont="1" applyBorder="1" applyAlignment="1">
      <alignment horizontal="center"/>
    </xf>
    <xf numFmtId="0" fontId="2" fillId="0" borderId="0" xfId="1" applyFont="1" applyBorder="1" applyAlignment="1">
      <alignment horizontal="left"/>
    </xf>
    <xf numFmtId="0" fontId="7" fillId="0" borderId="0" xfId="1" applyFont="1" applyFill="1" applyBorder="1" applyAlignment="1">
      <alignment horizontal="left"/>
    </xf>
    <xf numFmtId="0" fontId="0" fillId="0" borderId="0" xfId="0" applyNumberFormat="1" applyAlignment="1">
      <alignment horizontal="left"/>
    </xf>
    <xf numFmtId="0" fontId="2" fillId="0" borderId="0" xfId="0" applyFont="1" applyFill="1" applyBorder="1" applyAlignment="1">
      <alignment horizontal="left"/>
    </xf>
    <xf numFmtId="0" fontId="7" fillId="0" borderId="0" xfId="0" applyFont="1" applyFill="1" applyBorder="1" applyAlignment="1">
      <alignment horizontal="left"/>
    </xf>
    <xf numFmtId="0" fontId="2" fillId="0" borderId="0" xfId="0" applyFont="1" applyBorder="1" applyAlignment="1">
      <alignment horizontal="left"/>
    </xf>
    <xf numFmtId="0" fontId="0" fillId="0" borderId="0" xfId="0" applyNumberFormat="1" applyFill="1" applyAlignment="1">
      <alignment horizontal="left"/>
    </xf>
    <xf numFmtId="0" fontId="7" fillId="0" borderId="0" xfId="0" applyFont="1" applyBorder="1" applyAlignment="1">
      <alignment horizontal="left"/>
    </xf>
    <xf numFmtId="49" fontId="0" fillId="0" borderId="0" xfId="0" applyNumberFormat="1"/>
    <xf numFmtId="0" fontId="0" fillId="0" borderId="0" xfId="0" applyFont="1" applyFill="1" applyBorder="1" applyAlignment="1">
      <alignment horizontal="center"/>
    </xf>
    <xf numFmtId="0" fontId="9" fillId="0" borderId="0" xfId="1" applyFont="1" applyFill="1" applyAlignment="1">
      <alignment horizontal="center"/>
    </xf>
    <xf numFmtId="0" fontId="7" fillId="0" borderId="0" xfId="1" applyFont="1" applyFill="1" applyAlignment="1">
      <alignment horizontal="center" textRotation="90"/>
    </xf>
    <xf numFmtId="0" fontId="10" fillId="0" borderId="0" xfId="1" applyFont="1" applyFill="1" applyAlignment="1">
      <alignment horizontal="center" textRotation="90" wrapText="1"/>
    </xf>
    <xf numFmtId="0" fontId="7" fillId="0" borderId="0" xfId="1" applyFont="1" applyFill="1" applyAlignment="1">
      <alignment horizontal="center" textRotation="90" wrapText="1"/>
    </xf>
    <xf numFmtId="0" fontId="7" fillId="0" borderId="1" xfId="1" applyFont="1" applyFill="1" applyBorder="1" applyAlignment="1">
      <alignment horizontal="left"/>
    </xf>
    <xf numFmtId="0" fontId="11" fillId="0" borderId="1" xfId="1" applyFont="1" applyFill="1" applyBorder="1" applyAlignment="1">
      <alignment horizontal="center"/>
    </xf>
    <xf numFmtId="0" fontId="11" fillId="0" borderId="0" xfId="1" applyFont="1" applyFill="1" applyAlignment="1">
      <alignment horizontal="center"/>
    </xf>
    <xf numFmtId="0" fontId="7" fillId="0" borderId="1" xfId="0" applyFont="1" applyFill="1" applyBorder="1" applyAlignment="1">
      <alignment horizontal="left"/>
    </xf>
    <xf numFmtId="0" fontId="7" fillId="0" borderId="0" xfId="0" applyFont="1" applyFill="1" applyAlignment="1">
      <alignment horizontal="left"/>
    </xf>
    <xf numFmtId="0" fontId="7" fillId="0" borderId="0" xfId="1" applyFont="1" applyFill="1" applyAlignment="1">
      <alignment horizontal="left"/>
    </xf>
    <xf numFmtId="1" fontId="7" fillId="0" borderId="0" xfId="1" applyNumberFormat="1" applyFont="1" applyFill="1" applyAlignment="1">
      <alignment horizontal="center"/>
    </xf>
    <xf numFmtId="0" fontId="7" fillId="0" borderId="1" xfId="0" applyFont="1" applyBorder="1" applyAlignment="1">
      <alignment horizontal="left"/>
    </xf>
    <xf numFmtId="0" fontId="8" fillId="0" borderId="0" xfId="1" applyFont="1" applyAlignment="1">
      <alignment horizontal="center"/>
    </xf>
    <xf numFmtId="0" fontId="7" fillId="0" borderId="0" xfId="1" applyFont="1" applyAlignment="1">
      <alignment horizontal="center" textRotation="90"/>
    </xf>
    <xf numFmtId="0" fontId="12" fillId="0" borderId="0" xfId="1" applyFont="1" applyAlignment="1">
      <alignment horizontal="center"/>
    </xf>
    <xf numFmtId="0" fontId="7" fillId="0" borderId="0" xfId="0" applyFont="1" applyAlignment="1">
      <alignment horizontal="left"/>
    </xf>
    <xf numFmtId="0" fontId="7" fillId="0" borderId="0" xfId="1" applyFont="1" applyAlignment="1">
      <alignment horizontal="left"/>
    </xf>
    <xf numFmtId="0" fontId="9" fillId="0" borderId="0" xfId="1" applyFont="1" applyAlignment="1">
      <alignment horizontal="center" wrapText="1"/>
    </xf>
    <xf numFmtId="0" fontId="9" fillId="0" borderId="0" xfId="1" applyFont="1" applyAlignment="1">
      <alignment horizontal="center"/>
    </xf>
    <xf numFmtId="0" fontId="7" fillId="0" borderId="0" xfId="1" applyFont="1" applyFill="1" applyAlignment="1">
      <alignment horizontal="center"/>
    </xf>
    <xf numFmtId="0" fontId="7" fillId="0" borderId="0" xfId="1" applyFont="1" applyFill="1" applyAlignment="1">
      <alignment horizontal="center" wrapText="1"/>
    </xf>
    <xf numFmtId="0" fontId="4" fillId="0" borderId="0" xfId="0" applyFont="1" applyFill="1"/>
    <xf numFmtId="0" fontId="14" fillId="0" borderId="0" xfId="0" applyFont="1" applyFill="1" applyAlignment="1">
      <alignment horizontal="center" wrapText="1"/>
    </xf>
    <xf numFmtId="0" fontId="4" fillId="0" borderId="0" xfId="0" applyFont="1" applyFill="1" applyAlignment="1">
      <alignment horizontal="center" wrapText="1"/>
    </xf>
    <xf numFmtId="0" fontId="4" fillId="0" borderId="0" xfId="0" applyFont="1" applyFill="1" applyAlignment="1">
      <alignment horizontal="center" textRotation="90"/>
    </xf>
    <xf numFmtId="0" fontId="4" fillId="0" borderId="1" xfId="0" applyFont="1" applyFill="1" applyBorder="1"/>
    <xf numFmtId="0" fontId="7" fillId="0" borderId="1" xfId="1" applyFont="1" applyFill="1" applyBorder="1" applyAlignment="1">
      <alignment horizontal="center"/>
    </xf>
    <xf numFmtId="165" fontId="7" fillId="0" borderId="1" xfId="1" applyNumberFormat="1" applyFont="1" applyFill="1" applyBorder="1" applyAlignment="1">
      <alignment horizontal="center"/>
    </xf>
    <xf numFmtId="165" fontId="4" fillId="0" borderId="1" xfId="0" applyNumberFormat="1" applyFont="1" applyFill="1" applyBorder="1" applyAlignment="1">
      <alignment horizontal="center"/>
    </xf>
    <xf numFmtId="0" fontId="4" fillId="0" borderId="1" xfId="0" applyFont="1" applyFill="1" applyBorder="1" applyAlignment="1">
      <alignment horizontal="center"/>
    </xf>
    <xf numFmtId="2" fontId="4" fillId="0" borderId="0" xfId="0" applyNumberFormat="1" applyFont="1" applyFill="1" applyAlignment="1">
      <alignment horizontal="center"/>
    </xf>
    <xf numFmtId="166" fontId="4" fillId="0" borderId="1" xfId="0" applyNumberFormat="1" applyFont="1" applyFill="1" applyBorder="1" applyAlignment="1">
      <alignment horizontal="center"/>
    </xf>
    <xf numFmtId="0" fontId="4" fillId="0" borderId="0" xfId="0" applyFont="1" applyFill="1" applyAlignment="1">
      <alignment horizontal="center"/>
    </xf>
    <xf numFmtId="1" fontId="4" fillId="0" borderId="0" xfId="0" applyNumberFormat="1" applyFont="1" applyFill="1" applyAlignment="1">
      <alignment horizontal="center"/>
    </xf>
    <xf numFmtId="166" fontId="4" fillId="0" borderId="0" xfId="0" applyNumberFormat="1" applyFont="1" applyFill="1" applyAlignment="1">
      <alignment horizontal="center"/>
    </xf>
    <xf numFmtId="0" fontId="4" fillId="0" borderId="0" xfId="0" applyFont="1" applyFill="1" applyAlignment="1">
      <alignment horizontal="center" vertical="center"/>
    </xf>
    <xf numFmtId="165" fontId="4" fillId="0" borderId="0" xfId="0" applyNumberFormat="1" applyFont="1" applyFill="1" applyAlignment="1">
      <alignment horizontal="center"/>
    </xf>
    <xf numFmtId="166" fontId="4" fillId="0" borderId="1" xfId="0" applyNumberFormat="1" applyFont="1" applyFill="1" applyBorder="1" applyAlignment="1">
      <alignment horizontal="center" vertical="center"/>
    </xf>
    <xf numFmtId="166" fontId="7" fillId="0" borderId="1" xfId="1" applyNumberFormat="1" applyFont="1" applyFill="1" applyBorder="1" applyAlignment="1">
      <alignment horizontal="center"/>
    </xf>
    <xf numFmtId="165" fontId="4" fillId="0" borderId="1" xfId="0" applyNumberFormat="1" applyFont="1" applyFill="1" applyBorder="1" applyAlignment="1">
      <alignment horizontal="center" vertical="center"/>
    </xf>
    <xf numFmtId="166" fontId="7" fillId="0" borderId="0" xfId="1" applyNumberFormat="1" applyFont="1" applyFill="1" applyAlignment="1">
      <alignment horizontal="center"/>
    </xf>
    <xf numFmtId="2" fontId="7" fillId="0" borderId="0" xfId="1" applyNumberFormat="1" applyFont="1" applyFill="1" applyAlignment="1">
      <alignment horizontal="center"/>
    </xf>
    <xf numFmtId="0" fontId="4" fillId="0" borderId="0" xfId="0" applyFont="1"/>
    <xf numFmtId="0" fontId="4" fillId="0" borderId="0" xfId="0" applyFont="1" applyAlignment="1">
      <alignment horizontal="center" textRotation="90"/>
    </xf>
    <xf numFmtId="0" fontId="7" fillId="0" borderId="0" xfId="1" applyFont="1" applyAlignment="1">
      <alignment horizontal="center"/>
    </xf>
    <xf numFmtId="2" fontId="4" fillId="0" borderId="0" xfId="0" applyNumberFormat="1" applyFont="1" applyAlignment="1">
      <alignment horizontal="center"/>
    </xf>
    <xf numFmtId="166" fontId="4" fillId="0" borderId="0" xfId="0" applyNumberFormat="1" applyFont="1" applyAlignment="1">
      <alignment horizontal="center"/>
    </xf>
    <xf numFmtId="166" fontId="4" fillId="0" borderId="0" xfId="0" applyNumberFormat="1" applyFont="1" applyFill="1" applyAlignment="1">
      <alignment horizontal="center" vertical="center"/>
    </xf>
    <xf numFmtId="165" fontId="4" fillId="0" borderId="0" xfId="0" applyNumberFormat="1" applyFont="1" applyFill="1" applyAlignment="1">
      <alignment horizontal="center" vertical="center"/>
    </xf>
    <xf numFmtId="0" fontId="4" fillId="0" borderId="0" xfId="0" applyFont="1" applyAlignment="1">
      <alignment horizontal="center" vertical="center"/>
    </xf>
    <xf numFmtId="166" fontId="7" fillId="0" borderId="0" xfId="1" applyNumberFormat="1" applyFont="1" applyAlignment="1">
      <alignment horizontal="center"/>
    </xf>
    <xf numFmtId="1" fontId="4" fillId="0" borderId="1" xfId="0" applyNumberFormat="1" applyFont="1" applyFill="1" applyBorder="1" applyAlignment="1">
      <alignment horizontal="center" vertical="center"/>
    </xf>
    <xf numFmtId="2" fontId="4" fillId="0" borderId="1" xfId="0" applyNumberFormat="1" applyFont="1" applyFill="1" applyBorder="1" applyAlignment="1">
      <alignment horizontal="center"/>
    </xf>
    <xf numFmtId="166" fontId="14" fillId="0" borderId="1" xfId="0" applyNumberFormat="1"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0" fontId="4" fillId="0" borderId="0" xfId="0" applyFont="1" applyBorder="1" applyAlignment="1">
      <alignment horizontal="center"/>
    </xf>
    <xf numFmtId="1" fontId="4"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xf>
    <xf numFmtId="2" fontId="4" fillId="0" borderId="0" xfId="0" applyNumberFormat="1" applyFont="1" applyFill="1" applyBorder="1" applyAlignment="1">
      <alignment horizontal="center"/>
    </xf>
    <xf numFmtId="2" fontId="14" fillId="0" borderId="1" xfId="0" applyNumberFormat="1"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4" fillId="0" borderId="0" xfId="0" applyFont="1" applyAlignment="1">
      <alignment horizontal="center"/>
    </xf>
    <xf numFmtId="0" fontId="14" fillId="0" borderId="0" xfId="0" applyFont="1" applyAlignment="1">
      <alignment horizontal="center"/>
    </xf>
    <xf numFmtId="0" fontId="16" fillId="0" borderId="0" xfId="0" applyFont="1" applyAlignment="1">
      <alignment horizontal="center"/>
    </xf>
    <xf numFmtId="2" fontId="14" fillId="0" borderId="0" xfId="0" applyNumberFormat="1" applyFont="1" applyAlignment="1">
      <alignment horizontal="center"/>
    </xf>
    <xf numFmtId="166" fontId="7" fillId="0" borderId="0" xfId="1" applyNumberFormat="1" applyFont="1" applyFill="1" applyBorder="1" applyAlignment="1">
      <alignment horizontal="center"/>
    </xf>
    <xf numFmtId="165" fontId="7" fillId="0" borderId="0" xfId="1" applyNumberFormat="1" applyFont="1" applyFill="1" applyBorder="1" applyAlignment="1">
      <alignment horizontal="center"/>
    </xf>
    <xf numFmtId="0" fontId="14" fillId="0" borderId="0" xfId="0" applyFont="1" applyFill="1" applyBorder="1" applyAlignment="1">
      <alignment horizontal="center"/>
    </xf>
    <xf numFmtId="0" fontId="0" fillId="0" borderId="0" xfId="0" applyFont="1" applyAlignment="1">
      <alignment wrapText="1"/>
    </xf>
    <xf numFmtId="0" fontId="0" fillId="0" borderId="0" xfId="0" applyFont="1" applyAlignment="1">
      <alignment horizontal="center" wrapText="1"/>
    </xf>
    <xf numFmtId="0" fontId="0" fillId="0" borderId="0" xfId="0" applyFont="1" applyAlignment="1">
      <alignment horizontal="center"/>
    </xf>
    <xf numFmtId="164" fontId="0" fillId="0" borderId="0" xfId="0" applyNumberFormat="1" applyFont="1" applyAlignment="1">
      <alignment horizontal="center"/>
    </xf>
    <xf numFmtId="166" fontId="0" fillId="0" borderId="0" xfId="0" applyNumberFormat="1" applyFont="1" applyAlignment="1">
      <alignment horizontal="center"/>
    </xf>
    <xf numFmtId="0" fontId="1" fillId="0" borderId="3" xfId="0" applyFont="1" applyFill="1" applyBorder="1" applyAlignment="1">
      <alignment horizontal="left" vertical="center" wrapText="1"/>
    </xf>
    <xf numFmtId="0" fontId="0" fillId="0" borderId="4" xfId="0" applyFont="1" applyFill="1" applyBorder="1" applyAlignment="1"/>
    <xf numFmtId="0" fontId="0" fillId="0" borderId="4" xfId="0" applyBorder="1" applyAlignment="1"/>
    <xf numFmtId="0" fontId="0" fillId="0" borderId="0" xfId="0" applyAlignment="1"/>
    <xf numFmtId="0" fontId="1" fillId="0" borderId="3" xfId="0" applyFont="1" applyBorder="1" applyAlignment="1">
      <alignment horizontal="left" vertical="center" wrapText="1"/>
    </xf>
    <xf numFmtId="0" fontId="0" fillId="0" borderId="3" xfId="0" applyBorder="1" applyAlignment="1">
      <alignment horizontal="left" vertical="center"/>
    </xf>
    <xf numFmtId="0" fontId="1" fillId="0" borderId="3" xfId="0" applyFont="1" applyBorder="1" applyAlignment="1">
      <alignment vertical="center" wrapText="1"/>
    </xf>
    <xf numFmtId="0" fontId="0" fillId="0" borderId="3" xfId="0" applyBorder="1" applyAlignment="1">
      <alignment wrapText="1"/>
    </xf>
    <xf numFmtId="0" fontId="0" fillId="0" borderId="3" xfId="0" applyBorder="1" applyAlignment="1">
      <alignment vertical="center" wrapText="1"/>
    </xf>
    <xf numFmtId="0" fontId="0" fillId="0" borderId="4" xfId="0" applyFont="1" applyFill="1" applyBorder="1" applyAlignment="1">
      <alignment wrapText="1"/>
    </xf>
    <xf numFmtId="0" fontId="1" fillId="0" borderId="0" xfId="0" applyFont="1" applyBorder="1" applyAlignment="1">
      <alignment vertical="center" wrapText="1"/>
    </xf>
    <xf numFmtId="0" fontId="0" fillId="0" borderId="0" xfId="0" applyAlignment="1">
      <alignment vertical="center" wrapText="1"/>
    </xf>
  </cellXfs>
  <cellStyles count="2">
    <cellStyle name="Normal" xfId="0" builtinId="0"/>
    <cellStyle name="Normal 2" xfId="1"/>
  </cellStyles>
  <dxfs count="0"/>
  <tableStyles count="0" defaultTableStyle="TableStyleMedium2"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20GOM%20sed%20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 results (not normalized)"/>
      <sheetName val="Lab Detects"/>
      <sheetName val="TOC &amp; TU"/>
      <sheetName val="Lab results for Leg Report "/>
      <sheetName val="Results Summary"/>
      <sheetName val="GPS"/>
      <sheetName val="Sheet1"/>
    </sheetNames>
    <sheetDataSet>
      <sheetData sheetId="0">
        <row r="4">
          <cell r="D4">
            <v>0.11</v>
          </cell>
        </row>
        <row r="5">
          <cell r="D5">
            <v>6.4000000000000001E-2</v>
          </cell>
        </row>
        <row r="6">
          <cell r="D6">
            <v>0.31</v>
          </cell>
        </row>
        <row r="7">
          <cell r="D7">
            <v>0.35</v>
          </cell>
        </row>
        <row r="8">
          <cell r="D8">
            <v>0.36</v>
          </cell>
        </row>
        <row r="9">
          <cell r="D9">
            <v>0.35</v>
          </cell>
        </row>
        <row r="10">
          <cell r="D10">
            <v>0.19</v>
          </cell>
        </row>
        <row r="11">
          <cell r="D11">
            <v>0.17</v>
          </cell>
        </row>
        <row r="12">
          <cell r="D12">
            <v>0.19</v>
          </cell>
        </row>
        <row r="13">
          <cell r="D13">
            <v>0.26</v>
          </cell>
        </row>
        <row r="14">
          <cell r="D14">
            <v>0.21</v>
          </cell>
        </row>
        <row r="15">
          <cell r="D15">
            <v>0.17</v>
          </cell>
        </row>
        <row r="16">
          <cell r="D16">
            <v>6.3E-2</v>
          </cell>
        </row>
        <row r="18">
          <cell r="D18">
            <v>5.8000000000000003E-2</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I15"/>
  <sheetViews>
    <sheetView workbookViewId="0">
      <selection activeCell="J16" sqref="J16"/>
    </sheetView>
  </sheetViews>
  <sheetFormatPr defaultColWidth="16.140625" defaultRowHeight="15" x14ac:dyDescent="0.25"/>
  <cols>
    <col min="1" max="1" width="18.28515625" style="5" customWidth="1"/>
    <col min="2" max="2" width="10.140625" style="178" customWidth="1"/>
    <col min="3" max="3" width="8.5703125" style="178" customWidth="1"/>
    <col min="4" max="4" width="6.85546875" style="178" customWidth="1"/>
    <col min="5" max="5" width="8" style="178" customWidth="1"/>
    <col min="6" max="7" width="9.28515625" style="178" customWidth="1"/>
    <col min="8" max="8" width="9.85546875" style="178" customWidth="1"/>
    <col min="9" max="9" width="11.5703125" style="178" customWidth="1"/>
    <col min="10" max="16384" width="16.140625" style="5"/>
  </cols>
  <sheetData>
    <row r="1" spans="1:9" s="176" customFormat="1" ht="45" x14ac:dyDescent="0.25">
      <c r="A1" s="176" t="s">
        <v>17</v>
      </c>
      <c r="B1" s="177" t="s">
        <v>337</v>
      </c>
      <c r="C1" s="177" t="s">
        <v>354</v>
      </c>
      <c r="D1" s="177" t="s">
        <v>339</v>
      </c>
      <c r="E1" s="177" t="s">
        <v>355</v>
      </c>
      <c r="F1" s="177" t="s">
        <v>367</v>
      </c>
      <c r="G1" s="177" t="s">
        <v>333</v>
      </c>
      <c r="H1" s="177" t="s">
        <v>345</v>
      </c>
      <c r="I1" s="177" t="s">
        <v>348</v>
      </c>
    </row>
    <row r="2" spans="1:9" x14ac:dyDescent="0.25">
      <c r="A2" s="96" t="s">
        <v>3</v>
      </c>
      <c r="B2" s="180">
        <v>15.5</v>
      </c>
      <c r="C2" s="180">
        <v>73.599999999999994</v>
      </c>
      <c r="D2" s="180">
        <v>7.7</v>
      </c>
      <c r="E2" s="180">
        <v>3.2</v>
      </c>
      <c r="F2" s="178">
        <v>0.61799999999999999</v>
      </c>
      <c r="G2" s="178">
        <v>34</v>
      </c>
      <c r="H2" s="179">
        <v>2.6968716289104636E-2</v>
      </c>
      <c r="I2" s="179"/>
    </row>
    <row r="3" spans="1:9" x14ac:dyDescent="0.25">
      <c r="A3" s="99" t="s">
        <v>283</v>
      </c>
      <c r="B3" s="180">
        <v>28</v>
      </c>
      <c r="C3" s="180">
        <v>63.2</v>
      </c>
      <c r="D3" s="180">
        <v>6</v>
      </c>
      <c r="E3" s="180">
        <v>2.7</v>
      </c>
      <c r="F3" s="178">
        <v>1.6060000000000001</v>
      </c>
      <c r="G3" s="178">
        <v>39</v>
      </c>
      <c r="H3" s="179">
        <v>6.5328787538533771E-3</v>
      </c>
      <c r="I3" s="179"/>
    </row>
    <row r="4" spans="1:9" x14ac:dyDescent="0.25">
      <c r="A4" s="99" t="s">
        <v>284</v>
      </c>
      <c r="B4" s="180">
        <v>4.1749999999999998</v>
      </c>
      <c r="C4" s="180">
        <v>66.174999999999997</v>
      </c>
      <c r="D4" s="180">
        <v>19.475000000000001</v>
      </c>
      <c r="E4" s="180">
        <v>10.175000000000001</v>
      </c>
      <c r="F4" s="178">
        <v>1.2065000000000001</v>
      </c>
      <c r="G4" s="178">
        <v>40.25</v>
      </c>
      <c r="H4" s="179">
        <v>4.8953576523706202E-2</v>
      </c>
      <c r="I4" s="179"/>
    </row>
    <row r="5" spans="1:9" x14ac:dyDescent="0.25">
      <c r="A5" s="99" t="s">
        <v>285</v>
      </c>
      <c r="B5" s="180">
        <v>14.45</v>
      </c>
      <c r="C5" s="180">
        <v>82.15</v>
      </c>
      <c r="D5" s="180">
        <v>1.7999999999999998</v>
      </c>
      <c r="E5" s="180">
        <v>1.6</v>
      </c>
      <c r="F5" s="178">
        <v>0.41649999999999998</v>
      </c>
      <c r="G5" s="178">
        <v>22</v>
      </c>
      <c r="H5" s="179">
        <v>5.615117379596675E-2</v>
      </c>
      <c r="I5" s="179"/>
    </row>
    <row r="6" spans="1:9" x14ac:dyDescent="0.25">
      <c r="A6" s="99" t="s">
        <v>286</v>
      </c>
      <c r="B6" s="180">
        <v>9.4250000000000007</v>
      </c>
      <c r="C6" s="180">
        <v>37.424999999999997</v>
      </c>
      <c r="D6" s="180">
        <v>36.225000000000001</v>
      </c>
      <c r="E6" s="180">
        <v>16.925000000000001</v>
      </c>
      <c r="F6" s="178">
        <v>1.536</v>
      </c>
      <c r="G6" s="178">
        <v>52</v>
      </c>
      <c r="H6" s="179">
        <v>2.8549972103377414E-2</v>
      </c>
      <c r="I6" s="179"/>
    </row>
    <row r="7" spans="1:9" x14ac:dyDescent="0.25">
      <c r="A7" s="99" t="s">
        <v>287</v>
      </c>
      <c r="B7" s="180">
        <v>2.7</v>
      </c>
      <c r="C7" s="180">
        <v>74.5</v>
      </c>
      <c r="D7" s="180">
        <v>13.1</v>
      </c>
      <c r="E7" s="180">
        <v>9.6999999999999993</v>
      </c>
      <c r="F7" s="178">
        <v>0.64500000000000002</v>
      </c>
      <c r="G7" s="178">
        <v>40</v>
      </c>
      <c r="H7" s="179">
        <v>1.627906976744186E-2</v>
      </c>
      <c r="I7" s="179"/>
    </row>
    <row r="8" spans="1:9" x14ac:dyDescent="0.25">
      <c r="A8" s="99" t="s">
        <v>288</v>
      </c>
      <c r="B8" s="180">
        <v>10.15</v>
      </c>
      <c r="C8" s="180">
        <v>48.5</v>
      </c>
      <c r="D8" s="180">
        <v>19.55</v>
      </c>
      <c r="E8" s="180">
        <v>21.85</v>
      </c>
      <c r="F8" s="178">
        <v>0.66149999999999998</v>
      </c>
      <c r="G8" s="178">
        <v>29.5</v>
      </c>
      <c r="H8" s="179">
        <v>9.4351900052056254E-3</v>
      </c>
      <c r="I8" s="179"/>
    </row>
    <row r="9" spans="1:9" x14ac:dyDescent="0.25">
      <c r="A9" s="99" t="s">
        <v>289</v>
      </c>
      <c r="B9" s="180">
        <v>9.5</v>
      </c>
      <c r="C9" s="180">
        <v>83.4</v>
      </c>
      <c r="D9" s="180">
        <v>4.9000000000000004</v>
      </c>
      <c r="E9" s="180">
        <v>2.2999999999999998</v>
      </c>
      <c r="F9" s="178">
        <v>0.35399999999999998</v>
      </c>
      <c r="G9" s="178">
        <v>28</v>
      </c>
      <c r="H9" s="179"/>
      <c r="I9" s="179">
        <v>8.2391713747645964E-2</v>
      </c>
    </row>
    <row r="10" spans="1:9" x14ac:dyDescent="0.25">
      <c r="A10" s="96" t="s">
        <v>290</v>
      </c>
      <c r="B10" s="180">
        <v>21.2</v>
      </c>
      <c r="C10" s="180">
        <v>75.8</v>
      </c>
      <c r="D10" s="180">
        <v>1.1000000000000001</v>
      </c>
      <c r="E10" s="180">
        <v>2</v>
      </c>
      <c r="F10" s="178">
        <v>0.39600000000000002</v>
      </c>
      <c r="G10" s="178">
        <v>30</v>
      </c>
    </row>
    <row r="11" spans="1:9" x14ac:dyDescent="0.25">
      <c r="A11" s="96" t="s">
        <v>291</v>
      </c>
      <c r="B11" s="180">
        <v>14.1</v>
      </c>
      <c r="C11" s="180">
        <v>80.2</v>
      </c>
      <c r="D11" s="180">
        <v>2.5</v>
      </c>
      <c r="E11" s="180">
        <v>3.2</v>
      </c>
      <c r="F11" s="178">
        <v>0.84899999999999998</v>
      </c>
      <c r="G11" s="178">
        <v>27</v>
      </c>
    </row>
    <row r="12" spans="1:9" x14ac:dyDescent="0.25">
      <c r="A12" s="96" t="s">
        <v>292</v>
      </c>
      <c r="B12" s="180">
        <v>25.1</v>
      </c>
      <c r="C12" s="180">
        <v>70.400000000000006</v>
      </c>
      <c r="D12" s="180">
        <v>2.6</v>
      </c>
      <c r="E12" s="180">
        <v>1.9</v>
      </c>
      <c r="F12" s="178">
        <v>0.32100000000000001</v>
      </c>
      <c r="G12" s="178">
        <v>20</v>
      </c>
    </row>
    <row r="13" spans="1:9" x14ac:dyDescent="0.25">
      <c r="A13" s="96" t="s">
        <v>293</v>
      </c>
      <c r="B13" s="180">
        <v>2.5</v>
      </c>
      <c r="C13" s="180">
        <v>94.9</v>
      </c>
      <c r="D13" s="180">
        <v>1.3</v>
      </c>
      <c r="E13" s="180">
        <v>1.2</v>
      </c>
      <c r="F13" s="178">
        <v>0.157</v>
      </c>
      <c r="G13" s="178">
        <v>20</v>
      </c>
    </row>
    <row r="14" spans="1:9" x14ac:dyDescent="0.25">
      <c r="A14" s="102" t="s">
        <v>294</v>
      </c>
      <c r="B14" s="180">
        <v>31.2</v>
      </c>
      <c r="C14" s="180">
        <v>65.900000000000006</v>
      </c>
      <c r="D14" s="180">
        <v>1.2</v>
      </c>
      <c r="E14" s="180">
        <v>1.7</v>
      </c>
      <c r="F14" s="178">
        <v>0.40400000000000003</v>
      </c>
      <c r="G14" s="178">
        <v>25</v>
      </c>
    </row>
    <row r="15" spans="1:9" x14ac:dyDescent="0.25">
      <c r="A15" s="102" t="s">
        <v>295</v>
      </c>
      <c r="B15" s="180">
        <v>10.7</v>
      </c>
      <c r="C15" s="180">
        <v>86.4</v>
      </c>
      <c r="D15" s="180">
        <v>1.8</v>
      </c>
      <c r="E15" s="180">
        <v>1.1000000000000001</v>
      </c>
      <c r="F15" s="178">
        <v>0.27600000000000002</v>
      </c>
      <c r="G15" s="178">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AB82"/>
  <sheetViews>
    <sheetView zoomScale="90" zoomScaleNormal="90" workbookViewId="0">
      <selection activeCell="G21" sqref="G21"/>
    </sheetView>
  </sheetViews>
  <sheetFormatPr defaultRowHeight="15" x14ac:dyDescent="0.25"/>
  <cols>
    <col min="1" max="1" width="6.42578125" style="147" customWidth="1"/>
    <col min="2" max="2" width="30.85546875" style="147" customWidth="1"/>
    <col min="3" max="3" width="12.28515625" style="169" customWidth="1"/>
    <col min="4" max="6" width="9.140625" style="169"/>
    <col min="7" max="7" width="14.85546875" style="137" customWidth="1"/>
    <col min="8" max="8" width="13.28515625" style="137" customWidth="1"/>
    <col min="9" max="9" width="10.85546875" style="137" customWidth="1"/>
    <col min="10" max="10" width="11" style="137" customWidth="1"/>
    <col min="11" max="14" width="12.140625" style="169" customWidth="1"/>
    <col min="15" max="15" width="15.42578125" style="170" customWidth="1"/>
    <col min="16" max="16" width="12" style="170" customWidth="1"/>
    <col min="17" max="17" width="13.140625" style="169" customWidth="1"/>
    <col min="18" max="18" width="11.42578125" style="2" customWidth="1"/>
    <col min="19" max="19" width="18.140625" style="169" customWidth="1"/>
    <col min="20" max="20" width="19.85546875" style="169" customWidth="1"/>
    <col min="21" max="22" width="23" style="169" customWidth="1"/>
    <col min="23" max="26" width="9.140625" style="147"/>
    <col min="27" max="27" width="10.85546875" style="147" customWidth="1"/>
    <col min="28" max="28" width="12" style="147" customWidth="1"/>
    <col min="29" max="16384" width="9.140625" style="147"/>
  </cols>
  <sheetData>
    <row r="1" spans="1:27" s="126" customFormat="1" ht="66.75" customHeight="1" x14ac:dyDescent="0.2">
      <c r="B1" s="124" t="s">
        <v>296</v>
      </c>
      <c r="C1" s="125" t="s">
        <v>337</v>
      </c>
      <c r="D1" s="124" t="s">
        <v>338</v>
      </c>
      <c r="E1" s="124" t="s">
        <v>339</v>
      </c>
      <c r="F1" s="124" t="s">
        <v>340</v>
      </c>
      <c r="G1" s="125" t="s">
        <v>336</v>
      </c>
      <c r="H1" s="125" t="s">
        <v>335</v>
      </c>
      <c r="I1" s="128" t="s">
        <v>333</v>
      </c>
      <c r="J1" s="128" t="s">
        <v>356</v>
      </c>
      <c r="K1" s="127" t="s">
        <v>334</v>
      </c>
      <c r="L1" s="127" t="s">
        <v>343</v>
      </c>
      <c r="M1" s="125" t="s">
        <v>351</v>
      </c>
      <c r="N1" s="128" t="s">
        <v>346</v>
      </c>
      <c r="O1" s="125" t="s">
        <v>344</v>
      </c>
      <c r="P1" s="125" t="s">
        <v>347</v>
      </c>
      <c r="Q1" s="125" t="s">
        <v>345</v>
      </c>
      <c r="R1" s="125" t="s">
        <v>348</v>
      </c>
      <c r="S1" s="128" t="s">
        <v>350</v>
      </c>
      <c r="T1" s="128" t="s">
        <v>349</v>
      </c>
      <c r="U1" s="128" t="s">
        <v>341</v>
      </c>
      <c r="V1" s="128" t="s">
        <v>342</v>
      </c>
      <c r="W1" s="129"/>
      <c r="X1" s="108"/>
      <c r="Y1" s="108"/>
      <c r="Z1" s="107"/>
      <c r="AA1" s="108"/>
    </row>
    <row r="2" spans="1:27" s="126" customFormat="1" ht="14.25" x14ac:dyDescent="0.2">
      <c r="A2" s="130" t="s">
        <v>297</v>
      </c>
      <c r="B2" s="109" t="s">
        <v>298</v>
      </c>
      <c r="C2" s="110">
        <v>15.5</v>
      </c>
      <c r="D2" s="131">
        <v>73.599999999999994</v>
      </c>
      <c r="E2" s="131">
        <v>7.7</v>
      </c>
      <c r="F2" s="131">
        <v>3.2</v>
      </c>
      <c r="G2" s="132">
        <v>0.61799999999999999</v>
      </c>
      <c r="H2" s="133">
        <f>G2/100</f>
        <v>6.1799999999999997E-3</v>
      </c>
      <c r="I2" s="82">
        <v>34</v>
      </c>
      <c r="J2" s="156">
        <f>100-I2</f>
        <v>66</v>
      </c>
      <c r="K2" s="134">
        <f>'[1]Lab results (not normalized)'!D4</f>
        <v>0.11</v>
      </c>
      <c r="L2" s="134"/>
      <c r="M2" s="157">
        <f>K2 *100/J2</f>
        <v>0.16666666666666666</v>
      </c>
      <c r="N2" s="134"/>
      <c r="O2" s="166">
        <f>M2/H2</f>
        <v>26.968716289104638</v>
      </c>
      <c r="P2" s="167"/>
      <c r="Q2" s="157">
        <f>O2/1000</f>
        <v>2.6968716289104636E-2</v>
      </c>
      <c r="R2" s="134"/>
      <c r="S2" s="157">
        <f>Q2/0.52</f>
        <v>5.1862915940585834E-2</v>
      </c>
      <c r="T2" s="157">
        <f>Q2/1.03</f>
        <v>2.618321969815984E-2</v>
      </c>
      <c r="U2" s="134"/>
      <c r="V2" s="134"/>
      <c r="W2" s="111"/>
      <c r="X2" s="124"/>
      <c r="Y2" s="124"/>
    </row>
    <row r="3" spans="1:27" s="126" customFormat="1" ht="14.25" x14ac:dyDescent="0.2">
      <c r="A3" s="130" t="s">
        <v>299</v>
      </c>
      <c r="B3" s="112" t="s">
        <v>300</v>
      </c>
      <c r="C3" s="136">
        <v>28</v>
      </c>
      <c r="D3" s="136">
        <v>63.2</v>
      </c>
      <c r="E3" s="136">
        <v>6</v>
      </c>
      <c r="F3" s="136">
        <v>2.7</v>
      </c>
      <c r="G3" s="133">
        <v>1.6060000000000001</v>
      </c>
      <c r="H3" s="133">
        <f t="shared" ref="H3:H15" si="0">G3/100</f>
        <v>1.6060000000000001E-2</v>
      </c>
      <c r="I3" s="82">
        <v>39</v>
      </c>
      <c r="J3" s="156">
        <f t="shared" ref="J3:J15" si="1">100-I3</f>
        <v>61</v>
      </c>
      <c r="K3" s="81">
        <f>'[1]Lab results (not normalized)'!D5</f>
        <v>6.4000000000000001E-2</v>
      </c>
      <c r="L3" s="134"/>
      <c r="M3" s="157">
        <f>K3 *100/J3</f>
        <v>0.10491803278688525</v>
      </c>
      <c r="N3" s="134"/>
      <c r="O3" s="166">
        <f>M3/H3</f>
        <v>6.5328787538533772</v>
      </c>
      <c r="P3" s="167"/>
      <c r="Q3" s="157">
        <f>O3/1000</f>
        <v>6.5328787538533771E-3</v>
      </c>
      <c r="R3" s="134"/>
      <c r="S3" s="157">
        <f>Q3/0.52</f>
        <v>1.2563228372794956E-2</v>
      </c>
      <c r="T3" s="157">
        <f>Q3/1.03</f>
        <v>6.3426007318964821E-3</v>
      </c>
      <c r="U3" s="134"/>
      <c r="V3" s="134"/>
      <c r="W3" s="140"/>
      <c r="X3" s="135"/>
      <c r="Y3" s="135"/>
      <c r="Z3" s="135"/>
      <c r="AA3" s="141"/>
    </row>
    <row r="4" spans="1:27" s="126" customFormat="1" ht="14.25" x14ac:dyDescent="0.2">
      <c r="A4" s="130" t="s">
        <v>281</v>
      </c>
      <c r="B4" s="112" t="s">
        <v>4</v>
      </c>
      <c r="C4" s="136">
        <f t="shared" ref="C4:K4" si="2">AVERAGE(C19:C22)</f>
        <v>4.1749999999999998</v>
      </c>
      <c r="D4" s="136">
        <f t="shared" si="2"/>
        <v>66.174999999999997</v>
      </c>
      <c r="E4" s="136">
        <f t="shared" si="2"/>
        <v>19.475000000000001</v>
      </c>
      <c r="F4" s="136">
        <f t="shared" si="2"/>
        <v>10.175000000000001</v>
      </c>
      <c r="G4" s="136">
        <f t="shared" si="2"/>
        <v>1.2065000000000001</v>
      </c>
      <c r="H4" s="136">
        <f t="shared" si="2"/>
        <v>1.2064999999999999E-2</v>
      </c>
      <c r="I4" s="136">
        <f t="shared" si="2"/>
        <v>40.25</v>
      </c>
      <c r="J4" s="136">
        <f t="shared" si="2"/>
        <v>59.75</v>
      </c>
      <c r="K4" s="136">
        <f t="shared" si="2"/>
        <v>0.34250000000000003</v>
      </c>
      <c r="L4" s="136"/>
      <c r="M4" s="136">
        <f>AVERAGE(M19:M22)</f>
        <v>0.57890177395822218</v>
      </c>
      <c r="N4" s="136"/>
      <c r="O4" s="136">
        <f>AVERAGE(O19:O22)</f>
        <v>48.953576523706211</v>
      </c>
      <c r="P4" s="136"/>
      <c r="Q4" s="136">
        <f>AVERAGE(Q19:Q22)</f>
        <v>4.8953576523706202E-2</v>
      </c>
      <c r="R4" s="136"/>
      <c r="S4" s="136">
        <f>AVERAGE(S19:S22)</f>
        <v>9.4141493314819635E-2</v>
      </c>
      <c r="T4" s="136">
        <f>AVERAGE(T19:T22)</f>
        <v>4.7527744197773017E-2</v>
      </c>
      <c r="U4" s="136">
        <f>AVERAGE(U19:U22)</f>
        <v>0</v>
      </c>
      <c r="V4" s="136">
        <f>AVERAGE(V19:V22)</f>
        <v>0</v>
      </c>
      <c r="W4" s="140"/>
      <c r="X4" s="135"/>
      <c r="Y4" s="135"/>
      <c r="Z4" s="135"/>
      <c r="AA4" s="141"/>
    </row>
    <row r="5" spans="1:27" ht="14.25" x14ac:dyDescent="0.2">
      <c r="A5" s="147" t="s">
        <v>281</v>
      </c>
      <c r="B5" s="147" t="s">
        <v>285</v>
      </c>
      <c r="C5" s="151">
        <f t="shared" ref="C5:K5" si="3">AVERAGE(C32:C33)</f>
        <v>14.45</v>
      </c>
      <c r="D5" s="151">
        <f t="shared" si="3"/>
        <v>82.15</v>
      </c>
      <c r="E5" s="151">
        <f t="shared" si="3"/>
        <v>1.7999999999999998</v>
      </c>
      <c r="F5" s="151">
        <f t="shared" si="3"/>
        <v>1.6</v>
      </c>
      <c r="G5" s="151">
        <f t="shared" si="3"/>
        <v>0.41649999999999998</v>
      </c>
      <c r="H5" s="151">
        <f t="shared" si="3"/>
        <v>4.1650000000000003E-3</v>
      </c>
      <c r="I5" s="151">
        <f t="shared" si="3"/>
        <v>22</v>
      </c>
      <c r="J5" s="151">
        <f t="shared" si="3"/>
        <v>78</v>
      </c>
      <c r="K5" s="151">
        <f t="shared" si="3"/>
        <v>0.18</v>
      </c>
      <c r="L5" s="151"/>
      <c r="M5" s="151">
        <f>AVERAGE(M32:M33)</f>
        <v>0.23097156008548414</v>
      </c>
      <c r="N5" s="151"/>
      <c r="O5" s="151">
        <f>AVERAGE(O32:O33)</f>
        <v>56.151173795966756</v>
      </c>
      <c r="P5" s="151"/>
      <c r="Q5" s="151">
        <f>AVERAGE(Q32:Q33)</f>
        <v>5.615117379596675E-2</v>
      </c>
      <c r="R5" s="151"/>
      <c r="S5" s="151">
        <f>AVERAGE(S32:S33)</f>
        <v>0.10798302653070529</v>
      </c>
      <c r="T5" s="151">
        <f>AVERAGE(T32:T33)</f>
        <v>5.4515702714530823E-2</v>
      </c>
      <c r="U5" s="151"/>
      <c r="V5" s="151"/>
    </row>
    <row r="6" spans="1:27" s="126" customFormat="1" ht="14.25" x14ac:dyDescent="0.2">
      <c r="A6" s="130" t="s">
        <v>281</v>
      </c>
      <c r="B6" s="109" t="s">
        <v>6</v>
      </c>
      <c r="C6" s="136">
        <f t="shared" ref="C6:K6" si="4">AVERAGE(C23:C26)</f>
        <v>9.4250000000000007</v>
      </c>
      <c r="D6" s="136">
        <f t="shared" si="4"/>
        <v>37.424999999999997</v>
      </c>
      <c r="E6" s="136">
        <f t="shared" si="4"/>
        <v>36.225000000000001</v>
      </c>
      <c r="F6" s="136">
        <f t="shared" si="4"/>
        <v>16.925000000000001</v>
      </c>
      <c r="G6" s="136">
        <f t="shared" si="4"/>
        <v>1.536</v>
      </c>
      <c r="H6" s="136">
        <f t="shared" si="4"/>
        <v>1.5360000000000002E-2</v>
      </c>
      <c r="I6" s="136">
        <f t="shared" si="4"/>
        <v>52</v>
      </c>
      <c r="J6" s="136">
        <f t="shared" si="4"/>
        <v>48</v>
      </c>
      <c r="K6" s="136">
        <f t="shared" si="4"/>
        <v>0.20750000000000002</v>
      </c>
      <c r="L6" s="136"/>
      <c r="M6" s="136">
        <f>AVERAGE(M23:M26)</f>
        <v>0.43991586698971707</v>
      </c>
      <c r="N6" s="136"/>
      <c r="O6" s="136">
        <f>AVERAGE(O23:O26)</f>
        <v>28.549972103377414</v>
      </c>
      <c r="P6" s="136"/>
      <c r="Q6" s="136">
        <f>AVERAGE(Q23:Q26)</f>
        <v>2.8549972103377414E-2</v>
      </c>
      <c r="R6" s="136"/>
      <c r="S6" s="136">
        <f>AVERAGE(S23:S26)</f>
        <v>5.4903792506495019E-2</v>
      </c>
      <c r="T6" s="136">
        <f>AVERAGE(T23:T26)</f>
        <v>2.7718419517842145E-2</v>
      </c>
      <c r="U6" s="136"/>
      <c r="V6" s="136"/>
      <c r="W6" s="140"/>
      <c r="X6" s="135"/>
      <c r="Y6" s="135"/>
      <c r="Z6" s="135"/>
      <c r="AA6" s="141"/>
    </row>
    <row r="7" spans="1:27" s="126" customFormat="1" ht="14.25" x14ac:dyDescent="0.2">
      <c r="A7" s="130" t="s">
        <v>320</v>
      </c>
      <c r="B7" s="112" t="s">
        <v>321</v>
      </c>
      <c r="C7" s="136">
        <v>2.7</v>
      </c>
      <c r="D7" s="136">
        <v>74.5</v>
      </c>
      <c r="E7" s="136">
        <v>13.1</v>
      </c>
      <c r="F7" s="136">
        <v>9.6999999999999993</v>
      </c>
      <c r="G7" s="133">
        <v>0.64500000000000002</v>
      </c>
      <c r="H7" s="133">
        <f t="shared" si="0"/>
        <v>6.45E-3</v>
      </c>
      <c r="I7" s="82">
        <v>40</v>
      </c>
      <c r="J7" s="156">
        <f t="shared" si="1"/>
        <v>60</v>
      </c>
      <c r="K7" s="81">
        <f>'[1]Lab results (not normalized)'!D16</f>
        <v>6.3E-2</v>
      </c>
      <c r="L7" s="134"/>
      <c r="M7" s="157">
        <f>K7 *100/J7</f>
        <v>0.105</v>
      </c>
      <c r="N7" s="136"/>
      <c r="O7" s="166">
        <f>M7/H7</f>
        <v>16.279069767441861</v>
      </c>
      <c r="P7" s="158"/>
      <c r="Q7" s="157">
        <f t="shared" ref="Q7" si="5">O7/1000</f>
        <v>1.627906976744186E-2</v>
      </c>
      <c r="R7" s="157"/>
      <c r="S7" s="157">
        <f>Q7/0.52</f>
        <v>3.1305903398926652E-2</v>
      </c>
      <c r="T7" s="157">
        <f>Q7/1.03</f>
        <v>1.5804922104312485E-2</v>
      </c>
      <c r="U7" s="134"/>
      <c r="V7" s="134"/>
      <c r="W7" s="140"/>
      <c r="X7" s="135"/>
      <c r="Y7" s="135"/>
      <c r="Z7" s="135"/>
      <c r="AA7" s="141"/>
    </row>
    <row r="8" spans="1:27" s="126" customFormat="1" ht="14.25" x14ac:dyDescent="0.2">
      <c r="A8" s="130" t="s">
        <v>281</v>
      </c>
      <c r="B8" s="112" t="s">
        <v>288</v>
      </c>
      <c r="C8" s="136">
        <f t="shared" ref="C8:K8" si="6">AVERAGE(C30:C31)</f>
        <v>10.15</v>
      </c>
      <c r="D8" s="136">
        <f t="shared" si="6"/>
        <v>48.5</v>
      </c>
      <c r="E8" s="136">
        <f t="shared" si="6"/>
        <v>19.55</v>
      </c>
      <c r="F8" s="136">
        <f t="shared" si="6"/>
        <v>21.85</v>
      </c>
      <c r="G8" s="136">
        <f t="shared" si="6"/>
        <v>0.66149999999999998</v>
      </c>
      <c r="H8" s="136">
        <f t="shared" si="6"/>
        <v>6.6149999999999994E-3</v>
      </c>
      <c r="I8" s="136">
        <f t="shared" si="6"/>
        <v>29.5</v>
      </c>
      <c r="J8" s="136">
        <f t="shared" si="6"/>
        <v>70.5</v>
      </c>
      <c r="K8" s="136">
        <f t="shared" si="6"/>
        <v>5.8000000000000003E-2</v>
      </c>
      <c r="L8" s="136"/>
      <c r="M8" s="136">
        <f>AVERAGE(M30:M31)</f>
        <v>8.529411764705884E-2</v>
      </c>
      <c r="N8" s="136"/>
      <c r="O8" s="136">
        <f>AVERAGE(O30:O31)</f>
        <v>9.4351900052056248</v>
      </c>
      <c r="P8" s="136"/>
      <c r="Q8" s="136">
        <f>AVERAGE(Q30:Q31)</f>
        <v>9.4351900052056254E-3</v>
      </c>
      <c r="R8" s="136"/>
      <c r="S8" s="136">
        <f>AVERAGE(S30:S31)</f>
        <v>1.8144596163856972E-2</v>
      </c>
      <c r="T8" s="136">
        <f>AVERAGE(T30:T31)</f>
        <v>9.1603786458307034E-3</v>
      </c>
      <c r="U8" s="136"/>
      <c r="V8" s="136"/>
      <c r="W8" s="140"/>
      <c r="X8" s="135"/>
      <c r="Y8" s="135"/>
      <c r="Z8" s="135"/>
      <c r="AA8" s="141"/>
    </row>
    <row r="9" spans="1:27" s="126" customFormat="1" ht="14.25" x14ac:dyDescent="0.2">
      <c r="A9" s="130" t="s">
        <v>325</v>
      </c>
      <c r="B9" s="112" t="s">
        <v>326</v>
      </c>
      <c r="C9" s="131">
        <v>9.5</v>
      </c>
      <c r="D9" s="131">
        <v>83.4</v>
      </c>
      <c r="E9" s="131">
        <v>4.9000000000000004</v>
      </c>
      <c r="F9" s="143">
        <v>2.2999999999999998</v>
      </c>
      <c r="G9" s="132">
        <v>0.35399999999999998</v>
      </c>
      <c r="H9" s="133">
        <f t="shared" si="0"/>
        <v>3.5399999999999997E-3</v>
      </c>
      <c r="I9" s="82">
        <v>28</v>
      </c>
      <c r="J9" s="156">
        <f t="shared" si="1"/>
        <v>72</v>
      </c>
      <c r="K9" s="144"/>
      <c r="L9" s="134">
        <v>0.21</v>
      </c>
      <c r="M9" s="157"/>
      <c r="N9" s="136">
        <f>L9 *100/J9</f>
        <v>0.29166666666666669</v>
      </c>
      <c r="O9" s="166"/>
      <c r="P9" s="158">
        <f>N9/H9</f>
        <v>82.391713747645966</v>
      </c>
      <c r="Q9" s="157"/>
      <c r="R9" s="157">
        <f>P9/1000</f>
        <v>8.2391713747645964E-2</v>
      </c>
      <c r="S9" s="157"/>
      <c r="T9" s="157"/>
      <c r="U9" s="134"/>
      <c r="V9" s="134"/>
      <c r="W9" s="140"/>
      <c r="X9" s="135"/>
      <c r="Y9" s="146"/>
      <c r="Z9" s="135"/>
      <c r="AA9" s="141"/>
    </row>
    <row r="10" spans="1:27" s="126" customFormat="1" ht="14.25" x14ac:dyDescent="0.2">
      <c r="A10" s="130" t="s">
        <v>327</v>
      </c>
      <c r="B10" s="109" t="s">
        <v>290</v>
      </c>
      <c r="C10" s="131">
        <v>21.2</v>
      </c>
      <c r="D10" s="131">
        <v>75.8</v>
      </c>
      <c r="E10" s="131">
        <v>1.1000000000000001</v>
      </c>
      <c r="F10" s="131">
        <v>2</v>
      </c>
      <c r="G10" s="132">
        <v>0.39600000000000002</v>
      </c>
      <c r="H10" s="133">
        <f t="shared" si="0"/>
        <v>3.96E-3</v>
      </c>
      <c r="I10" s="82">
        <v>30</v>
      </c>
      <c r="J10" s="156">
        <f t="shared" si="1"/>
        <v>70</v>
      </c>
      <c r="K10" s="81"/>
      <c r="L10" s="134"/>
      <c r="M10" s="157"/>
      <c r="N10" s="134"/>
      <c r="O10" s="166"/>
      <c r="P10" s="167"/>
      <c r="Q10" s="157"/>
      <c r="R10" s="134"/>
      <c r="S10" s="157"/>
      <c r="T10" s="157"/>
      <c r="U10" s="134"/>
      <c r="V10" s="134"/>
      <c r="W10" s="140"/>
      <c r="X10" s="135"/>
      <c r="Y10" s="146"/>
      <c r="Z10" s="135"/>
      <c r="AA10" s="141"/>
    </row>
    <row r="11" spans="1:27" s="126" customFormat="1" ht="14.25" x14ac:dyDescent="0.2">
      <c r="A11" s="130" t="s">
        <v>328</v>
      </c>
      <c r="B11" s="109" t="s">
        <v>291</v>
      </c>
      <c r="C11" s="131">
        <v>14.1</v>
      </c>
      <c r="D11" s="131">
        <v>80.2</v>
      </c>
      <c r="E11" s="131">
        <v>2.5</v>
      </c>
      <c r="F11" s="131">
        <v>3.2</v>
      </c>
      <c r="G11" s="132">
        <v>0.84899999999999998</v>
      </c>
      <c r="H11" s="133">
        <f t="shared" si="0"/>
        <v>8.4899999999999993E-3</v>
      </c>
      <c r="I11" s="82">
        <v>27</v>
      </c>
      <c r="J11" s="156">
        <f t="shared" si="1"/>
        <v>73</v>
      </c>
      <c r="K11" s="81"/>
      <c r="L11" s="134"/>
      <c r="M11" s="157"/>
      <c r="N11" s="134"/>
      <c r="O11" s="166"/>
      <c r="P11" s="167"/>
      <c r="Q11" s="157"/>
      <c r="R11" s="134"/>
      <c r="S11" s="157"/>
      <c r="T11" s="157"/>
      <c r="U11" s="134"/>
      <c r="V11" s="134"/>
      <c r="W11" s="140"/>
      <c r="X11" s="135"/>
      <c r="Y11" s="146"/>
      <c r="Z11" s="135"/>
      <c r="AA11" s="141"/>
    </row>
    <row r="12" spans="1:27" s="126" customFormat="1" ht="14.25" x14ac:dyDescent="0.2">
      <c r="A12" s="130" t="s">
        <v>329</v>
      </c>
      <c r="B12" s="109" t="s">
        <v>292</v>
      </c>
      <c r="C12" s="143">
        <v>25.1</v>
      </c>
      <c r="D12" s="143">
        <v>70.400000000000006</v>
      </c>
      <c r="E12" s="143">
        <v>2.6</v>
      </c>
      <c r="F12" s="143">
        <v>1.9</v>
      </c>
      <c r="G12" s="132">
        <v>0.32100000000000001</v>
      </c>
      <c r="H12" s="133">
        <f t="shared" si="0"/>
        <v>3.2100000000000002E-3</v>
      </c>
      <c r="I12" s="82">
        <v>20</v>
      </c>
      <c r="J12" s="156">
        <f t="shared" si="1"/>
        <v>80</v>
      </c>
      <c r="K12" s="81"/>
      <c r="L12" s="134"/>
      <c r="M12" s="157"/>
      <c r="N12" s="134"/>
      <c r="O12" s="167"/>
      <c r="P12" s="167"/>
      <c r="Q12" s="134"/>
      <c r="R12" s="134"/>
      <c r="S12" s="134"/>
      <c r="T12" s="134"/>
      <c r="U12" s="134"/>
      <c r="V12" s="134"/>
      <c r="W12" s="140"/>
      <c r="X12" s="135"/>
      <c r="Y12" s="146"/>
      <c r="Z12" s="135"/>
      <c r="AA12" s="141"/>
    </row>
    <row r="13" spans="1:27" s="126" customFormat="1" ht="14.25" x14ac:dyDescent="0.2">
      <c r="A13" s="130" t="s">
        <v>330</v>
      </c>
      <c r="B13" s="109" t="s">
        <v>293</v>
      </c>
      <c r="C13" s="143">
        <v>2.5</v>
      </c>
      <c r="D13" s="143">
        <v>94.9</v>
      </c>
      <c r="E13" s="143">
        <v>1.3</v>
      </c>
      <c r="F13" s="143">
        <v>1.2</v>
      </c>
      <c r="G13" s="132">
        <v>0.157</v>
      </c>
      <c r="H13" s="133">
        <f t="shared" si="0"/>
        <v>1.57E-3</v>
      </c>
      <c r="I13" s="82">
        <v>20</v>
      </c>
      <c r="J13" s="156">
        <f t="shared" si="1"/>
        <v>80</v>
      </c>
      <c r="K13" s="81"/>
      <c r="L13" s="134"/>
      <c r="M13" s="157"/>
      <c r="N13" s="134"/>
      <c r="O13" s="167"/>
      <c r="P13" s="167"/>
      <c r="Q13" s="134"/>
      <c r="R13" s="134"/>
      <c r="S13" s="134"/>
      <c r="T13" s="134"/>
      <c r="U13" s="134"/>
      <c r="V13" s="134"/>
      <c r="W13" s="140"/>
      <c r="X13" s="135"/>
      <c r="Y13" s="146"/>
      <c r="Z13" s="135"/>
      <c r="AA13" s="141"/>
    </row>
    <row r="14" spans="1:27" s="126" customFormat="1" ht="14.25" x14ac:dyDescent="0.2">
      <c r="A14" s="130" t="s">
        <v>331</v>
      </c>
      <c r="B14" s="112" t="s">
        <v>294</v>
      </c>
      <c r="C14" s="143">
        <v>31.2</v>
      </c>
      <c r="D14" s="143">
        <v>65.900000000000006</v>
      </c>
      <c r="E14" s="143">
        <v>1.2</v>
      </c>
      <c r="F14" s="143">
        <v>1.7</v>
      </c>
      <c r="G14" s="132">
        <v>0.40400000000000003</v>
      </c>
      <c r="H14" s="133">
        <f t="shared" si="0"/>
        <v>4.0400000000000002E-3</v>
      </c>
      <c r="I14" s="82">
        <v>25</v>
      </c>
      <c r="J14" s="156">
        <f t="shared" si="1"/>
        <v>75</v>
      </c>
      <c r="K14" s="81"/>
      <c r="L14" s="134"/>
      <c r="M14" s="157"/>
      <c r="N14" s="134"/>
      <c r="O14" s="167"/>
      <c r="P14" s="167"/>
      <c r="Q14" s="134"/>
      <c r="R14" s="134"/>
      <c r="S14" s="134"/>
      <c r="T14" s="134"/>
      <c r="U14" s="134"/>
      <c r="V14" s="134"/>
      <c r="W14" s="140"/>
      <c r="X14" s="135"/>
      <c r="Y14" s="146"/>
      <c r="Z14" s="135"/>
      <c r="AA14" s="141"/>
    </row>
    <row r="15" spans="1:27" s="126" customFormat="1" ht="14.25" x14ac:dyDescent="0.2">
      <c r="A15" s="130" t="s">
        <v>332</v>
      </c>
      <c r="B15" s="116" t="s">
        <v>295</v>
      </c>
      <c r="C15" s="143">
        <v>10.7</v>
      </c>
      <c r="D15" s="143">
        <v>86.4</v>
      </c>
      <c r="E15" s="143">
        <v>1.8</v>
      </c>
      <c r="F15" s="143">
        <v>1.1000000000000001</v>
      </c>
      <c r="G15" s="132">
        <v>0.27600000000000002</v>
      </c>
      <c r="H15" s="133">
        <f t="shared" si="0"/>
        <v>2.7600000000000003E-3</v>
      </c>
      <c r="I15" s="82">
        <v>24</v>
      </c>
      <c r="J15" s="156">
        <f t="shared" si="1"/>
        <v>76</v>
      </c>
      <c r="K15" s="81"/>
      <c r="L15" s="134"/>
      <c r="M15" s="157"/>
      <c r="N15" s="134"/>
      <c r="O15" s="167"/>
      <c r="P15" s="167"/>
      <c r="Q15" s="134"/>
      <c r="R15" s="134"/>
      <c r="S15" s="134"/>
      <c r="T15" s="134"/>
      <c r="U15" s="134"/>
      <c r="V15" s="134"/>
      <c r="W15" s="140"/>
      <c r="X15" s="135"/>
      <c r="Y15" s="146"/>
      <c r="Z15" s="135"/>
      <c r="AA15" s="141"/>
    </row>
    <row r="16" spans="1:27" s="126" customFormat="1" ht="14.25" x14ac:dyDescent="0.2">
      <c r="A16" s="159"/>
      <c r="B16" s="102"/>
      <c r="C16" s="173"/>
      <c r="D16" s="173"/>
      <c r="E16" s="173"/>
      <c r="F16" s="173"/>
      <c r="G16" s="174"/>
      <c r="H16" s="160"/>
      <c r="I16" s="161"/>
      <c r="J16" s="162"/>
      <c r="K16" s="163"/>
      <c r="L16" s="164"/>
      <c r="M16" s="165"/>
      <c r="N16" s="164"/>
      <c r="O16" s="175"/>
      <c r="P16" s="175"/>
      <c r="Q16" s="164"/>
      <c r="R16" s="164"/>
      <c r="S16" s="164"/>
      <c r="T16" s="164"/>
      <c r="U16" s="164"/>
      <c r="V16" s="164"/>
      <c r="W16" s="140"/>
      <c r="X16" s="135"/>
      <c r="Y16" s="146"/>
      <c r="Z16" s="135"/>
      <c r="AA16" s="141"/>
    </row>
    <row r="17" spans="1:27" s="126" customFormat="1" ht="14.25" x14ac:dyDescent="0.2">
      <c r="C17" s="137"/>
      <c r="D17" s="137"/>
      <c r="E17" s="137"/>
      <c r="F17" s="137"/>
      <c r="G17" s="137"/>
      <c r="H17" s="137"/>
      <c r="I17" s="137"/>
      <c r="J17" s="137"/>
      <c r="K17" s="137"/>
      <c r="L17" s="137"/>
      <c r="M17" s="137"/>
      <c r="N17" s="137"/>
      <c r="O17" s="168"/>
      <c r="P17" s="168"/>
      <c r="Q17" s="137"/>
      <c r="R17" s="137"/>
      <c r="S17" s="137"/>
      <c r="T17" s="137"/>
      <c r="U17" s="137"/>
      <c r="V17" s="137"/>
      <c r="Y17" s="137"/>
      <c r="Z17" s="137"/>
    </row>
    <row r="18" spans="1:27" s="126" customFormat="1" ht="14.25" x14ac:dyDescent="0.2">
      <c r="B18" s="126" t="s">
        <v>353</v>
      </c>
      <c r="C18" s="137"/>
      <c r="D18" s="137"/>
      <c r="E18" s="137"/>
      <c r="F18" s="137"/>
      <c r="G18" s="137"/>
      <c r="H18" s="137"/>
      <c r="I18" s="137"/>
      <c r="J18" s="137"/>
      <c r="K18" s="137"/>
      <c r="L18" s="137"/>
      <c r="M18" s="137"/>
      <c r="N18" s="137"/>
      <c r="O18" s="168"/>
      <c r="P18" s="168"/>
      <c r="Q18" s="137"/>
      <c r="R18" s="137"/>
      <c r="S18" s="137"/>
      <c r="T18" s="137"/>
      <c r="U18" s="137"/>
      <c r="V18" s="137"/>
      <c r="Y18" s="137"/>
      <c r="Z18" s="137"/>
    </row>
    <row r="19" spans="1:27" s="126" customFormat="1" ht="14.25" x14ac:dyDescent="0.2">
      <c r="A19" s="130" t="s">
        <v>301</v>
      </c>
      <c r="B19" s="112" t="s">
        <v>302</v>
      </c>
      <c r="C19" s="136">
        <v>4.2</v>
      </c>
      <c r="D19" s="136">
        <v>72.5</v>
      </c>
      <c r="E19" s="136">
        <v>18.5</v>
      </c>
      <c r="F19" s="136">
        <v>4.8</v>
      </c>
      <c r="G19" s="133">
        <v>0.81</v>
      </c>
      <c r="H19" s="133">
        <f t="shared" ref="H19:H26" si="7">G19/100</f>
        <v>8.1000000000000013E-3</v>
      </c>
      <c r="I19" s="82">
        <v>32</v>
      </c>
      <c r="J19" s="156">
        <f t="shared" ref="J19:J26" si="8">100-I19</f>
        <v>68</v>
      </c>
      <c r="K19" s="81">
        <f>'[1]Lab results (not normalized)'!D6</f>
        <v>0.31</v>
      </c>
      <c r="L19" s="134"/>
      <c r="M19" s="157">
        <f t="shared" ref="M19:M26" si="9">K19 *100/J19</f>
        <v>0.45588235294117646</v>
      </c>
      <c r="N19" s="134"/>
      <c r="O19" s="166">
        <f t="shared" ref="O19:O26" si="10">M19/H19</f>
        <v>56.281771968046471</v>
      </c>
      <c r="P19" s="167"/>
      <c r="Q19" s="157">
        <f t="shared" ref="Q19:Q26" si="11">O19/1000</f>
        <v>5.6281771968046471E-2</v>
      </c>
      <c r="R19" s="134"/>
      <c r="S19" s="157">
        <f t="shared" ref="S19:S26" si="12">Q19/0.52</f>
        <v>0.10823417686162783</v>
      </c>
      <c r="T19" s="157">
        <f t="shared" ref="T19:T26" si="13">Q19/1.03</f>
        <v>5.4642497056355793E-2</v>
      </c>
      <c r="U19" s="134"/>
      <c r="V19" s="134"/>
      <c r="W19" s="140"/>
      <c r="X19" s="135"/>
      <c r="Y19" s="141"/>
      <c r="Z19" s="135"/>
      <c r="AA19" s="141"/>
    </row>
    <row r="20" spans="1:27" s="126" customFormat="1" ht="14.25" x14ac:dyDescent="0.2">
      <c r="A20" s="130" t="s">
        <v>303</v>
      </c>
      <c r="B20" s="112" t="s">
        <v>304</v>
      </c>
      <c r="C20" s="136">
        <v>1.4</v>
      </c>
      <c r="D20" s="136">
        <v>57.1</v>
      </c>
      <c r="E20" s="136">
        <v>29.2</v>
      </c>
      <c r="F20" s="136">
        <v>12.3</v>
      </c>
      <c r="G20" s="133">
        <v>1.47</v>
      </c>
      <c r="H20" s="133">
        <f t="shared" si="7"/>
        <v>1.47E-2</v>
      </c>
      <c r="I20" s="82">
        <v>44</v>
      </c>
      <c r="J20" s="156">
        <f t="shared" si="8"/>
        <v>56</v>
      </c>
      <c r="K20" s="81">
        <f>'[1]Lab results (not normalized)'!D7</f>
        <v>0.35</v>
      </c>
      <c r="L20" s="136"/>
      <c r="M20" s="157">
        <f t="shared" si="9"/>
        <v>0.625</v>
      </c>
      <c r="N20" s="136"/>
      <c r="O20" s="166">
        <f t="shared" si="10"/>
        <v>42.517006802721092</v>
      </c>
      <c r="P20" s="158"/>
      <c r="Q20" s="157">
        <f t="shared" si="11"/>
        <v>4.2517006802721094E-2</v>
      </c>
      <c r="R20" s="157"/>
      <c r="S20" s="157">
        <f t="shared" si="12"/>
        <v>8.1763474620617491E-2</v>
      </c>
      <c r="T20" s="157">
        <f t="shared" si="13"/>
        <v>4.1278647381282611E-2</v>
      </c>
      <c r="U20" s="136">
        <f>R20/0.38</f>
        <v>0</v>
      </c>
      <c r="V20" s="136">
        <f>R20/1.41</f>
        <v>0</v>
      </c>
      <c r="W20" s="140"/>
      <c r="X20" s="135"/>
      <c r="Y20" s="135"/>
      <c r="Z20" s="135"/>
      <c r="AA20" s="141"/>
    </row>
    <row r="21" spans="1:27" s="126" customFormat="1" ht="14.25" x14ac:dyDescent="0.2">
      <c r="A21" s="130" t="s">
        <v>305</v>
      </c>
      <c r="B21" s="112" t="s">
        <v>306</v>
      </c>
      <c r="C21" s="136">
        <v>8.6</v>
      </c>
      <c r="D21" s="136">
        <v>65.5</v>
      </c>
      <c r="E21" s="136">
        <v>13.3</v>
      </c>
      <c r="F21" s="136">
        <v>12.6</v>
      </c>
      <c r="G21" s="133">
        <v>1.296</v>
      </c>
      <c r="H21" s="133">
        <f t="shared" si="7"/>
        <v>1.2960000000000001E-2</v>
      </c>
      <c r="I21" s="82">
        <v>42</v>
      </c>
      <c r="J21" s="156">
        <f t="shared" si="8"/>
        <v>58</v>
      </c>
      <c r="K21" s="142">
        <f>'[1]Lab results (not normalized)'!D8</f>
        <v>0.36</v>
      </c>
      <c r="L21" s="134"/>
      <c r="M21" s="157">
        <f t="shared" si="9"/>
        <v>0.62068965517241381</v>
      </c>
      <c r="N21" s="136"/>
      <c r="O21" s="166">
        <f t="shared" si="10"/>
        <v>47.892720306513411</v>
      </c>
      <c r="P21" s="158"/>
      <c r="Q21" s="157">
        <f t="shared" si="11"/>
        <v>4.7892720306513412E-2</v>
      </c>
      <c r="R21" s="157"/>
      <c r="S21" s="157">
        <f t="shared" si="12"/>
        <v>9.2101385204833477E-2</v>
      </c>
      <c r="T21" s="157">
        <f t="shared" si="13"/>
        <v>4.6497786705352824E-2</v>
      </c>
      <c r="U21" s="134"/>
      <c r="V21" s="134"/>
      <c r="W21" s="140"/>
      <c r="X21" s="135"/>
      <c r="Y21" s="135"/>
      <c r="Z21" s="135"/>
      <c r="AA21" s="141"/>
    </row>
    <row r="22" spans="1:27" s="126" customFormat="1" ht="14.25" x14ac:dyDescent="0.2">
      <c r="A22" s="130" t="s">
        <v>307</v>
      </c>
      <c r="B22" s="112" t="s">
        <v>308</v>
      </c>
      <c r="C22" s="136">
        <v>2.5</v>
      </c>
      <c r="D22" s="136">
        <v>69.599999999999994</v>
      </c>
      <c r="E22" s="136">
        <v>16.899999999999999</v>
      </c>
      <c r="F22" s="136">
        <v>11</v>
      </c>
      <c r="G22" s="133">
        <v>1.25</v>
      </c>
      <c r="H22" s="133">
        <f t="shared" si="7"/>
        <v>1.2500000000000001E-2</v>
      </c>
      <c r="I22" s="82">
        <v>43</v>
      </c>
      <c r="J22" s="156">
        <f t="shared" si="8"/>
        <v>57</v>
      </c>
      <c r="K22" s="81">
        <f>'[1]Lab results (not normalized)'!D9</f>
        <v>0.35</v>
      </c>
      <c r="L22" s="134"/>
      <c r="M22" s="157">
        <f t="shared" si="9"/>
        <v>0.61403508771929827</v>
      </c>
      <c r="N22" s="136"/>
      <c r="O22" s="166">
        <f t="shared" si="10"/>
        <v>49.122807017543856</v>
      </c>
      <c r="P22" s="158"/>
      <c r="Q22" s="157">
        <f t="shared" si="11"/>
        <v>4.9122807017543853E-2</v>
      </c>
      <c r="R22" s="157"/>
      <c r="S22" s="157">
        <f t="shared" si="12"/>
        <v>9.446693657219972E-2</v>
      </c>
      <c r="T22" s="157">
        <f t="shared" si="13"/>
        <v>4.7692045648100825E-2</v>
      </c>
      <c r="U22" s="134"/>
      <c r="V22" s="134"/>
      <c r="W22" s="140"/>
      <c r="X22" s="135"/>
      <c r="Y22" s="135"/>
      <c r="Z22" s="135"/>
      <c r="AA22" s="141"/>
    </row>
    <row r="23" spans="1:27" s="126" customFormat="1" ht="14.25" x14ac:dyDescent="0.2">
      <c r="A23" s="130" t="s">
        <v>312</v>
      </c>
      <c r="B23" s="112" t="s">
        <v>313</v>
      </c>
      <c r="C23" s="136">
        <v>13.2</v>
      </c>
      <c r="D23" s="136">
        <v>30.7</v>
      </c>
      <c r="E23" s="136">
        <v>42</v>
      </c>
      <c r="F23" s="136">
        <v>14.1</v>
      </c>
      <c r="G23" s="133">
        <v>1.56</v>
      </c>
      <c r="H23" s="133">
        <f t="shared" si="7"/>
        <v>1.5600000000000001E-2</v>
      </c>
      <c r="I23" s="82">
        <v>47</v>
      </c>
      <c r="J23" s="156">
        <f t="shared" si="8"/>
        <v>53</v>
      </c>
      <c r="K23" s="81">
        <f>'[1]Lab results (not normalized)'!D12</f>
        <v>0.19</v>
      </c>
      <c r="L23" s="134"/>
      <c r="M23" s="157">
        <f t="shared" si="9"/>
        <v>0.35849056603773582</v>
      </c>
      <c r="N23" s="136"/>
      <c r="O23" s="166">
        <f t="shared" si="10"/>
        <v>22.980164489598447</v>
      </c>
      <c r="P23" s="158"/>
      <c r="Q23" s="157">
        <f t="shared" si="11"/>
        <v>2.2980164489598446E-2</v>
      </c>
      <c r="R23" s="157"/>
      <c r="S23" s="157">
        <f t="shared" si="12"/>
        <v>4.4192624018458547E-2</v>
      </c>
      <c r="T23" s="157">
        <f t="shared" si="13"/>
        <v>2.2310839310289751E-2</v>
      </c>
      <c r="U23" s="134"/>
      <c r="V23" s="134"/>
      <c r="W23" s="140"/>
      <c r="X23" s="135"/>
      <c r="Y23" s="135"/>
      <c r="Z23" s="135"/>
      <c r="AA23" s="141"/>
    </row>
    <row r="24" spans="1:27" s="126" customFormat="1" ht="14.25" x14ac:dyDescent="0.2">
      <c r="A24" s="130" t="s">
        <v>314</v>
      </c>
      <c r="B24" s="112" t="s">
        <v>315</v>
      </c>
      <c r="C24" s="136">
        <v>2</v>
      </c>
      <c r="D24" s="136">
        <v>36.299999999999997</v>
      </c>
      <c r="E24" s="136">
        <v>43.3</v>
      </c>
      <c r="F24" s="136">
        <v>18.399999999999999</v>
      </c>
      <c r="G24" s="133">
        <v>1.57</v>
      </c>
      <c r="H24" s="133">
        <f t="shared" si="7"/>
        <v>1.5700000000000002E-2</v>
      </c>
      <c r="I24" s="82">
        <v>57</v>
      </c>
      <c r="J24" s="156">
        <f t="shared" si="8"/>
        <v>43</v>
      </c>
      <c r="K24" s="81">
        <f>'[1]Lab results (not normalized)'!D13</f>
        <v>0.26</v>
      </c>
      <c r="L24" s="134"/>
      <c r="M24" s="157">
        <f t="shared" si="9"/>
        <v>0.60465116279069764</v>
      </c>
      <c r="N24" s="136"/>
      <c r="O24" s="166">
        <f t="shared" si="10"/>
        <v>38.512812916604943</v>
      </c>
      <c r="P24" s="158"/>
      <c r="Q24" s="157">
        <f t="shared" si="11"/>
        <v>3.8512812916604945E-2</v>
      </c>
      <c r="R24" s="157"/>
      <c r="S24" s="157">
        <f t="shared" si="12"/>
        <v>7.4063101762701811E-2</v>
      </c>
      <c r="T24" s="157">
        <f t="shared" si="13"/>
        <v>3.7391080501558198E-2</v>
      </c>
      <c r="U24" s="134"/>
      <c r="V24" s="134"/>
      <c r="W24" s="140"/>
      <c r="X24" s="135"/>
      <c r="Y24" s="135"/>
      <c r="Z24" s="135"/>
      <c r="AA24" s="141"/>
    </row>
    <row r="25" spans="1:27" s="126" customFormat="1" ht="14.25" x14ac:dyDescent="0.2">
      <c r="A25" s="130" t="s">
        <v>316</v>
      </c>
      <c r="B25" s="112" t="s">
        <v>317</v>
      </c>
      <c r="C25" s="136">
        <v>14.4</v>
      </c>
      <c r="D25" s="136">
        <v>34.5</v>
      </c>
      <c r="E25" s="136">
        <v>30.8</v>
      </c>
      <c r="F25" s="136">
        <v>20.3</v>
      </c>
      <c r="G25" s="133">
        <v>1.694</v>
      </c>
      <c r="H25" s="133">
        <f t="shared" si="7"/>
        <v>1.694E-2</v>
      </c>
      <c r="I25" s="82">
        <v>54</v>
      </c>
      <c r="J25" s="156">
        <f t="shared" si="8"/>
        <v>46</v>
      </c>
      <c r="K25" s="81">
        <f>'[1]Lab results (not normalized)'!D14</f>
        <v>0.21</v>
      </c>
      <c r="L25" s="134"/>
      <c r="M25" s="157">
        <f t="shared" si="9"/>
        <v>0.45652173913043476</v>
      </c>
      <c r="N25" s="136"/>
      <c r="O25" s="166">
        <f t="shared" si="10"/>
        <v>26.949335249730506</v>
      </c>
      <c r="P25" s="158"/>
      <c r="Q25" s="157">
        <f t="shared" si="11"/>
        <v>2.6949335249730505E-2</v>
      </c>
      <c r="R25" s="157"/>
      <c r="S25" s="157">
        <f t="shared" si="12"/>
        <v>5.1825644711020198E-2</v>
      </c>
      <c r="T25" s="157">
        <f t="shared" si="13"/>
        <v>2.6164403155078158E-2</v>
      </c>
      <c r="U25" s="134"/>
      <c r="V25" s="134"/>
      <c r="W25" s="140"/>
      <c r="X25" s="135"/>
      <c r="Y25" s="135"/>
      <c r="Z25" s="135"/>
      <c r="AA25" s="141"/>
    </row>
    <row r="26" spans="1:27" s="126" customFormat="1" ht="14.25" x14ac:dyDescent="0.2">
      <c r="A26" s="130" t="s">
        <v>318</v>
      </c>
      <c r="B26" s="112" t="s">
        <v>319</v>
      </c>
      <c r="C26" s="136">
        <v>8.1</v>
      </c>
      <c r="D26" s="136">
        <v>48.2</v>
      </c>
      <c r="E26" s="136">
        <v>28.8</v>
      </c>
      <c r="F26" s="136">
        <v>14.9</v>
      </c>
      <c r="G26" s="133">
        <v>1.32</v>
      </c>
      <c r="H26" s="133">
        <f t="shared" si="7"/>
        <v>1.32E-2</v>
      </c>
      <c r="I26" s="82">
        <v>50</v>
      </c>
      <c r="J26" s="156">
        <f t="shared" si="8"/>
        <v>50</v>
      </c>
      <c r="K26" s="81">
        <f>'[1]Lab results (not normalized)'!D15</f>
        <v>0.17</v>
      </c>
      <c r="L26" s="134"/>
      <c r="M26" s="157">
        <f t="shared" si="9"/>
        <v>0.34</v>
      </c>
      <c r="N26" s="136"/>
      <c r="O26" s="166">
        <f t="shared" si="10"/>
        <v>25.757575757575758</v>
      </c>
      <c r="P26" s="158"/>
      <c r="Q26" s="157">
        <f t="shared" si="11"/>
        <v>2.5757575757575757E-2</v>
      </c>
      <c r="R26" s="157"/>
      <c r="S26" s="157">
        <f t="shared" si="12"/>
        <v>4.9533799533799529E-2</v>
      </c>
      <c r="T26" s="157">
        <f t="shared" si="13"/>
        <v>2.5007355104442481E-2</v>
      </c>
      <c r="U26" s="134"/>
      <c r="V26" s="134"/>
      <c r="W26" s="140"/>
      <c r="X26" s="135"/>
      <c r="Y26" s="135"/>
      <c r="Z26" s="135"/>
      <c r="AA26" s="141"/>
    </row>
    <row r="27" spans="1:27" ht="14.25" x14ac:dyDescent="0.2">
      <c r="B27" s="114"/>
      <c r="R27" s="169"/>
    </row>
    <row r="29" spans="1:27" ht="14.25" x14ac:dyDescent="0.2">
      <c r="B29" s="147" t="s">
        <v>352</v>
      </c>
      <c r="D29" s="171"/>
      <c r="R29" s="169"/>
    </row>
    <row r="30" spans="1:27" s="126" customFormat="1" ht="14.25" x14ac:dyDescent="0.2">
      <c r="A30" s="130" t="s">
        <v>322</v>
      </c>
      <c r="B30" s="112" t="s">
        <v>288</v>
      </c>
      <c r="C30" s="136">
        <v>10.9</v>
      </c>
      <c r="D30" s="136">
        <v>39</v>
      </c>
      <c r="E30" s="136">
        <v>22.3</v>
      </c>
      <c r="F30" s="136">
        <v>27.8</v>
      </c>
      <c r="G30" s="133">
        <v>0.41899999999999998</v>
      </c>
      <c r="H30" s="133">
        <f>G30/100</f>
        <v>4.1900000000000001E-3</v>
      </c>
      <c r="I30" s="82">
        <v>27</v>
      </c>
      <c r="J30" s="156">
        <f>100-I30</f>
        <v>73</v>
      </c>
      <c r="K30" s="81"/>
      <c r="L30" s="134"/>
      <c r="M30" s="157"/>
      <c r="N30" s="136"/>
      <c r="O30" s="166"/>
      <c r="P30" s="158"/>
      <c r="Q30" s="157"/>
      <c r="R30" s="157"/>
      <c r="S30" s="157"/>
      <c r="T30" s="157"/>
      <c r="U30" s="134"/>
      <c r="V30" s="134"/>
      <c r="W30" s="140"/>
      <c r="X30" s="135"/>
      <c r="Y30" s="135"/>
      <c r="Z30" s="135"/>
      <c r="AA30" s="141"/>
    </row>
    <row r="31" spans="1:27" s="126" customFormat="1" ht="14.25" x14ac:dyDescent="0.2">
      <c r="A31" s="130" t="s">
        <v>323</v>
      </c>
      <c r="B31" s="112" t="s">
        <v>324</v>
      </c>
      <c r="C31" s="136">
        <v>9.4</v>
      </c>
      <c r="D31" s="136">
        <v>58</v>
      </c>
      <c r="E31" s="136">
        <v>16.8</v>
      </c>
      <c r="F31" s="136">
        <v>15.9</v>
      </c>
      <c r="G31" s="133">
        <v>0.90400000000000003</v>
      </c>
      <c r="H31" s="133">
        <f>G31/100</f>
        <v>9.0399999999999994E-3</v>
      </c>
      <c r="I31" s="82">
        <v>32</v>
      </c>
      <c r="J31" s="156">
        <f>100-I31</f>
        <v>68</v>
      </c>
      <c r="K31" s="81">
        <f>'[1]Lab results (not normalized)'!D18</f>
        <v>5.8000000000000003E-2</v>
      </c>
      <c r="L31" s="134"/>
      <c r="M31" s="157">
        <f>K31 *100/J31</f>
        <v>8.529411764705884E-2</v>
      </c>
      <c r="N31" s="136"/>
      <c r="O31" s="166">
        <f>M31/H31</f>
        <v>9.4351900052056248</v>
      </c>
      <c r="P31" s="158"/>
      <c r="Q31" s="157">
        <f>O31/1000</f>
        <v>9.4351900052056254E-3</v>
      </c>
      <c r="R31" s="157"/>
      <c r="S31" s="157">
        <f>Q31/0.52</f>
        <v>1.8144596163856972E-2</v>
      </c>
      <c r="T31" s="157">
        <f>Q31/1.03</f>
        <v>9.1603786458307034E-3</v>
      </c>
      <c r="U31" s="134"/>
      <c r="V31" s="134"/>
      <c r="W31" s="140"/>
      <c r="X31" s="135"/>
      <c r="Y31" s="135"/>
      <c r="Z31" s="135"/>
      <c r="AA31" s="141"/>
    </row>
    <row r="32" spans="1:27" s="126" customFormat="1" ht="14.25" x14ac:dyDescent="0.2">
      <c r="A32" s="130" t="s">
        <v>309</v>
      </c>
      <c r="B32" s="112" t="s">
        <v>285</v>
      </c>
      <c r="C32" s="136">
        <v>12.7</v>
      </c>
      <c r="D32" s="136">
        <v>83.9</v>
      </c>
      <c r="E32" s="136">
        <v>2.2999999999999998</v>
      </c>
      <c r="F32" s="136">
        <v>1.1000000000000001</v>
      </c>
      <c r="G32" s="133">
        <v>0.47899999999999998</v>
      </c>
      <c r="H32" s="133">
        <f>G32/100</f>
        <v>4.79E-3</v>
      </c>
      <c r="I32" s="82">
        <v>23</v>
      </c>
      <c r="J32" s="156">
        <f>100-I32</f>
        <v>77</v>
      </c>
      <c r="K32" s="81">
        <f>'[1]Lab results (not normalized)'!D10</f>
        <v>0.19</v>
      </c>
      <c r="L32" s="134"/>
      <c r="M32" s="157">
        <f>K32 *100/J32</f>
        <v>0.24675324675324675</v>
      </c>
      <c r="N32" s="136"/>
      <c r="O32" s="166">
        <f>M32/H32</f>
        <v>51.514247756418946</v>
      </c>
      <c r="P32" s="158"/>
      <c r="Q32" s="157">
        <f>O32/1000</f>
        <v>5.1514247756418947E-2</v>
      </c>
      <c r="R32" s="157"/>
      <c r="S32" s="157">
        <f>Q32/0.52</f>
        <v>9.906586107003644E-2</v>
      </c>
      <c r="T32" s="157">
        <f>Q32/1.03</f>
        <v>5.0013832773222279E-2</v>
      </c>
      <c r="U32" s="134"/>
      <c r="V32" s="134"/>
      <c r="W32" s="140"/>
      <c r="X32" s="135"/>
      <c r="Y32" s="135"/>
      <c r="Z32" s="135"/>
      <c r="AA32" s="141"/>
    </row>
    <row r="33" spans="1:27" s="126" customFormat="1" ht="14.25" x14ac:dyDescent="0.2">
      <c r="A33" s="130" t="s">
        <v>310</v>
      </c>
      <c r="B33" s="109" t="s">
        <v>311</v>
      </c>
      <c r="C33" s="136">
        <v>16.2</v>
      </c>
      <c r="D33" s="136">
        <v>80.400000000000006</v>
      </c>
      <c r="E33" s="136">
        <v>1.3</v>
      </c>
      <c r="F33" s="136">
        <v>2.1</v>
      </c>
      <c r="G33" s="133">
        <v>0.35399999999999998</v>
      </c>
      <c r="H33" s="133">
        <f>G33/100</f>
        <v>3.5399999999999997E-3</v>
      </c>
      <c r="I33" s="82">
        <v>21</v>
      </c>
      <c r="J33" s="156">
        <f>100-I33</f>
        <v>79</v>
      </c>
      <c r="K33" s="81">
        <f>'[1]Lab results (not normalized)'!D11</f>
        <v>0.17</v>
      </c>
      <c r="L33" s="134"/>
      <c r="M33" s="157">
        <f>K33 *100/J33</f>
        <v>0.21518987341772153</v>
      </c>
      <c r="N33" s="136"/>
      <c r="O33" s="166">
        <f>M33/H33</f>
        <v>60.788099835514558</v>
      </c>
      <c r="P33" s="158"/>
      <c r="Q33" s="157">
        <f>O33/1000</f>
        <v>6.0788099835514559E-2</v>
      </c>
      <c r="R33" s="157"/>
      <c r="S33" s="157">
        <f>Q33/0.52</f>
        <v>0.11690019199137415</v>
      </c>
      <c r="T33" s="157">
        <f>Q33/1.03</f>
        <v>5.9017572655839373E-2</v>
      </c>
      <c r="U33" s="134"/>
      <c r="V33" s="134"/>
      <c r="W33" s="140"/>
      <c r="X33" s="135"/>
      <c r="Y33" s="135"/>
      <c r="Z33" s="135"/>
      <c r="AA33" s="141"/>
    </row>
    <row r="34" spans="1:27" ht="14.25" x14ac:dyDescent="0.2">
      <c r="B34" s="117"/>
      <c r="C34" s="106"/>
      <c r="D34" s="148"/>
      <c r="E34" s="118"/>
      <c r="F34" s="108"/>
      <c r="G34" s="129"/>
      <c r="H34" s="118"/>
      <c r="I34" s="118"/>
      <c r="J34" s="118"/>
      <c r="K34" s="107"/>
      <c r="M34" s="108"/>
      <c r="N34" s="108"/>
      <c r="R34" s="169"/>
    </row>
    <row r="35" spans="1:27" ht="14.25" x14ac:dyDescent="0.2">
      <c r="B35" s="119"/>
      <c r="C35" s="124"/>
      <c r="D35" s="111"/>
      <c r="E35" s="149"/>
      <c r="F35" s="149"/>
      <c r="G35" s="124"/>
      <c r="H35" s="124"/>
      <c r="I35" s="124"/>
      <c r="J35" s="124"/>
      <c r="R35" s="169"/>
    </row>
    <row r="36" spans="1:27" ht="14.25" x14ac:dyDescent="0.2">
      <c r="B36" s="120"/>
      <c r="C36" s="138"/>
      <c r="D36" s="140"/>
      <c r="E36" s="150"/>
      <c r="G36" s="151"/>
      <c r="H36" s="139"/>
      <c r="I36" s="139"/>
      <c r="J36" s="139"/>
      <c r="O36" s="172"/>
      <c r="P36" s="172"/>
      <c r="Q36" s="150"/>
      <c r="R36" s="169"/>
    </row>
    <row r="37" spans="1:27" ht="14.25" x14ac:dyDescent="0.2">
      <c r="B37" s="120"/>
      <c r="C37" s="138"/>
      <c r="D37" s="140"/>
      <c r="E37" s="150"/>
      <c r="F37" s="151"/>
      <c r="G37" s="139"/>
      <c r="H37" s="139"/>
      <c r="I37" s="139"/>
      <c r="J37" s="139"/>
      <c r="O37" s="172"/>
      <c r="P37" s="172"/>
      <c r="Q37" s="150"/>
      <c r="R37" s="169"/>
    </row>
    <row r="38" spans="1:27" ht="14.25" x14ac:dyDescent="0.2">
      <c r="B38" s="120"/>
      <c r="C38" s="138"/>
      <c r="D38" s="140"/>
      <c r="E38" s="150"/>
      <c r="F38" s="151"/>
      <c r="G38" s="139"/>
      <c r="H38" s="139"/>
      <c r="I38" s="139"/>
      <c r="J38" s="139"/>
      <c r="O38" s="172"/>
      <c r="P38" s="172"/>
      <c r="Q38" s="150"/>
      <c r="R38" s="169"/>
    </row>
    <row r="39" spans="1:27" ht="14.25" x14ac:dyDescent="0.2">
      <c r="B39" s="120"/>
      <c r="C39" s="138"/>
      <c r="D39" s="152"/>
      <c r="E39" s="150"/>
      <c r="F39" s="151"/>
      <c r="G39" s="139"/>
      <c r="H39" s="139"/>
      <c r="I39" s="139"/>
      <c r="J39" s="139"/>
      <c r="O39" s="172"/>
      <c r="P39" s="172"/>
      <c r="Q39" s="150"/>
      <c r="R39" s="169"/>
    </row>
    <row r="40" spans="1:27" ht="14.25" x14ac:dyDescent="0.2">
      <c r="B40" s="120"/>
      <c r="C40" s="138"/>
      <c r="D40" s="140"/>
      <c r="E40" s="150"/>
      <c r="F40" s="151"/>
      <c r="G40" s="139"/>
      <c r="H40" s="139"/>
      <c r="I40" s="139"/>
      <c r="J40" s="139"/>
      <c r="O40" s="172"/>
      <c r="P40" s="172"/>
      <c r="Q40" s="150"/>
      <c r="R40" s="169"/>
    </row>
    <row r="41" spans="1:27" ht="14.25" x14ac:dyDescent="0.2">
      <c r="B41" s="120"/>
      <c r="C41" s="138"/>
      <c r="D41" s="140"/>
      <c r="E41" s="150"/>
      <c r="F41" s="151"/>
      <c r="G41" s="139"/>
      <c r="H41" s="139"/>
      <c r="I41" s="139"/>
      <c r="J41" s="139"/>
      <c r="O41" s="172"/>
      <c r="P41" s="172"/>
      <c r="Q41" s="150"/>
      <c r="R41" s="169"/>
    </row>
    <row r="42" spans="1:27" ht="14.25" x14ac:dyDescent="0.2">
      <c r="B42" s="120"/>
      <c r="C42" s="138"/>
      <c r="D42" s="140"/>
      <c r="E42" s="150"/>
      <c r="F42" s="151"/>
      <c r="G42" s="139"/>
      <c r="H42" s="139"/>
      <c r="I42" s="139"/>
      <c r="J42" s="139"/>
      <c r="O42" s="172"/>
      <c r="P42" s="172"/>
      <c r="Q42" s="150"/>
      <c r="R42" s="169"/>
    </row>
    <row r="43" spans="1:27" ht="14.25" x14ac:dyDescent="0.2">
      <c r="B43" s="120"/>
      <c r="C43" s="138"/>
      <c r="D43" s="140"/>
      <c r="E43" s="150"/>
      <c r="F43" s="151"/>
      <c r="G43" s="139"/>
      <c r="H43" s="139"/>
      <c r="I43" s="139"/>
      <c r="J43" s="139"/>
      <c r="O43" s="172"/>
      <c r="P43" s="172"/>
      <c r="Q43" s="150"/>
      <c r="R43" s="169"/>
    </row>
    <row r="44" spans="1:27" ht="14.25" x14ac:dyDescent="0.2">
      <c r="B44" s="120"/>
      <c r="C44" s="138"/>
      <c r="D44" s="140"/>
      <c r="E44" s="150"/>
      <c r="F44" s="151"/>
      <c r="G44" s="139"/>
      <c r="H44" s="139"/>
      <c r="I44" s="139"/>
      <c r="J44" s="139"/>
      <c r="O44" s="172"/>
      <c r="P44" s="172"/>
      <c r="Q44" s="150"/>
      <c r="R44" s="169"/>
    </row>
    <row r="45" spans="1:27" ht="14.25" x14ac:dyDescent="0.2">
      <c r="B45" s="120"/>
      <c r="C45" s="138"/>
      <c r="D45" s="140"/>
      <c r="E45" s="150"/>
      <c r="F45" s="151"/>
      <c r="G45" s="139"/>
      <c r="H45" s="139"/>
      <c r="I45" s="139"/>
      <c r="J45" s="139"/>
      <c r="O45" s="172"/>
      <c r="P45" s="172"/>
      <c r="Q45" s="150"/>
      <c r="R45" s="169"/>
    </row>
    <row r="46" spans="1:27" ht="14.25" x14ac:dyDescent="0.2">
      <c r="B46" s="120"/>
      <c r="C46" s="138"/>
      <c r="D46" s="140"/>
      <c r="E46" s="150"/>
      <c r="F46" s="151"/>
      <c r="G46" s="139"/>
      <c r="H46" s="139"/>
      <c r="I46" s="139"/>
      <c r="J46" s="139"/>
      <c r="O46" s="172"/>
      <c r="P46" s="172"/>
      <c r="Q46" s="150"/>
      <c r="R46" s="169"/>
    </row>
    <row r="47" spans="1:27" ht="14.25" x14ac:dyDescent="0.2">
      <c r="B47" s="121"/>
      <c r="C47" s="115"/>
      <c r="D47" s="140"/>
      <c r="E47" s="150"/>
      <c r="F47" s="149"/>
      <c r="G47" s="124"/>
      <c r="H47" s="124"/>
      <c r="I47" s="124"/>
      <c r="J47" s="124"/>
      <c r="O47" s="172"/>
      <c r="P47" s="172"/>
      <c r="Q47" s="150"/>
      <c r="R47" s="169"/>
    </row>
    <row r="48" spans="1:27" ht="14.25" x14ac:dyDescent="0.2">
      <c r="B48" s="121"/>
      <c r="C48" s="115"/>
      <c r="D48" s="140"/>
      <c r="E48" s="150"/>
      <c r="F48" s="149"/>
      <c r="G48" s="124"/>
      <c r="H48" s="124"/>
      <c r="I48" s="124"/>
      <c r="J48" s="124"/>
      <c r="O48" s="172"/>
      <c r="P48" s="172"/>
      <c r="Q48" s="150"/>
      <c r="R48" s="169"/>
    </row>
    <row r="49" spans="2:18" ht="14.25" x14ac:dyDescent="0.2">
      <c r="B49" s="121"/>
      <c r="C49" s="115"/>
      <c r="D49" s="153"/>
      <c r="E49" s="150"/>
      <c r="F49" s="149"/>
      <c r="G49" s="145"/>
      <c r="H49" s="145"/>
      <c r="I49" s="145"/>
      <c r="J49" s="145"/>
      <c r="O49" s="172"/>
      <c r="P49" s="172"/>
      <c r="Q49" s="150"/>
      <c r="R49" s="169"/>
    </row>
    <row r="50" spans="2:18" ht="14.25" x14ac:dyDescent="0.2">
      <c r="B50" s="120"/>
      <c r="C50" s="138"/>
      <c r="D50" s="140"/>
      <c r="E50" s="150"/>
      <c r="F50" s="151"/>
      <c r="G50" s="139"/>
      <c r="H50" s="139"/>
      <c r="I50" s="139"/>
      <c r="J50" s="139"/>
      <c r="O50" s="172"/>
      <c r="P50" s="172"/>
      <c r="Q50" s="150"/>
      <c r="R50" s="169"/>
    </row>
    <row r="51" spans="2:18" ht="14.25" x14ac:dyDescent="0.2">
      <c r="B51" s="120"/>
      <c r="C51" s="138"/>
      <c r="D51" s="140"/>
      <c r="E51" s="150"/>
      <c r="F51" s="151"/>
      <c r="G51" s="139"/>
      <c r="H51" s="139"/>
      <c r="I51" s="139"/>
      <c r="J51" s="139"/>
      <c r="O51" s="172"/>
      <c r="P51" s="172"/>
      <c r="Q51" s="150"/>
      <c r="R51" s="169"/>
    </row>
    <row r="52" spans="2:18" ht="14.25" x14ac:dyDescent="0.2">
      <c r="B52" s="120"/>
      <c r="C52" s="138"/>
      <c r="D52" s="140"/>
      <c r="E52" s="150"/>
      <c r="F52" s="151"/>
      <c r="G52" s="139"/>
      <c r="H52" s="139"/>
      <c r="I52" s="139"/>
      <c r="J52" s="139"/>
      <c r="O52" s="172"/>
      <c r="P52" s="172"/>
      <c r="Q52" s="150"/>
      <c r="R52" s="169"/>
    </row>
    <row r="53" spans="2:18" ht="14.25" x14ac:dyDescent="0.2">
      <c r="B53" s="121"/>
      <c r="C53" s="115"/>
      <c r="D53" s="154"/>
      <c r="E53" s="150"/>
      <c r="F53" s="155"/>
      <c r="G53" s="145"/>
      <c r="H53" s="145"/>
      <c r="I53" s="145"/>
      <c r="J53" s="145"/>
      <c r="R53" s="169"/>
    </row>
    <row r="54" spans="2:18" ht="14.25" x14ac:dyDescent="0.2">
      <c r="B54" s="121"/>
      <c r="C54" s="115"/>
      <c r="D54" s="154"/>
      <c r="E54" s="150"/>
      <c r="F54" s="155"/>
      <c r="G54" s="145"/>
      <c r="H54" s="145"/>
      <c r="I54" s="145"/>
      <c r="J54" s="145"/>
      <c r="R54" s="169"/>
    </row>
    <row r="55" spans="2:18" ht="14.25" x14ac:dyDescent="0.2">
      <c r="B55" s="121"/>
      <c r="C55" s="115"/>
      <c r="D55" s="154"/>
      <c r="E55" s="150"/>
      <c r="F55" s="155"/>
      <c r="G55" s="145"/>
      <c r="H55" s="145"/>
      <c r="I55" s="145"/>
      <c r="J55" s="145"/>
      <c r="R55" s="169"/>
    </row>
    <row r="56" spans="2:18" ht="14.25" x14ac:dyDescent="0.2">
      <c r="B56" s="121"/>
      <c r="C56" s="115"/>
      <c r="D56" s="154"/>
      <c r="E56" s="150"/>
      <c r="F56" s="155"/>
      <c r="G56" s="145"/>
      <c r="H56" s="145"/>
      <c r="I56" s="145"/>
      <c r="J56" s="145"/>
      <c r="R56" s="169"/>
    </row>
    <row r="57" spans="2:18" ht="14.25" x14ac:dyDescent="0.2">
      <c r="B57" s="121"/>
      <c r="C57" s="115"/>
      <c r="D57" s="154"/>
      <c r="E57" s="150"/>
      <c r="F57" s="155"/>
      <c r="G57" s="145"/>
      <c r="H57" s="145"/>
      <c r="I57" s="145"/>
      <c r="J57" s="145"/>
      <c r="R57" s="169"/>
    </row>
    <row r="58" spans="2:18" ht="14.25" x14ac:dyDescent="0.2">
      <c r="B58" s="121"/>
      <c r="C58" s="115"/>
      <c r="D58" s="154"/>
      <c r="E58" s="150"/>
      <c r="F58" s="155"/>
      <c r="G58" s="145"/>
      <c r="H58" s="145"/>
      <c r="I58" s="145"/>
      <c r="J58" s="145"/>
      <c r="R58" s="169"/>
    </row>
    <row r="59" spans="2:18" ht="14.25" x14ac:dyDescent="0.2">
      <c r="B59" s="121"/>
      <c r="C59" s="115"/>
      <c r="D59" s="154"/>
      <c r="E59" s="150"/>
      <c r="F59" s="155"/>
      <c r="G59" s="145"/>
      <c r="H59" s="145"/>
      <c r="I59" s="145"/>
      <c r="J59" s="145"/>
      <c r="R59" s="169"/>
    </row>
    <row r="60" spans="2:18" ht="14.25" x14ac:dyDescent="0.2">
      <c r="B60" s="121"/>
      <c r="C60" s="115"/>
      <c r="D60" s="154"/>
      <c r="E60" s="150"/>
      <c r="F60" s="155"/>
      <c r="G60" s="145"/>
      <c r="H60" s="145"/>
      <c r="I60" s="145"/>
      <c r="J60" s="145"/>
      <c r="R60" s="169"/>
    </row>
    <row r="61" spans="2:18" ht="103.5" customHeight="1" x14ac:dyDescent="0.2">
      <c r="B61" s="117"/>
      <c r="C61" s="122"/>
      <c r="D61" s="123"/>
      <c r="E61" s="123"/>
      <c r="F61" s="105"/>
      <c r="G61" s="108"/>
      <c r="H61" s="145"/>
      <c r="I61" s="145"/>
      <c r="J61" s="145"/>
      <c r="R61" s="169"/>
    </row>
    <row r="62" spans="2:18" ht="19.5" customHeight="1" x14ac:dyDescent="0.2">
      <c r="B62" s="120"/>
      <c r="C62" s="151"/>
      <c r="D62" s="151"/>
      <c r="E62" s="151"/>
      <c r="F62" s="139"/>
      <c r="G62" s="135"/>
      <c r="R62" s="169"/>
    </row>
    <row r="63" spans="2:18" ht="14.25" x14ac:dyDescent="0.2">
      <c r="B63" s="120"/>
      <c r="C63" s="151"/>
      <c r="D63" s="151"/>
      <c r="E63" s="151"/>
      <c r="F63" s="139"/>
      <c r="G63" s="135"/>
      <c r="R63" s="169"/>
    </row>
    <row r="64" spans="2:18" ht="14.25" x14ac:dyDescent="0.2">
      <c r="B64" s="120"/>
      <c r="C64" s="151"/>
      <c r="D64" s="151"/>
      <c r="E64" s="151"/>
      <c r="F64" s="139"/>
      <c r="G64" s="135"/>
      <c r="R64" s="169"/>
    </row>
    <row r="65" spans="2:28" ht="14.25" x14ac:dyDescent="0.2">
      <c r="B65" s="121"/>
      <c r="C65" s="149"/>
      <c r="D65" s="149"/>
      <c r="E65" s="149"/>
      <c r="F65" s="145"/>
      <c r="G65" s="135"/>
      <c r="R65" s="169"/>
    </row>
    <row r="66" spans="2:28" ht="14.25" x14ac:dyDescent="0.2">
      <c r="B66" s="120"/>
      <c r="C66" s="151"/>
      <c r="D66" s="151"/>
      <c r="E66" s="151"/>
      <c r="F66" s="139"/>
      <c r="G66" s="135"/>
      <c r="R66" s="169"/>
    </row>
    <row r="67" spans="2:28" ht="14.25" x14ac:dyDescent="0.2">
      <c r="B67" s="120"/>
      <c r="C67" s="151"/>
      <c r="D67" s="151"/>
      <c r="E67" s="151"/>
      <c r="F67" s="139"/>
      <c r="G67" s="135"/>
      <c r="R67" s="169"/>
    </row>
    <row r="68" spans="2:28" ht="14.25" x14ac:dyDescent="0.2">
      <c r="B68" s="113"/>
      <c r="C68" s="139"/>
      <c r="D68" s="139"/>
      <c r="E68" s="139"/>
      <c r="F68" s="139"/>
      <c r="G68" s="135"/>
      <c r="R68" s="169"/>
    </row>
    <row r="69" spans="2:28" ht="14.25" x14ac:dyDescent="0.2">
      <c r="B69" s="120"/>
      <c r="C69" s="151"/>
      <c r="D69" s="151"/>
      <c r="E69" s="151"/>
      <c r="F69" s="139"/>
      <c r="G69" s="135"/>
      <c r="R69" s="169"/>
    </row>
    <row r="70" spans="2:28" ht="14.25" x14ac:dyDescent="0.2">
      <c r="B70" s="120"/>
      <c r="C70" s="151"/>
      <c r="D70" s="151"/>
      <c r="E70" s="151"/>
      <c r="F70" s="139"/>
      <c r="G70" s="135"/>
      <c r="R70" s="169"/>
    </row>
    <row r="71" spans="2:28" ht="14.25" x14ac:dyDescent="0.2">
      <c r="B71" s="120"/>
      <c r="C71" s="151"/>
      <c r="D71" s="151"/>
      <c r="E71" s="151"/>
      <c r="F71" s="139"/>
      <c r="G71" s="135"/>
      <c r="R71" s="169"/>
    </row>
    <row r="72" spans="2:28" ht="14.25" x14ac:dyDescent="0.2">
      <c r="B72" s="120"/>
      <c r="C72" s="151"/>
      <c r="D72" s="151"/>
      <c r="E72" s="151"/>
      <c r="F72" s="139"/>
      <c r="G72" s="135"/>
      <c r="R72" s="169"/>
    </row>
    <row r="73" spans="2:28" ht="14.25" x14ac:dyDescent="0.2">
      <c r="B73" s="120"/>
      <c r="C73" s="151"/>
      <c r="D73" s="151"/>
      <c r="E73" s="151"/>
      <c r="F73" s="139"/>
      <c r="G73" s="135"/>
      <c r="R73" s="169"/>
    </row>
    <row r="74" spans="2:28" ht="14.25" x14ac:dyDescent="0.2">
      <c r="B74" s="120"/>
      <c r="C74" s="151"/>
      <c r="D74" s="151"/>
      <c r="E74" s="151"/>
      <c r="F74" s="139"/>
      <c r="G74" s="135"/>
      <c r="R74" s="169"/>
    </row>
    <row r="75" spans="2:28" ht="14.25" x14ac:dyDescent="0.2">
      <c r="B75" s="120"/>
      <c r="C75" s="151"/>
      <c r="D75" s="151"/>
      <c r="E75" s="151"/>
      <c r="F75" s="151"/>
      <c r="G75" s="150"/>
      <c r="R75" s="169"/>
    </row>
    <row r="76" spans="2:28" ht="14.25" x14ac:dyDescent="0.2">
      <c r="B76" s="121"/>
      <c r="C76" s="149"/>
      <c r="D76" s="149"/>
      <c r="E76" s="149"/>
      <c r="F76" s="149"/>
      <c r="G76" s="150"/>
      <c r="R76" s="169"/>
    </row>
    <row r="77" spans="2:28" ht="14.25" x14ac:dyDescent="0.2">
      <c r="B77" s="121"/>
      <c r="C77" s="149"/>
      <c r="D77" s="149"/>
      <c r="E77" s="149"/>
      <c r="F77" s="149"/>
      <c r="G77" s="150"/>
      <c r="R77" s="169"/>
    </row>
    <row r="78" spans="2:28" s="137" customFormat="1" ht="14.25" x14ac:dyDescent="0.2">
      <c r="B78" s="120"/>
      <c r="C78" s="151"/>
      <c r="D78" s="151"/>
      <c r="E78" s="151"/>
      <c r="F78" s="151"/>
      <c r="K78" s="169"/>
      <c r="L78" s="169"/>
      <c r="M78" s="169"/>
      <c r="N78" s="169"/>
      <c r="O78" s="170"/>
      <c r="P78" s="170"/>
      <c r="Q78" s="169"/>
      <c r="S78" s="169"/>
      <c r="T78" s="169"/>
      <c r="U78" s="169"/>
      <c r="V78" s="169"/>
      <c r="W78" s="147"/>
      <c r="X78" s="147"/>
      <c r="Y78" s="147"/>
      <c r="Z78" s="147"/>
      <c r="AA78" s="147"/>
      <c r="AB78" s="147"/>
    </row>
    <row r="79" spans="2:28" s="137" customFormat="1" ht="14.25" x14ac:dyDescent="0.2">
      <c r="B79" s="121"/>
      <c r="C79" s="155"/>
      <c r="D79" s="155"/>
      <c r="E79" s="155"/>
      <c r="F79" s="155"/>
      <c r="K79" s="169"/>
      <c r="L79" s="169"/>
      <c r="M79" s="169"/>
      <c r="N79" s="169"/>
      <c r="O79" s="170"/>
      <c r="P79" s="170"/>
      <c r="Q79" s="169"/>
      <c r="S79" s="169"/>
      <c r="T79" s="169"/>
      <c r="U79" s="169"/>
      <c r="V79" s="169"/>
      <c r="W79" s="147"/>
      <c r="X79" s="147"/>
      <c r="Y79" s="147"/>
      <c r="Z79" s="147"/>
      <c r="AA79" s="147"/>
      <c r="AB79" s="147"/>
    </row>
    <row r="80" spans="2:28" s="137" customFormat="1" ht="14.25" x14ac:dyDescent="0.2">
      <c r="B80" s="121"/>
      <c r="C80" s="155"/>
      <c r="D80" s="155"/>
      <c r="E80" s="155"/>
      <c r="F80" s="155"/>
      <c r="K80" s="169"/>
      <c r="L80" s="169"/>
      <c r="M80" s="169"/>
      <c r="N80" s="169"/>
      <c r="O80" s="170"/>
      <c r="P80" s="170"/>
      <c r="Q80" s="169"/>
      <c r="S80" s="169"/>
      <c r="T80" s="169"/>
      <c r="U80" s="169"/>
      <c r="V80" s="169"/>
      <c r="W80" s="147"/>
      <c r="X80" s="147"/>
      <c r="Y80" s="147"/>
      <c r="Z80" s="147"/>
      <c r="AA80" s="147"/>
      <c r="AB80" s="147"/>
    </row>
    <row r="81" spans="2:28" s="137" customFormat="1" ht="14.25" x14ac:dyDescent="0.2">
      <c r="B81" s="121"/>
      <c r="C81" s="155"/>
      <c r="D81" s="155"/>
      <c r="E81" s="155"/>
      <c r="F81" s="155"/>
      <c r="K81" s="169"/>
      <c r="L81" s="169"/>
      <c r="M81" s="169"/>
      <c r="N81" s="169"/>
      <c r="O81" s="170"/>
      <c r="P81" s="170"/>
      <c r="Q81" s="169"/>
      <c r="S81" s="169"/>
      <c r="T81" s="169"/>
      <c r="U81" s="169"/>
      <c r="V81" s="169"/>
      <c r="W81" s="147"/>
      <c r="X81" s="147"/>
      <c r="Y81" s="147"/>
      <c r="Z81" s="147"/>
      <c r="AA81" s="147"/>
      <c r="AB81" s="147"/>
    </row>
    <row r="82" spans="2:28" s="137" customFormat="1" ht="14.25" x14ac:dyDescent="0.2">
      <c r="B82" s="121"/>
      <c r="C82" s="155"/>
      <c r="D82" s="155"/>
      <c r="E82" s="155"/>
      <c r="F82" s="155"/>
      <c r="K82" s="169"/>
      <c r="L82" s="169"/>
      <c r="M82" s="169"/>
      <c r="N82" s="169"/>
      <c r="O82" s="170"/>
      <c r="P82" s="170"/>
      <c r="Q82" s="169"/>
      <c r="S82" s="169"/>
      <c r="T82" s="169"/>
      <c r="U82" s="169"/>
      <c r="V82" s="169"/>
      <c r="W82" s="147"/>
      <c r="X82" s="147"/>
      <c r="Y82" s="147"/>
      <c r="Z82" s="147"/>
      <c r="AA82" s="147"/>
      <c r="AB82" s="147"/>
    </row>
  </sheetData>
  <pageMargins left="0.7" right="0.7"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25"/>
  <sheetViews>
    <sheetView workbookViewId="0">
      <selection activeCell="F1" sqref="F1:H1048576"/>
    </sheetView>
  </sheetViews>
  <sheetFormatPr defaultRowHeight="15" x14ac:dyDescent="0.25"/>
  <cols>
    <col min="2" max="2" width="18.140625" customWidth="1"/>
    <col min="3" max="3" width="12.7109375" style="103" customWidth="1"/>
    <col min="4" max="4" width="13.28515625" style="103" customWidth="1"/>
  </cols>
  <sheetData>
    <row r="1" spans="1:6" x14ac:dyDescent="0.25">
      <c r="A1" s="92" t="s">
        <v>276</v>
      </c>
      <c r="B1" s="92" t="s">
        <v>17</v>
      </c>
      <c r="C1" s="93" t="s">
        <v>277</v>
      </c>
      <c r="D1" s="93" t="s">
        <v>278</v>
      </c>
      <c r="F1" s="95"/>
    </row>
    <row r="2" spans="1:6" x14ac:dyDescent="0.25">
      <c r="A2" s="94">
        <v>1</v>
      </c>
      <c r="B2" s="96" t="s">
        <v>3</v>
      </c>
      <c r="C2" s="29">
        <v>43.474361000000002</v>
      </c>
      <c r="D2" s="97">
        <v>-70.410639000000003</v>
      </c>
      <c r="F2" s="98"/>
    </row>
    <row r="3" spans="1:6" x14ac:dyDescent="0.25">
      <c r="A3" s="94">
        <v>2</v>
      </c>
      <c r="B3" s="99" t="s">
        <v>283</v>
      </c>
      <c r="C3" s="97">
        <v>43.561556000000003</v>
      </c>
      <c r="D3" s="97">
        <v>-70.219250000000002</v>
      </c>
      <c r="F3" s="100"/>
    </row>
    <row r="4" spans="1:6" x14ac:dyDescent="0.25">
      <c r="A4" s="94">
        <v>3</v>
      </c>
      <c r="B4" s="99" t="s">
        <v>284</v>
      </c>
      <c r="C4" s="101">
        <v>43.637979999999999</v>
      </c>
      <c r="D4" s="101">
        <v>-70.247460000000004</v>
      </c>
      <c r="F4" s="98"/>
    </row>
    <row r="5" spans="1:6" x14ac:dyDescent="0.25">
      <c r="A5" s="94">
        <v>4</v>
      </c>
      <c r="B5" s="99" t="s">
        <v>285</v>
      </c>
      <c r="C5" s="97">
        <v>43.733249999999998</v>
      </c>
      <c r="D5" s="97">
        <v>-70.204306000000003</v>
      </c>
      <c r="F5" s="98"/>
    </row>
    <row r="6" spans="1:6" x14ac:dyDescent="0.25">
      <c r="A6" s="94">
        <v>5</v>
      </c>
      <c r="B6" s="99" t="s">
        <v>286</v>
      </c>
      <c r="C6" s="101">
        <v>43.798139999999997</v>
      </c>
      <c r="D6" s="101">
        <v>-70.175110000000004</v>
      </c>
      <c r="F6" s="98"/>
    </row>
    <row r="7" spans="1:6" x14ac:dyDescent="0.25">
      <c r="A7" s="94">
        <v>6</v>
      </c>
      <c r="B7" s="99" t="s">
        <v>287</v>
      </c>
      <c r="C7" s="97">
        <v>43.800611000000004</v>
      </c>
      <c r="D7" s="97">
        <v>-70.118055999999996</v>
      </c>
      <c r="F7" s="100"/>
    </row>
    <row r="8" spans="1:6" x14ac:dyDescent="0.25">
      <c r="A8" s="94">
        <v>7</v>
      </c>
      <c r="B8" s="99" t="s">
        <v>288</v>
      </c>
      <c r="C8" s="97">
        <v>43.832417</v>
      </c>
      <c r="D8" s="97">
        <v>-70.044694000000007</v>
      </c>
      <c r="F8" s="95"/>
    </row>
    <row r="9" spans="1:6" x14ac:dyDescent="0.25">
      <c r="A9" s="94">
        <v>8</v>
      </c>
      <c r="B9" s="99" t="s">
        <v>289</v>
      </c>
      <c r="C9" s="101">
        <v>43.807189999999999</v>
      </c>
      <c r="D9" s="101">
        <v>-69.992980000000003</v>
      </c>
      <c r="F9" s="100"/>
    </row>
    <row r="10" spans="1:6" x14ac:dyDescent="0.25">
      <c r="A10" s="94">
        <v>9</v>
      </c>
      <c r="B10" s="96" t="s">
        <v>290</v>
      </c>
      <c r="C10" s="101">
        <v>43.759619999999998</v>
      </c>
      <c r="D10" s="101">
        <v>-69.974620000000002</v>
      </c>
      <c r="F10" s="100"/>
    </row>
    <row r="11" spans="1:6" x14ac:dyDescent="0.25">
      <c r="A11" s="94">
        <v>10</v>
      </c>
      <c r="B11" s="96" t="s">
        <v>291</v>
      </c>
      <c r="C11" s="101">
        <v>43.73892</v>
      </c>
      <c r="D11" s="101">
        <v>-70.042209999999997</v>
      </c>
      <c r="F11" s="100"/>
    </row>
    <row r="12" spans="1:6" x14ac:dyDescent="0.25">
      <c r="A12" s="94">
        <v>11</v>
      </c>
      <c r="B12" s="96" t="s">
        <v>292</v>
      </c>
      <c r="C12" s="97">
        <v>43.753917000000001</v>
      </c>
      <c r="D12" s="97">
        <v>-70.139639000000003</v>
      </c>
      <c r="F12" s="95"/>
    </row>
    <row r="13" spans="1:6" x14ac:dyDescent="0.25">
      <c r="A13" s="94">
        <v>12</v>
      </c>
      <c r="B13" s="96" t="s">
        <v>293</v>
      </c>
      <c r="C13" s="101">
        <v>43.713900000000002</v>
      </c>
      <c r="D13" s="101">
        <v>-70.125699999999995</v>
      </c>
      <c r="F13" s="95"/>
    </row>
    <row r="14" spans="1:6" x14ac:dyDescent="0.25">
      <c r="A14" s="94">
        <v>13</v>
      </c>
      <c r="B14" s="102" t="s">
        <v>294</v>
      </c>
      <c r="C14" s="97">
        <v>43.706670000000003</v>
      </c>
      <c r="D14" s="97">
        <v>-70.141350000000003</v>
      </c>
      <c r="F14" s="100"/>
    </row>
    <row r="15" spans="1:6" x14ac:dyDescent="0.25">
      <c r="A15" s="94">
        <v>14</v>
      </c>
      <c r="B15" s="102" t="s">
        <v>295</v>
      </c>
      <c r="C15" s="97">
        <v>43.654249999999998</v>
      </c>
      <c r="D15" s="97">
        <v>-70.199129999999997</v>
      </c>
      <c r="F15" s="100"/>
    </row>
    <row r="16" spans="1:6" x14ac:dyDescent="0.25">
      <c r="A16" s="94"/>
      <c r="B16" s="10"/>
      <c r="F16" s="100"/>
    </row>
    <row r="17" spans="1:6" x14ac:dyDescent="0.25">
      <c r="A17" s="94"/>
      <c r="B17" s="10"/>
      <c r="F17" s="100"/>
    </row>
    <row r="18" spans="1:6" x14ac:dyDescent="0.25">
      <c r="A18" s="94"/>
      <c r="B18" s="10"/>
      <c r="F18" s="100"/>
    </row>
    <row r="19" spans="1:6" x14ac:dyDescent="0.25">
      <c r="A19" s="94"/>
      <c r="F19" s="95"/>
    </row>
    <row r="20" spans="1:6" x14ac:dyDescent="0.25">
      <c r="A20" s="94"/>
      <c r="F20" s="95"/>
    </row>
    <row r="21" spans="1:6" x14ac:dyDescent="0.25">
      <c r="A21" s="94"/>
      <c r="F21" s="100"/>
    </row>
    <row r="22" spans="1:6" x14ac:dyDescent="0.25">
      <c r="A22" s="94"/>
      <c r="F22" s="100"/>
    </row>
    <row r="23" spans="1:6" x14ac:dyDescent="0.25">
      <c r="A23" s="104"/>
    </row>
    <row r="24" spans="1:6" x14ac:dyDescent="0.25">
      <c r="A24" s="10"/>
    </row>
    <row r="25" spans="1:6" x14ac:dyDescent="0.25">
      <c r="A25"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S22"/>
  <sheetViews>
    <sheetView zoomScale="75" zoomScaleNormal="75" workbookViewId="0">
      <selection activeCell="Q28" sqref="Q28"/>
    </sheetView>
  </sheetViews>
  <sheetFormatPr defaultRowHeight="15" x14ac:dyDescent="0.25"/>
  <cols>
    <col min="1" max="1" width="16.5703125" style="85" customWidth="1"/>
    <col min="2" max="2" width="14.5703125" style="4" customWidth="1"/>
    <col min="3" max="3" width="10.42578125" style="85" customWidth="1"/>
    <col min="4" max="4" width="11.7109375" style="3" customWidth="1"/>
    <col min="5" max="5" width="12.42578125" style="13" customWidth="1"/>
    <col min="6" max="6" width="10.85546875" style="13" customWidth="1"/>
    <col min="7" max="7" width="12.7109375" style="13" customWidth="1"/>
    <col min="8" max="9" width="10.28515625" style="8" customWidth="1"/>
    <col min="10" max="10" width="12.140625" style="7" customWidth="1"/>
    <col min="11" max="11" width="10.140625" style="7" customWidth="1"/>
    <col min="12" max="12" width="9.140625" style="7" customWidth="1"/>
    <col min="13" max="13" width="10.7109375" style="3" customWidth="1"/>
    <col min="14" max="14" width="11.85546875" style="3" customWidth="1"/>
    <col min="15" max="15" width="12.42578125" style="3" customWidth="1"/>
    <col min="16" max="16" width="9.5703125" style="3" customWidth="1"/>
    <col min="17" max="17" width="11.140625" style="3" customWidth="1"/>
    <col min="18" max="18" width="10.42578125" style="3" customWidth="1"/>
    <col min="19" max="19" width="10.5703125" style="3" customWidth="1"/>
    <col min="20" max="16384" width="9.140625" style="7"/>
  </cols>
  <sheetData>
    <row r="1" spans="1:19" ht="48.75" customHeight="1" x14ac:dyDescent="0.25">
      <c r="A1" s="181" t="s">
        <v>357</v>
      </c>
      <c r="B1" s="181"/>
      <c r="C1" s="181"/>
      <c r="D1" s="181"/>
      <c r="E1" s="181"/>
      <c r="F1" s="181"/>
      <c r="G1" s="181"/>
      <c r="H1" s="181"/>
      <c r="I1" s="181"/>
      <c r="J1" s="181"/>
      <c r="K1" s="181"/>
      <c r="L1" s="181"/>
      <c r="M1" s="181"/>
      <c r="N1" s="181"/>
      <c r="O1" s="181"/>
      <c r="P1" s="181"/>
      <c r="Q1" s="181"/>
      <c r="R1" s="181"/>
      <c r="S1" s="181"/>
    </row>
    <row r="2" spans="1:19" s="87" customFormat="1" ht="70.5" customHeight="1" x14ac:dyDescent="0.25">
      <c r="A2" s="22" t="s">
        <v>17</v>
      </c>
      <c r="B2" s="86" t="s">
        <v>282</v>
      </c>
      <c r="C2" s="86" t="s">
        <v>358</v>
      </c>
      <c r="D2" s="86" t="s">
        <v>359</v>
      </c>
      <c r="E2" s="86" t="s">
        <v>360</v>
      </c>
      <c r="F2" s="86" t="s">
        <v>361</v>
      </c>
      <c r="G2" s="86" t="s">
        <v>362</v>
      </c>
      <c r="H2" s="86" t="s">
        <v>363</v>
      </c>
      <c r="I2" s="86" t="s">
        <v>364</v>
      </c>
      <c r="J2" s="86" t="s">
        <v>365</v>
      </c>
      <c r="K2" s="86" t="s">
        <v>366</v>
      </c>
      <c r="L2" s="86" t="s">
        <v>273</v>
      </c>
      <c r="M2" s="86" t="s">
        <v>257</v>
      </c>
      <c r="N2" s="86" t="s">
        <v>258</v>
      </c>
      <c r="O2" s="86" t="s">
        <v>259</v>
      </c>
      <c r="P2" s="86" t="s">
        <v>142</v>
      </c>
      <c r="Q2" s="86" t="s">
        <v>143</v>
      </c>
      <c r="R2" s="86" t="s">
        <v>144</v>
      </c>
      <c r="S2" s="86" t="s">
        <v>145</v>
      </c>
    </row>
    <row r="3" spans="1:19" s="83" customFormat="1" ht="15.75" x14ac:dyDescent="0.25">
      <c r="A3" s="26" t="s">
        <v>1</v>
      </c>
      <c r="B3" s="90">
        <v>6</v>
      </c>
      <c r="C3" s="22"/>
      <c r="D3" s="22"/>
      <c r="E3" s="22"/>
      <c r="F3" s="22"/>
      <c r="G3" s="22"/>
      <c r="H3" s="22"/>
      <c r="I3" s="22"/>
      <c r="J3" s="22"/>
      <c r="K3" s="22">
        <v>4.7E-2</v>
      </c>
      <c r="L3" s="22"/>
      <c r="M3" s="22">
        <v>2E-3</v>
      </c>
      <c r="N3" s="78"/>
      <c r="O3" s="78"/>
      <c r="P3" s="88">
        <v>5.43</v>
      </c>
      <c r="Q3" s="88">
        <v>1</v>
      </c>
      <c r="R3" s="88">
        <v>0.31</v>
      </c>
      <c r="S3" s="88">
        <v>1.82</v>
      </c>
    </row>
    <row r="4" spans="1:19" ht="15.75" x14ac:dyDescent="0.25">
      <c r="A4" s="26" t="s">
        <v>2</v>
      </c>
      <c r="B4" s="90">
        <v>4</v>
      </c>
      <c r="C4" s="23"/>
      <c r="D4" s="23"/>
      <c r="E4" s="23"/>
      <c r="F4" s="23"/>
      <c r="G4" s="23"/>
      <c r="H4" s="23"/>
      <c r="I4" s="23"/>
      <c r="J4" s="23"/>
      <c r="K4" s="23"/>
      <c r="L4" s="23"/>
      <c r="M4" s="22">
        <v>1.6999999999999999E-3</v>
      </c>
      <c r="N4" s="78"/>
      <c r="O4" s="78"/>
      <c r="P4" s="88">
        <v>0.74</v>
      </c>
      <c r="Q4" s="88"/>
      <c r="R4" s="88">
        <v>0.26</v>
      </c>
      <c r="S4" s="88">
        <v>0.56000000000000005</v>
      </c>
    </row>
    <row r="5" spans="1:19" ht="15.75" x14ac:dyDescent="0.25">
      <c r="A5" s="26" t="s">
        <v>3</v>
      </c>
      <c r="B5" s="90">
        <v>7</v>
      </c>
      <c r="C5" s="22">
        <v>0.15</v>
      </c>
      <c r="D5" s="22"/>
      <c r="E5" s="22"/>
      <c r="F5" s="22"/>
      <c r="G5" s="22">
        <v>0.14000000000000001</v>
      </c>
      <c r="H5" s="22"/>
      <c r="I5" s="22"/>
      <c r="J5" s="22"/>
      <c r="K5" s="22"/>
      <c r="L5" s="22"/>
      <c r="M5" s="22">
        <v>2.2000000000000001E-3</v>
      </c>
      <c r="N5" s="78"/>
      <c r="O5" s="78"/>
      <c r="P5" s="88">
        <v>1.03</v>
      </c>
      <c r="Q5" s="88">
        <v>0.51</v>
      </c>
      <c r="R5" s="88">
        <v>0.26</v>
      </c>
      <c r="S5" s="88">
        <v>0.79</v>
      </c>
    </row>
    <row r="6" spans="1:19" ht="15.75" x14ac:dyDescent="0.25">
      <c r="A6" s="26" t="s">
        <v>4</v>
      </c>
      <c r="B6" s="90">
        <v>8</v>
      </c>
      <c r="C6" s="22">
        <v>0.27</v>
      </c>
      <c r="D6" s="84"/>
      <c r="E6" s="84"/>
      <c r="F6" s="84"/>
      <c r="G6" s="22">
        <v>0.73</v>
      </c>
      <c r="H6" s="22"/>
      <c r="I6" s="59">
        <v>5.8999999999999997E-2</v>
      </c>
      <c r="J6" s="22"/>
      <c r="K6" s="22"/>
      <c r="L6" s="22"/>
      <c r="M6" s="22">
        <v>2.8E-3</v>
      </c>
      <c r="N6" s="22"/>
      <c r="O6" s="78"/>
      <c r="P6" s="89">
        <v>0.72</v>
      </c>
      <c r="Q6" s="88">
        <v>0.31</v>
      </c>
      <c r="R6" s="88">
        <v>0.28000000000000003</v>
      </c>
      <c r="S6" s="88">
        <v>0.55000000000000004</v>
      </c>
    </row>
    <row r="7" spans="1:19" ht="15.75" x14ac:dyDescent="0.25">
      <c r="A7" s="26" t="s">
        <v>5</v>
      </c>
      <c r="B7" s="90">
        <v>11</v>
      </c>
      <c r="C7" s="59">
        <v>1.7725</v>
      </c>
      <c r="D7" s="59"/>
      <c r="E7" s="59"/>
      <c r="F7" s="59">
        <v>5.1999999999999998E-2</v>
      </c>
      <c r="G7" s="59">
        <v>0.11975</v>
      </c>
      <c r="H7" s="59"/>
      <c r="I7" s="59">
        <v>0.47</v>
      </c>
      <c r="J7" s="59"/>
      <c r="K7" s="59"/>
      <c r="L7" s="59"/>
      <c r="M7" s="59">
        <v>7.1249999999999994E-3</v>
      </c>
      <c r="N7" s="59">
        <v>1.7000000000000001E-2</v>
      </c>
      <c r="O7" s="59">
        <v>0.02</v>
      </c>
      <c r="P7" s="59">
        <v>1.47</v>
      </c>
      <c r="Q7" s="59">
        <v>0.90500000000000003</v>
      </c>
      <c r="R7" s="59">
        <v>0.33333333333333331</v>
      </c>
      <c r="S7" s="59">
        <v>0.99</v>
      </c>
    </row>
    <row r="8" spans="1:19" ht="15.75" x14ac:dyDescent="0.25">
      <c r="A8" s="26" t="s">
        <v>6</v>
      </c>
      <c r="B8" s="90">
        <v>4</v>
      </c>
      <c r="C8" s="22"/>
      <c r="D8" s="22"/>
      <c r="E8" s="22"/>
      <c r="F8" s="22"/>
      <c r="G8" s="22"/>
      <c r="H8" s="22"/>
      <c r="I8" s="22"/>
      <c r="J8" s="22">
        <v>0.15</v>
      </c>
      <c r="K8" s="22"/>
      <c r="L8" s="22"/>
      <c r="M8" s="22"/>
      <c r="N8" s="78"/>
      <c r="O8" s="78"/>
      <c r="P8" s="89">
        <v>0.74</v>
      </c>
      <c r="Q8" s="88">
        <v>0.24</v>
      </c>
      <c r="R8" s="88"/>
      <c r="S8" s="88">
        <v>0.4</v>
      </c>
    </row>
    <row r="9" spans="1:19" ht="15.75" x14ac:dyDescent="0.25">
      <c r="A9" s="26" t="s">
        <v>7</v>
      </c>
      <c r="B9" s="90">
        <v>4</v>
      </c>
      <c r="C9" s="22"/>
      <c r="D9" s="22"/>
      <c r="E9" s="22"/>
      <c r="F9" s="22"/>
      <c r="G9" s="22"/>
      <c r="H9" s="22"/>
      <c r="I9" s="22"/>
      <c r="J9" s="22"/>
      <c r="K9" s="22"/>
      <c r="L9" s="22"/>
      <c r="M9" s="22"/>
      <c r="N9" s="22"/>
      <c r="O9" s="78"/>
      <c r="P9" s="89">
        <v>0.65</v>
      </c>
      <c r="Q9" s="88">
        <v>0.47</v>
      </c>
      <c r="R9" s="88">
        <v>0.43</v>
      </c>
      <c r="S9" s="88">
        <v>0.44</v>
      </c>
    </row>
    <row r="10" spans="1:19" ht="15.75" x14ac:dyDescent="0.25">
      <c r="A10" s="26" t="s">
        <v>8</v>
      </c>
      <c r="B10" s="90">
        <v>0</v>
      </c>
      <c r="C10" s="22"/>
      <c r="D10" s="22"/>
      <c r="E10" s="22"/>
      <c r="F10" s="22"/>
      <c r="G10" s="22"/>
      <c r="H10" s="22"/>
      <c r="I10" s="22"/>
      <c r="J10" s="22"/>
      <c r="K10" s="22"/>
      <c r="L10" s="22"/>
      <c r="M10" s="22"/>
      <c r="N10" s="78"/>
      <c r="O10" s="78"/>
      <c r="P10" s="89"/>
      <c r="Q10" s="88"/>
      <c r="R10" s="88"/>
      <c r="S10" s="88"/>
    </row>
    <row r="11" spans="1:19" ht="15.75" x14ac:dyDescent="0.25">
      <c r="A11" s="26" t="s">
        <v>9</v>
      </c>
      <c r="B11" s="90">
        <v>5</v>
      </c>
      <c r="C11" s="22"/>
      <c r="D11" s="22"/>
      <c r="E11" s="22"/>
      <c r="F11" s="22"/>
      <c r="G11" s="22">
        <v>2.9000000000000001E-2</v>
      </c>
      <c r="H11" s="22"/>
      <c r="I11" s="22"/>
      <c r="J11" s="22"/>
      <c r="K11" s="22"/>
      <c r="L11" s="22"/>
      <c r="M11" s="22">
        <v>2.7000000000000001E-3</v>
      </c>
      <c r="N11" s="78"/>
      <c r="O11" s="78"/>
      <c r="P11" s="89">
        <v>0.61</v>
      </c>
      <c r="Q11" s="88">
        <v>0.28000000000000003</v>
      </c>
      <c r="R11" s="89"/>
      <c r="S11" s="88">
        <v>0.48</v>
      </c>
    </row>
    <row r="12" spans="1:19" ht="15.75" x14ac:dyDescent="0.25">
      <c r="A12" s="26" t="s">
        <v>10</v>
      </c>
      <c r="B12" s="90">
        <v>4</v>
      </c>
      <c r="C12" s="22"/>
      <c r="D12" s="22"/>
      <c r="E12" s="22"/>
      <c r="F12" s="22"/>
      <c r="G12" s="22"/>
      <c r="H12" s="22"/>
      <c r="I12" s="22"/>
      <c r="J12" s="22"/>
      <c r="K12" s="22"/>
      <c r="L12" s="22"/>
      <c r="M12" s="22"/>
      <c r="N12" s="22"/>
      <c r="O12" s="22"/>
      <c r="P12" s="89">
        <v>0.76</v>
      </c>
      <c r="Q12" s="88">
        <v>0.48</v>
      </c>
      <c r="R12" s="88">
        <v>0.46</v>
      </c>
      <c r="S12" s="88">
        <v>0.73</v>
      </c>
    </row>
    <row r="13" spans="1:19" ht="15.75" x14ac:dyDescent="0.25">
      <c r="A13" s="26" t="s">
        <v>12</v>
      </c>
      <c r="B13" s="90">
        <v>6</v>
      </c>
      <c r="C13" s="22"/>
      <c r="D13" s="22"/>
      <c r="E13" s="22"/>
      <c r="F13" s="22"/>
      <c r="G13" s="59">
        <v>0.03</v>
      </c>
      <c r="H13" s="22"/>
      <c r="I13" s="22"/>
      <c r="J13" s="22"/>
      <c r="K13" s="22"/>
      <c r="L13" s="22"/>
      <c r="M13" s="22">
        <v>5.4000000000000003E-3</v>
      </c>
      <c r="N13" s="22"/>
      <c r="O13" s="78"/>
      <c r="P13" s="89">
        <v>2.4</v>
      </c>
      <c r="Q13" s="88">
        <v>1.01</v>
      </c>
      <c r="R13" s="88">
        <v>0.3</v>
      </c>
      <c r="S13" s="88">
        <v>2.21</v>
      </c>
    </row>
    <row r="14" spans="1:19" ht="15.75" x14ac:dyDescent="0.25">
      <c r="A14" s="26" t="s">
        <v>13</v>
      </c>
      <c r="B14" s="90">
        <v>3</v>
      </c>
      <c r="C14" s="22"/>
      <c r="D14" s="59"/>
      <c r="E14" s="59"/>
      <c r="F14" s="59"/>
      <c r="G14" s="22"/>
      <c r="H14" s="22"/>
      <c r="I14" s="22"/>
      <c r="J14" s="22"/>
      <c r="K14" s="22"/>
      <c r="L14" s="22"/>
      <c r="M14" s="22"/>
      <c r="N14" s="78"/>
      <c r="O14" s="78"/>
      <c r="P14" s="89">
        <v>1.66</v>
      </c>
      <c r="Q14" s="88">
        <v>0.98</v>
      </c>
      <c r="R14" s="88"/>
      <c r="S14" s="88">
        <v>0.99</v>
      </c>
    </row>
    <row r="15" spans="1:19" ht="15.75" x14ac:dyDescent="0.25">
      <c r="A15" s="26" t="s">
        <v>11</v>
      </c>
      <c r="B15" s="90">
        <v>6</v>
      </c>
      <c r="C15" s="22">
        <v>0.26</v>
      </c>
      <c r="D15" s="22"/>
      <c r="E15" s="22"/>
      <c r="F15" s="22"/>
      <c r="G15" s="22"/>
      <c r="H15" s="22">
        <v>7.1999999999999995E-2</v>
      </c>
      <c r="I15" s="22">
        <v>5.0999999999999997E-2</v>
      </c>
      <c r="J15" s="22"/>
      <c r="K15" s="22"/>
      <c r="L15" s="22"/>
      <c r="M15" s="22"/>
      <c r="N15" s="22"/>
      <c r="O15" s="78"/>
      <c r="P15" s="89">
        <v>2.08</v>
      </c>
      <c r="Q15" s="88">
        <v>0.71</v>
      </c>
      <c r="R15" s="89"/>
      <c r="S15" s="88">
        <v>1.04</v>
      </c>
    </row>
    <row r="16" spans="1:19" ht="15.75" x14ac:dyDescent="0.25">
      <c r="A16" s="26" t="s">
        <v>15</v>
      </c>
      <c r="B16" s="90">
        <v>1</v>
      </c>
      <c r="C16" s="22"/>
      <c r="D16" s="22">
        <v>3.6999999999999998E-2</v>
      </c>
      <c r="E16" s="22"/>
      <c r="F16" s="22"/>
      <c r="G16" s="22"/>
      <c r="H16" s="22"/>
      <c r="I16" s="22"/>
      <c r="J16" s="22"/>
      <c r="K16" s="22"/>
      <c r="L16" s="22"/>
      <c r="M16" s="78"/>
      <c r="N16" s="78"/>
      <c r="O16" s="78"/>
      <c r="P16" s="78"/>
      <c r="Q16" s="78"/>
      <c r="R16" s="78"/>
      <c r="S16" s="78"/>
    </row>
    <row r="17" spans="1:19" ht="15.75" x14ac:dyDescent="0.25">
      <c r="A17" s="26" t="s">
        <v>21</v>
      </c>
      <c r="B17" s="90">
        <v>1</v>
      </c>
      <c r="C17" s="22"/>
      <c r="D17" s="22"/>
      <c r="E17" s="59">
        <v>3.9999999999999994E-2</v>
      </c>
      <c r="F17" s="22"/>
      <c r="G17" s="22"/>
      <c r="H17" s="22"/>
      <c r="I17" s="22"/>
      <c r="J17" s="22"/>
      <c r="K17" s="22"/>
      <c r="L17" s="22"/>
      <c r="M17" s="78"/>
      <c r="N17" s="78"/>
      <c r="O17" s="78"/>
      <c r="P17" s="78"/>
      <c r="Q17" s="78"/>
      <c r="R17" s="78"/>
      <c r="S17" s="78"/>
    </row>
    <row r="18" spans="1:19" ht="15.75" x14ac:dyDescent="0.25">
      <c r="A18" s="26" t="s">
        <v>20</v>
      </c>
      <c r="B18" s="90">
        <v>2</v>
      </c>
      <c r="C18" s="22"/>
      <c r="D18" s="22"/>
      <c r="E18" s="22">
        <v>0.22</v>
      </c>
      <c r="F18" s="22"/>
      <c r="G18" s="22"/>
      <c r="H18" s="22"/>
      <c r="I18" s="22"/>
      <c r="J18" s="22"/>
      <c r="K18" s="22"/>
      <c r="L18" s="22">
        <v>5.1999999999999998E-2</v>
      </c>
      <c r="M18" s="78"/>
      <c r="N18" s="78"/>
      <c r="O18" s="78"/>
      <c r="P18" s="78"/>
      <c r="Q18" s="78"/>
      <c r="R18" s="78"/>
      <c r="S18" s="78"/>
    </row>
    <row r="19" spans="1:19" ht="15.75" x14ac:dyDescent="0.25">
      <c r="A19" s="26" t="s">
        <v>16</v>
      </c>
      <c r="B19" s="90">
        <v>1</v>
      </c>
      <c r="C19" s="22"/>
      <c r="D19" s="22"/>
      <c r="E19" s="22">
        <v>3.7999999999999999E-2</v>
      </c>
      <c r="F19" s="22"/>
      <c r="G19" s="22"/>
      <c r="H19" s="22"/>
      <c r="I19" s="22"/>
      <c r="J19" s="22"/>
      <c r="K19" s="22"/>
      <c r="L19" s="22"/>
      <c r="M19" s="78"/>
      <c r="N19" s="78"/>
      <c r="O19" s="78"/>
      <c r="P19" s="78"/>
      <c r="Q19" s="78"/>
      <c r="R19" s="78"/>
      <c r="S19" s="78"/>
    </row>
    <row r="20" spans="1:19" ht="15.75" x14ac:dyDescent="0.25">
      <c r="A20" s="26" t="s">
        <v>18</v>
      </c>
      <c r="B20" s="90">
        <v>1</v>
      </c>
      <c r="C20" s="22"/>
      <c r="D20" s="22"/>
      <c r="E20" s="22">
        <v>2.5000000000000001E-2</v>
      </c>
      <c r="F20" s="22"/>
      <c r="G20" s="22"/>
      <c r="H20" s="22"/>
      <c r="I20" s="22"/>
      <c r="J20" s="22"/>
      <c r="K20" s="22"/>
      <c r="L20" s="22"/>
      <c r="M20" s="78"/>
      <c r="N20" s="78"/>
      <c r="O20" s="78"/>
      <c r="P20" s="78"/>
      <c r="Q20" s="78"/>
      <c r="R20" s="78"/>
      <c r="S20" s="78"/>
    </row>
    <row r="21" spans="1:19" ht="15.75" x14ac:dyDescent="0.25">
      <c r="A21" s="26" t="s">
        <v>19</v>
      </c>
      <c r="B21" s="90">
        <v>0</v>
      </c>
      <c r="C21" s="22"/>
      <c r="D21" s="22"/>
      <c r="E21" s="22"/>
      <c r="F21" s="22"/>
      <c r="G21" s="22"/>
      <c r="H21" s="22"/>
      <c r="I21" s="22"/>
      <c r="J21" s="22"/>
      <c r="K21" s="22"/>
      <c r="L21" s="22"/>
      <c r="M21" s="78"/>
      <c r="N21" s="78"/>
      <c r="O21" s="78"/>
      <c r="P21" s="78"/>
      <c r="Q21" s="78"/>
      <c r="R21" s="78"/>
      <c r="S21" s="78"/>
    </row>
    <row r="22" spans="1:19" ht="15.75" x14ac:dyDescent="0.25">
      <c r="A22" s="8"/>
      <c r="B22" s="91"/>
      <c r="C22" s="19"/>
      <c r="D22" s="19"/>
      <c r="E22" s="19"/>
      <c r="F22" s="19"/>
      <c r="G22" s="19"/>
      <c r="H22" s="19"/>
      <c r="I22" s="19"/>
      <c r="J22" s="19"/>
      <c r="K22" s="19"/>
      <c r="L22" s="19"/>
      <c r="M22" s="13"/>
      <c r="N22" s="13"/>
      <c r="O22" s="13"/>
      <c r="P22" s="13"/>
      <c r="Q22" s="13"/>
      <c r="R22" s="13"/>
      <c r="S22" s="13"/>
    </row>
  </sheetData>
  <mergeCells count="1">
    <mergeCell ref="A1:S1"/>
  </mergeCells>
  <pageMargins left="0.7" right="0.7" top="0.75" bottom="0.75" header="0.3" footer="0.3"/>
  <pageSetup paperSize="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AA128"/>
  <sheetViews>
    <sheetView zoomScale="75" zoomScaleNormal="75" workbookViewId="0">
      <selection activeCell="A54" sqref="A54"/>
    </sheetView>
  </sheetViews>
  <sheetFormatPr defaultRowHeight="15" x14ac:dyDescent="0.25"/>
  <cols>
    <col min="1" max="1" width="17.85546875" style="7" customWidth="1"/>
    <col min="2" max="2" width="21.5703125" style="1" customWidth="1"/>
    <col min="3" max="3" width="16.85546875" style="1" customWidth="1"/>
    <col min="4" max="4" width="13.7109375" style="2" customWidth="1"/>
    <col min="5" max="5" width="14.28515625" style="3" bestFit="1" customWidth="1"/>
    <col min="6" max="6" width="16.28515625" style="3" bestFit="1" customWidth="1"/>
    <col min="7" max="9" width="16.28515625" style="13" bestFit="1" customWidth="1"/>
    <col min="10" max="10" width="14.42578125" style="13" bestFit="1" customWidth="1"/>
    <col min="11" max="12" width="14.28515625" style="10" bestFit="1" customWidth="1"/>
    <col min="15" max="15" width="14" bestFit="1" customWidth="1"/>
    <col min="20" max="20" width="17.7109375" style="29" customWidth="1"/>
    <col min="21" max="21" width="16.28515625" style="2" customWidth="1"/>
    <col min="22" max="22" width="17.140625" customWidth="1"/>
    <col min="23" max="23" width="12.42578125" customWidth="1"/>
  </cols>
  <sheetData>
    <row r="1" spans="1:21" ht="48.75" customHeight="1" x14ac:dyDescent="0.25">
      <c r="A1" s="185" t="s">
        <v>269</v>
      </c>
      <c r="B1" s="186"/>
      <c r="C1" s="186"/>
      <c r="D1" s="186"/>
      <c r="E1" s="186"/>
      <c r="F1" s="186"/>
      <c r="G1" s="186"/>
      <c r="H1" s="186"/>
      <c r="I1" s="186"/>
      <c r="J1" s="186"/>
      <c r="K1" s="186"/>
      <c r="L1" s="186"/>
      <c r="M1" s="186"/>
      <c r="N1" s="186"/>
      <c r="O1" s="186"/>
      <c r="P1" s="186"/>
      <c r="Q1" s="186"/>
    </row>
    <row r="2" spans="1:21" s="5" customFormat="1" ht="140.25" customHeight="1" x14ac:dyDescent="0.25">
      <c r="A2" s="22" t="s">
        <v>0</v>
      </c>
      <c r="B2" s="22" t="s">
        <v>17</v>
      </c>
      <c r="C2" s="76" t="s">
        <v>260</v>
      </c>
      <c r="D2" s="76" t="s">
        <v>261</v>
      </c>
      <c r="E2" s="76" t="s">
        <v>262</v>
      </c>
      <c r="F2" s="76" t="s">
        <v>263</v>
      </c>
      <c r="G2" s="76" t="s">
        <v>264</v>
      </c>
      <c r="H2" s="76" t="s">
        <v>265</v>
      </c>
      <c r="I2" s="76" t="s">
        <v>266</v>
      </c>
      <c r="J2" s="76" t="s">
        <v>279</v>
      </c>
      <c r="K2" s="76" t="s">
        <v>267</v>
      </c>
      <c r="L2" s="76" t="s">
        <v>268</v>
      </c>
      <c r="M2" s="76" t="s">
        <v>270</v>
      </c>
      <c r="N2" s="76" t="s">
        <v>271</v>
      </c>
      <c r="O2" s="76" t="s">
        <v>272</v>
      </c>
      <c r="P2" s="76" t="s">
        <v>273</v>
      </c>
      <c r="Q2" s="76" t="s">
        <v>274</v>
      </c>
    </row>
    <row r="3" spans="1:21" s="6" customFormat="1" x14ac:dyDescent="0.25">
      <c r="A3" s="26" t="s">
        <v>128</v>
      </c>
      <c r="B3" s="26" t="s">
        <v>1</v>
      </c>
      <c r="C3" s="60" t="s">
        <v>122</v>
      </c>
      <c r="D3" s="60" t="s">
        <v>122</v>
      </c>
      <c r="E3" s="60" t="s">
        <v>122</v>
      </c>
      <c r="F3" s="60" t="s">
        <v>122</v>
      </c>
      <c r="G3" s="60" t="s">
        <v>122</v>
      </c>
      <c r="H3" s="60" t="s">
        <v>122</v>
      </c>
      <c r="I3" s="60" t="s">
        <v>122</v>
      </c>
      <c r="J3" s="22" t="s">
        <v>123</v>
      </c>
      <c r="K3" s="60" t="s">
        <v>122</v>
      </c>
      <c r="L3" s="60" t="s">
        <v>122</v>
      </c>
      <c r="M3" s="60" t="s">
        <v>122</v>
      </c>
      <c r="N3" s="22">
        <v>4.7E-2</v>
      </c>
      <c r="O3" s="60" t="s">
        <v>122</v>
      </c>
      <c r="P3" s="60" t="s">
        <v>122</v>
      </c>
      <c r="Q3" s="60" t="s">
        <v>122</v>
      </c>
      <c r="S3" s="10"/>
    </row>
    <row r="4" spans="1:21" s="7" customFormat="1" x14ac:dyDescent="0.25">
      <c r="A4" s="26" t="s">
        <v>129</v>
      </c>
      <c r="B4" s="26" t="s">
        <v>2</v>
      </c>
      <c r="C4" s="61" t="s">
        <v>122</v>
      </c>
      <c r="D4" s="61" t="s">
        <v>122</v>
      </c>
      <c r="E4" s="61" t="s">
        <v>122</v>
      </c>
      <c r="F4" s="61" t="s">
        <v>122</v>
      </c>
      <c r="G4" s="61" t="s">
        <v>122</v>
      </c>
      <c r="H4" s="61" t="s">
        <v>122</v>
      </c>
      <c r="I4" s="61" t="s">
        <v>122</v>
      </c>
      <c r="J4" s="23" t="s">
        <v>123</v>
      </c>
      <c r="K4" s="61" t="s">
        <v>122</v>
      </c>
      <c r="L4" s="61" t="s">
        <v>122</v>
      </c>
      <c r="M4" s="61" t="s">
        <v>122</v>
      </c>
      <c r="N4" s="61" t="s">
        <v>122</v>
      </c>
      <c r="O4" s="61" t="s">
        <v>122</v>
      </c>
      <c r="P4" s="61" t="s">
        <v>122</v>
      </c>
      <c r="Q4" s="61" t="s">
        <v>122</v>
      </c>
      <c r="S4" s="10"/>
    </row>
    <row r="5" spans="1:21" x14ac:dyDescent="0.25">
      <c r="A5" s="26" t="s">
        <v>177</v>
      </c>
      <c r="B5" s="26" t="s">
        <v>3</v>
      </c>
      <c r="C5" s="22">
        <v>0.15</v>
      </c>
      <c r="D5" s="60" t="s">
        <v>122</v>
      </c>
      <c r="E5" s="60" t="s">
        <v>122</v>
      </c>
      <c r="F5" s="60" t="s">
        <v>122</v>
      </c>
      <c r="G5" s="60" t="s">
        <v>122</v>
      </c>
      <c r="H5" s="60" t="s">
        <v>122</v>
      </c>
      <c r="I5" s="60" t="s">
        <v>122</v>
      </c>
      <c r="J5" s="22">
        <v>0.14000000000000001</v>
      </c>
      <c r="K5" s="60" t="s">
        <v>122</v>
      </c>
      <c r="L5" s="22" t="s">
        <v>123</v>
      </c>
      <c r="M5" s="60" t="s">
        <v>122</v>
      </c>
      <c r="N5" s="60" t="s">
        <v>122</v>
      </c>
      <c r="O5" s="60" t="s">
        <v>122</v>
      </c>
      <c r="P5" s="60" t="s">
        <v>122</v>
      </c>
      <c r="Q5" s="60" t="s">
        <v>122</v>
      </c>
      <c r="S5" s="10"/>
      <c r="T5"/>
      <c r="U5"/>
    </row>
    <row r="6" spans="1:21" s="7" customFormat="1" x14ac:dyDescent="0.25">
      <c r="A6" s="26" t="s">
        <v>137</v>
      </c>
      <c r="B6" s="26" t="s">
        <v>4</v>
      </c>
      <c r="C6" s="22">
        <v>0.27</v>
      </c>
      <c r="D6" s="62" t="s">
        <v>122</v>
      </c>
      <c r="E6" s="62" t="s">
        <v>122</v>
      </c>
      <c r="F6" s="62" t="s">
        <v>122</v>
      </c>
      <c r="G6" s="62" t="s">
        <v>122</v>
      </c>
      <c r="H6" s="62" t="s">
        <v>122</v>
      </c>
      <c r="I6" s="62" t="s">
        <v>122</v>
      </c>
      <c r="J6" s="22">
        <v>0.73</v>
      </c>
      <c r="K6" s="60" t="s">
        <v>122</v>
      </c>
      <c r="L6" s="59">
        <v>5.8999999999999997E-2</v>
      </c>
      <c r="M6" s="22" t="s">
        <v>123</v>
      </c>
      <c r="N6" s="60" t="s">
        <v>122</v>
      </c>
      <c r="O6" s="60" t="s">
        <v>122</v>
      </c>
      <c r="P6" s="60" t="s">
        <v>122</v>
      </c>
      <c r="Q6" s="60" t="s">
        <v>122</v>
      </c>
      <c r="S6" s="10"/>
    </row>
    <row r="7" spans="1:21" s="7" customFormat="1" x14ac:dyDescent="0.25">
      <c r="A7" s="26" t="s">
        <v>165</v>
      </c>
      <c r="B7" s="26" t="s">
        <v>254</v>
      </c>
      <c r="C7" s="22">
        <v>1.5</v>
      </c>
      <c r="D7" s="60" t="s">
        <v>122</v>
      </c>
      <c r="E7" s="60" t="s">
        <v>122</v>
      </c>
      <c r="F7" s="60" t="s">
        <v>122</v>
      </c>
      <c r="G7" s="60" t="s">
        <v>122</v>
      </c>
      <c r="H7" s="22" t="s">
        <v>123</v>
      </c>
      <c r="I7" s="22">
        <v>5.1999999999999998E-2</v>
      </c>
      <c r="J7" s="22">
        <v>0.14000000000000001</v>
      </c>
      <c r="K7" s="60" t="s">
        <v>122</v>
      </c>
      <c r="L7" s="22">
        <v>0.16</v>
      </c>
      <c r="M7" s="60" t="s">
        <v>122</v>
      </c>
      <c r="N7" s="22" t="s">
        <v>123</v>
      </c>
      <c r="O7" s="60" t="s">
        <v>122</v>
      </c>
      <c r="P7" s="60" t="s">
        <v>122</v>
      </c>
      <c r="Q7" s="22" t="s">
        <v>123</v>
      </c>
      <c r="S7" s="10"/>
    </row>
    <row r="8" spans="1:21" s="7" customFormat="1" x14ac:dyDescent="0.25">
      <c r="A8" s="26" t="s">
        <v>163</v>
      </c>
      <c r="B8" s="26" t="s">
        <v>254</v>
      </c>
      <c r="C8" s="22">
        <v>4.5999999999999996</v>
      </c>
      <c r="D8" s="60" t="s">
        <v>122</v>
      </c>
      <c r="E8" s="60" t="s">
        <v>122</v>
      </c>
      <c r="F8" s="60" t="s">
        <v>122</v>
      </c>
      <c r="G8" s="60" t="s">
        <v>122</v>
      </c>
      <c r="H8" s="60" t="s">
        <v>122</v>
      </c>
      <c r="I8" s="22" t="s">
        <v>123</v>
      </c>
      <c r="J8" s="22">
        <v>0.12</v>
      </c>
      <c r="K8" s="60" t="s">
        <v>122</v>
      </c>
      <c r="L8" s="22">
        <v>1.1000000000000001</v>
      </c>
      <c r="M8" s="60" t="s">
        <v>122</v>
      </c>
      <c r="N8" s="60" t="s">
        <v>122</v>
      </c>
      <c r="O8" s="60" t="s">
        <v>122</v>
      </c>
      <c r="P8" s="60" t="s">
        <v>122</v>
      </c>
      <c r="Q8" s="22" t="s">
        <v>123</v>
      </c>
      <c r="S8" s="10"/>
    </row>
    <row r="9" spans="1:21" s="7" customFormat="1" x14ac:dyDescent="0.25">
      <c r="A9" s="26" t="s">
        <v>164</v>
      </c>
      <c r="B9" s="26" t="s">
        <v>254</v>
      </c>
      <c r="C9" s="22">
        <v>0.8</v>
      </c>
      <c r="D9" s="60" t="s">
        <v>122</v>
      </c>
      <c r="E9" s="60" t="s">
        <v>122</v>
      </c>
      <c r="F9" s="60" t="s">
        <v>122</v>
      </c>
      <c r="G9" s="60" t="s">
        <v>122</v>
      </c>
      <c r="H9" s="60" t="s">
        <v>122</v>
      </c>
      <c r="I9" s="60" t="s">
        <v>122</v>
      </c>
      <c r="J9" s="22">
        <v>8.8999999999999996E-2</v>
      </c>
      <c r="K9" s="60" t="s">
        <v>122</v>
      </c>
      <c r="L9" s="22">
        <v>0.15</v>
      </c>
      <c r="M9" s="60" t="s">
        <v>122</v>
      </c>
      <c r="N9" s="60" t="s">
        <v>122</v>
      </c>
      <c r="O9" s="60" t="s">
        <v>122</v>
      </c>
      <c r="P9" s="60" t="s">
        <v>122</v>
      </c>
      <c r="Q9" s="60" t="s">
        <v>122</v>
      </c>
      <c r="S9" s="10"/>
    </row>
    <row r="10" spans="1:21" s="7" customFormat="1" x14ac:dyDescent="0.25">
      <c r="A10" s="26" t="s">
        <v>162</v>
      </c>
      <c r="B10" s="26" t="s">
        <v>254</v>
      </c>
      <c r="C10" s="22">
        <v>0.19</v>
      </c>
      <c r="D10" s="60" t="s">
        <v>122</v>
      </c>
      <c r="E10" s="60" t="s">
        <v>122</v>
      </c>
      <c r="F10" s="60" t="s">
        <v>122</v>
      </c>
      <c r="G10" s="60" t="s">
        <v>122</v>
      </c>
      <c r="H10" s="60" t="s">
        <v>122</v>
      </c>
      <c r="I10" s="60" t="s">
        <v>122</v>
      </c>
      <c r="J10" s="22">
        <v>0.13</v>
      </c>
      <c r="K10" s="60" t="s">
        <v>122</v>
      </c>
      <c r="L10" s="22" t="s">
        <v>123</v>
      </c>
      <c r="M10" s="60" t="s">
        <v>122</v>
      </c>
      <c r="N10" s="60" t="s">
        <v>122</v>
      </c>
      <c r="O10" s="60" t="s">
        <v>122</v>
      </c>
      <c r="P10" s="60" t="s">
        <v>122</v>
      </c>
      <c r="Q10" s="60" t="s">
        <v>122</v>
      </c>
      <c r="S10" s="10"/>
    </row>
    <row r="11" spans="1:21" s="7" customFormat="1" x14ac:dyDescent="0.25">
      <c r="A11" s="26" t="s">
        <v>131</v>
      </c>
      <c r="B11" s="26" t="s">
        <v>6</v>
      </c>
      <c r="C11" s="60" t="s">
        <v>122</v>
      </c>
      <c r="D11" s="60" t="s">
        <v>122</v>
      </c>
      <c r="E11" s="60" t="s">
        <v>122</v>
      </c>
      <c r="F11" s="60" t="s">
        <v>122</v>
      </c>
      <c r="G11" s="60" t="s">
        <v>122</v>
      </c>
      <c r="H11" s="60" t="s">
        <v>122</v>
      </c>
      <c r="I11" s="60" t="s">
        <v>122</v>
      </c>
      <c r="J11" s="60" t="s">
        <v>122</v>
      </c>
      <c r="K11" s="60" t="s">
        <v>122</v>
      </c>
      <c r="L11" s="60" t="s">
        <v>122</v>
      </c>
      <c r="M11" s="22">
        <v>0.15</v>
      </c>
      <c r="N11" s="60" t="s">
        <v>122</v>
      </c>
      <c r="O11" s="60" t="s">
        <v>122</v>
      </c>
      <c r="P11" s="60" t="s">
        <v>122</v>
      </c>
      <c r="Q11" s="60" t="s">
        <v>122</v>
      </c>
      <c r="S11" s="10"/>
    </row>
    <row r="12" spans="1:21" s="7" customFormat="1" x14ac:dyDescent="0.25">
      <c r="A12" s="26" t="s">
        <v>130</v>
      </c>
      <c r="B12" s="26" t="s">
        <v>7</v>
      </c>
      <c r="C12" s="60" t="s">
        <v>122</v>
      </c>
      <c r="D12" s="60" t="s">
        <v>122</v>
      </c>
      <c r="E12" s="60" t="s">
        <v>122</v>
      </c>
      <c r="F12" s="60" t="s">
        <v>122</v>
      </c>
      <c r="G12" s="60" t="s">
        <v>122</v>
      </c>
      <c r="H12" s="60" t="s">
        <v>122</v>
      </c>
      <c r="I12" s="60" t="s">
        <v>122</v>
      </c>
      <c r="J12" s="22" t="s">
        <v>123</v>
      </c>
      <c r="K12" s="60" t="s">
        <v>122</v>
      </c>
      <c r="L12" s="60" t="s">
        <v>122</v>
      </c>
      <c r="M12" s="60" t="s">
        <v>122</v>
      </c>
      <c r="N12" s="60" t="s">
        <v>122</v>
      </c>
      <c r="O12" s="60" t="s">
        <v>122</v>
      </c>
      <c r="P12" s="60" t="s">
        <v>122</v>
      </c>
      <c r="Q12" s="60" t="s">
        <v>122</v>
      </c>
      <c r="S12" s="10"/>
    </row>
    <row r="13" spans="1:21" s="7" customFormat="1" x14ac:dyDescent="0.25">
      <c r="A13" s="26" t="s">
        <v>139</v>
      </c>
      <c r="B13" s="26" t="s">
        <v>8</v>
      </c>
      <c r="C13" s="60" t="s">
        <v>122</v>
      </c>
      <c r="D13" s="60" t="s">
        <v>122</v>
      </c>
      <c r="E13" s="60" t="s">
        <v>122</v>
      </c>
      <c r="F13" s="60" t="s">
        <v>122</v>
      </c>
      <c r="G13" s="60" t="s">
        <v>122</v>
      </c>
      <c r="H13" s="60" t="s">
        <v>122</v>
      </c>
      <c r="I13" s="60" t="s">
        <v>122</v>
      </c>
      <c r="J13" s="60" t="s">
        <v>122</v>
      </c>
      <c r="K13" s="60" t="s">
        <v>122</v>
      </c>
      <c r="L13" s="60" t="s">
        <v>122</v>
      </c>
      <c r="M13" s="60" t="s">
        <v>122</v>
      </c>
      <c r="N13" s="60" t="s">
        <v>122</v>
      </c>
      <c r="O13" s="60" t="s">
        <v>122</v>
      </c>
      <c r="P13" s="60" t="s">
        <v>122</v>
      </c>
      <c r="Q13" s="60" t="s">
        <v>122</v>
      </c>
      <c r="S13" s="10"/>
    </row>
    <row r="14" spans="1:21" s="7" customFormat="1" x14ac:dyDescent="0.25">
      <c r="A14" s="26" t="s">
        <v>124</v>
      </c>
      <c r="B14" s="26" t="s">
        <v>9</v>
      </c>
      <c r="C14" s="60" t="s">
        <v>122</v>
      </c>
      <c r="D14" s="60" t="s">
        <v>122</v>
      </c>
      <c r="E14" s="60" t="s">
        <v>122</v>
      </c>
      <c r="F14" s="60" t="s">
        <v>122</v>
      </c>
      <c r="G14" s="60" t="s">
        <v>122</v>
      </c>
      <c r="H14" s="60" t="s">
        <v>122</v>
      </c>
      <c r="I14" s="60" t="s">
        <v>122</v>
      </c>
      <c r="J14" s="22">
        <v>2.9000000000000001E-2</v>
      </c>
      <c r="K14" s="60" t="s">
        <v>122</v>
      </c>
      <c r="L14" s="60" t="s">
        <v>122</v>
      </c>
      <c r="M14" s="60" t="s">
        <v>122</v>
      </c>
      <c r="N14" s="60" t="s">
        <v>122</v>
      </c>
      <c r="O14" s="60" t="s">
        <v>122</v>
      </c>
      <c r="P14" s="60" t="s">
        <v>122</v>
      </c>
      <c r="Q14" s="60" t="s">
        <v>122</v>
      </c>
      <c r="S14" s="10"/>
    </row>
    <row r="15" spans="1:21" s="7" customFormat="1" x14ac:dyDescent="0.25">
      <c r="A15" s="26" t="s">
        <v>160</v>
      </c>
      <c r="B15" s="26" t="s">
        <v>10</v>
      </c>
      <c r="C15" s="60" t="s">
        <v>122</v>
      </c>
      <c r="D15" s="60" t="s">
        <v>122</v>
      </c>
      <c r="E15" s="60" t="s">
        <v>122</v>
      </c>
      <c r="F15" s="60" t="s">
        <v>122</v>
      </c>
      <c r="G15" s="60" t="s">
        <v>122</v>
      </c>
      <c r="H15" s="60" t="s">
        <v>122</v>
      </c>
      <c r="I15" s="60" t="s">
        <v>122</v>
      </c>
      <c r="J15" s="22" t="s">
        <v>123</v>
      </c>
      <c r="K15" s="60" t="s">
        <v>122</v>
      </c>
      <c r="L15" s="60" t="s">
        <v>122</v>
      </c>
      <c r="M15" s="60" t="s">
        <v>122</v>
      </c>
      <c r="N15" s="60" t="s">
        <v>122</v>
      </c>
      <c r="O15" s="22" t="s">
        <v>123</v>
      </c>
      <c r="P15" s="60" t="s">
        <v>122</v>
      </c>
      <c r="Q15" s="60" t="s">
        <v>122</v>
      </c>
      <c r="S15" s="10"/>
    </row>
    <row r="16" spans="1:21" x14ac:dyDescent="0.25">
      <c r="A16" s="26" t="s">
        <v>127</v>
      </c>
      <c r="B16" s="26" t="s">
        <v>12</v>
      </c>
      <c r="C16" s="60" t="s">
        <v>122</v>
      </c>
      <c r="D16" s="60" t="s">
        <v>122</v>
      </c>
      <c r="E16" s="22" t="s">
        <v>123</v>
      </c>
      <c r="F16" s="60" t="s">
        <v>122</v>
      </c>
      <c r="G16" s="60" t="s">
        <v>122</v>
      </c>
      <c r="H16" s="60" t="s">
        <v>122</v>
      </c>
      <c r="I16" s="22" t="s">
        <v>123</v>
      </c>
      <c r="J16" s="59">
        <v>0.03</v>
      </c>
      <c r="K16" s="22" t="s">
        <v>123</v>
      </c>
      <c r="L16" s="60" t="s">
        <v>122</v>
      </c>
      <c r="M16" s="60" t="s">
        <v>122</v>
      </c>
      <c r="N16" s="60" t="s">
        <v>122</v>
      </c>
      <c r="O16" s="60" t="s">
        <v>122</v>
      </c>
      <c r="P16" s="60" t="s">
        <v>122</v>
      </c>
      <c r="Q16" s="60" t="s">
        <v>122</v>
      </c>
      <c r="S16" s="10"/>
      <c r="T16"/>
      <c r="U16" s="29"/>
    </row>
    <row r="17" spans="1:27" x14ac:dyDescent="0.25">
      <c r="A17" s="26" t="s">
        <v>126</v>
      </c>
      <c r="B17" s="26" t="s">
        <v>13</v>
      </c>
      <c r="C17" s="22" t="s">
        <v>123</v>
      </c>
      <c r="D17" s="63" t="s">
        <v>122</v>
      </c>
      <c r="E17" s="63" t="s">
        <v>122</v>
      </c>
      <c r="F17" s="63" t="s">
        <v>122</v>
      </c>
      <c r="G17" s="63" t="s">
        <v>122</v>
      </c>
      <c r="H17" s="63" t="s">
        <v>122</v>
      </c>
      <c r="I17" s="63" t="s">
        <v>122</v>
      </c>
      <c r="J17" s="22" t="s">
        <v>123</v>
      </c>
      <c r="K17" s="60" t="s">
        <v>122</v>
      </c>
      <c r="L17" s="60" t="s">
        <v>122</v>
      </c>
      <c r="M17" s="60" t="s">
        <v>122</v>
      </c>
      <c r="N17" s="60" t="s">
        <v>122</v>
      </c>
      <c r="O17" s="60" t="s">
        <v>122</v>
      </c>
      <c r="P17" s="60" t="s">
        <v>122</v>
      </c>
      <c r="Q17" s="60" t="s">
        <v>122</v>
      </c>
      <c r="S17" s="10"/>
      <c r="T17"/>
      <c r="U17" s="29"/>
    </row>
    <row r="18" spans="1:27" s="7" customFormat="1" x14ac:dyDescent="0.25">
      <c r="A18" s="26" t="s">
        <v>125</v>
      </c>
      <c r="B18" s="26" t="s">
        <v>11</v>
      </c>
      <c r="C18" s="22">
        <v>0.26</v>
      </c>
      <c r="D18" s="60" t="s">
        <v>122</v>
      </c>
      <c r="E18" s="60" t="s">
        <v>122</v>
      </c>
      <c r="F18" s="60" t="s">
        <v>122</v>
      </c>
      <c r="G18" s="60" t="s">
        <v>122</v>
      </c>
      <c r="H18" s="60" t="s">
        <v>122</v>
      </c>
      <c r="I18" s="60" t="s">
        <v>122</v>
      </c>
      <c r="J18" s="22" t="s">
        <v>123</v>
      </c>
      <c r="K18" s="22">
        <v>7.1999999999999995E-2</v>
      </c>
      <c r="L18" s="22">
        <v>5.0999999999999997E-2</v>
      </c>
      <c r="M18" s="60" t="s">
        <v>122</v>
      </c>
      <c r="N18" s="60" t="s">
        <v>122</v>
      </c>
      <c r="O18" s="60" t="s">
        <v>122</v>
      </c>
      <c r="P18" s="60" t="s">
        <v>122</v>
      </c>
      <c r="Q18" s="60" t="s">
        <v>122</v>
      </c>
      <c r="S18" s="10"/>
    </row>
    <row r="19" spans="1:27" x14ac:dyDescent="0.25">
      <c r="A19" s="26" t="s">
        <v>138</v>
      </c>
      <c r="B19" s="26" t="s">
        <v>15</v>
      </c>
      <c r="C19" s="60" t="s">
        <v>122</v>
      </c>
      <c r="D19" s="22">
        <v>3.6999999999999998E-2</v>
      </c>
      <c r="E19" s="60" t="s">
        <v>122</v>
      </c>
      <c r="F19" s="60" t="s">
        <v>122</v>
      </c>
      <c r="G19" s="22" t="s">
        <v>123</v>
      </c>
      <c r="H19" s="60" t="s">
        <v>122</v>
      </c>
      <c r="I19" s="60" t="s">
        <v>122</v>
      </c>
      <c r="J19" s="60" t="s">
        <v>122</v>
      </c>
      <c r="K19" s="60" t="s">
        <v>122</v>
      </c>
      <c r="L19" s="60" t="s">
        <v>122</v>
      </c>
      <c r="M19" s="60" t="s">
        <v>122</v>
      </c>
      <c r="N19" s="60" t="s">
        <v>122</v>
      </c>
      <c r="O19" s="60" t="s">
        <v>122</v>
      </c>
      <c r="P19" s="60" t="s">
        <v>122</v>
      </c>
      <c r="Q19" s="60" t="s">
        <v>122</v>
      </c>
      <c r="S19" s="10"/>
      <c r="T19"/>
      <c r="U19"/>
    </row>
    <row r="20" spans="1:27" x14ac:dyDescent="0.25">
      <c r="A20" s="26" t="s">
        <v>141</v>
      </c>
      <c r="B20" s="26" t="s">
        <v>14</v>
      </c>
      <c r="C20" s="60" t="s">
        <v>122</v>
      </c>
      <c r="D20" s="60" t="s">
        <v>122</v>
      </c>
      <c r="E20" s="60" t="s">
        <v>122</v>
      </c>
      <c r="F20" s="27" t="s">
        <v>123</v>
      </c>
      <c r="G20" s="60" t="s">
        <v>122</v>
      </c>
      <c r="H20" s="60" t="s">
        <v>122</v>
      </c>
      <c r="I20" s="60" t="s">
        <v>122</v>
      </c>
      <c r="J20" s="60" t="s">
        <v>122</v>
      </c>
      <c r="K20" s="60" t="s">
        <v>122</v>
      </c>
      <c r="L20" s="60" t="s">
        <v>122</v>
      </c>
      <c r="M20" s="60" t="s">
        <v>122</v>
      </c>
      <c r="N20" s="60" t="s">
        <v>122</v>
      </c>
      <c r="O20" s="60" t="s">
        <v>122</v>
      </c>
      <c r="P20" s="60" t="s">
        <v>122</v>
      </c>
      <c r="Q20" s="60" t="s">
        <v>122</v>
      </c>
      <c r="S20" s="10"/>
      <c r="T20"/>
      <c r="U20"/>
    </row>
    <row r="21" spans="1:27" x14ac:dyDescent="0.25">
      <c r="A21" s="26" t="s">
        <v>140</v>
      </c>
      <c r="B21" s="26" t="s">
        <v>21</v>
      </c>
      <c r="C21" s="60" t="s">
        <v>122</v>
      </c>
      <c r="D21" s="60" t="s">
        <v>122</v>
      </c>
      <c r="E21" s="60" t="s">
        <v>122</v>
      </c>
      <c r="F21" s="60" t="s">
        <v>122</v>
      </c>
      <c r="G21" s="22">
        <v>3.6999999999999998E-2</v>
      </c>
      <c r="H21" s="60" t="s">
        <v>122</v>
      </c>
      <c r="I21" s="60" t="s">
        <v>122</v>
      </c>
      <c r="J21" s="60" t="s">
        <v>122</v>
      </c>
      <c r="K21" s="60" t="s">
        <v>122</v>
      </c>
      <c r="L21" s="60" t="s">
        <v>122</v>
      </c>
      <c r="M21" s="60" t="s">
        <v>122</v>
      </c>
      <c r="N21" s="60" t="s">
        <v>122</v>
      </c>
      <c r="O21" s="60" t="s">
        <v>122</v>
      </c>
      <c r="P21" s="22" t="s">
        <v>123</v>
      </c>
      <c r="Q21" s="60" t="s">
        <v>122</v>
      </c>
      <c r="S21" s="10"/>
      <c r="T21"/>
      <c r="U21"/>
    </row>
    <row r="22" spans="1:27" x14ac:dyDescent="0.25">
      <c r="A22" s="26" t="s">
        <v>132</v>
      </c>
      <c r="B22" s="26" t="s">
        <v>252</v>
      </c>
      <c r="C22" s="60" t="s">
        <v>122</v>
      </c>
      <c r="D22" s="60" t="s">
        <v>122</v>
      </c>
      <c r="E22" s="60" t="s">
        <v>122</v>
      </c>
      <c r="F22" s="60" t="s">
        <v>122</v>
      </c>
      <c r="G22" s="22">
        <v>4.2999999999999997E-2</v>
      </c>
      <c r="H22" s="60" t="s">
        <v>122</v>
      </c>
      <c r="I22" s="60" t="s">
        <v>122</v>
      </c>
      <c r="J22" s="60" t="s">
        <v>122</v>
      </c>
      <c r="K22" s="60" t="s">
        <v>122</v>
      </c>
      <c r="L22" s="60" t="s">
        <v>122</v>
      </c>
      <c r="M22" s="60" t="s">
        <v>122</v>
      </c>
      <c r="N22" s="60" t="s">
        <v>122</v>
      </c>
      <c r="O22" s="60" t="s">
        <v>122</v>
      </c>
      <c r="P22" s="22" t="s">
        <v>123</v>
      </c>
      <c r="Q22" s="60" t="s">
        <v>122</v>
      </c>
      <c r="S22" s="10"/>
      <c r="T22"/>
      <c r="U22"/>
    </row>
    <row r="23" spans="1:27" x14ac:dyDescent="0.25">
      <c r="A23" s="26" t="s">
        <v>133</v>
      </c>
      <c r="B23" s="26" t="s">
        <v>20</v>
      </c>
      <c r="C23" s="60" t="s">
        <v>122</v>
      </c>
      <c r="D23" s="60" t="s">
        <v>122</v>
      </c>
      <c r="E23" s="60" t="s">
        <v>122</v>
      </c>
      <c r="F23" s="60" t="s">
        <v>122</v>
      </c>
      <c r="G23" s="22">
        <v>0.22</v>
      </c>
      <c r="H23" s="60" t="s">
        <v>122</v>
      </c>
      <c r="I23" s="60" t="s">
        <v>122</v>
      </c>
      <c r="J23" s="60" t="s">
        <v>122</v>
      </c>
      <c r="K23" s="60" t="s">
        <v>122</v>
      </c>
      <c r="L23" s="60" t="s">
        <v>122</v>
      </c>
      <c r="M23" s="60" t="s">
        <v>122</v>
      </c>
      <c r="N23" s="60" t="s">
        <v>122</v>
      </c>
      <c r="O23" s="60" t="s">
        <v>122</v>
      </c>
      <c r="P23" s="22">
        <v>5.1999999999999998E-2</v>
      </c>
      <c r="Q23" s="60" t="s">
        <v>122</v>
      </c>
      <c r="S23" s="10"/>
      <c r="T23"/>
      <c r="U23"/>
    </row>
    <row r="24" spans="1:27" x14ac:dyDescent="0.25">
      <c r="A24" s="26" t="s">
        <v>134</v>
      </c>
      <c r="B24" s="26" t="s">
        <v>16</v>
      </c>
      <c r="C24" s="60" t="s">
        <v>122</v>
      </c>
      <c r="D24" s="60" t="s">
        <v>122</v>
      </c>
      <c r="E24" s="60" t="s">
        <v>122</v>
      </c>
      <c r="F24" s="60" t="s">
        <v>122</v>
      </c>
      <c r="G24" s="22">
        <v>3.7999999999999999E-2</v>
      </c>
      <c r="H24" s="60" t="s">
        <v>122</v>
      </c>
      <c r="I24" s="60" t="s">
        <v>122</v>
      </c>
      <c r="J24" s="60" t="s">
        <v>122</v>
      </c>
      <c r="K24" s="60" t="s">
        <v>122</v>
      </c>
      <c r="L24" s="60" t="s">
        <v>122</v>
      </c>
      <c r="M24" s="60" t="s">
        <v>122</v>
      </c>
      <c r="N24" s="60" t="s">
        <v>122</v>
      </c>
      <c r="O24" s="60" t="s">
        <v>122</v>
      </c>
      <c r="P24" s="60" t="s">
        <v>122</v>
      </c>
      <c r="Q24" s="60" t="s">
        <v>122</v>
      </c>
      <c r="S24" s="10"/>
      <c r="T24"/>
      <c r="U24"/>
    </row>
    <row r="25" spans="1:27" x14ac:dyDescent="0.25">
      <c r="A25" s="26" t="s">
        <v>135</v>
      </c>
      <c r="B25" s="26" t="s">
        <v>18</v>
      </c>
      <c r="C25" s="60" t="s">
        <v>122</v>
      </c>
      <c r="D25" s="60" t="s">
        <v>122</v>
      </c>
      <c r="E25" s="60" t="s">
        <v>122</v>
      </c>
      <c r="F25" s="60" t="s">
        <v>122</v>
      </c>
      <c r="G25" s="22">
        <v>2.5000000000000001E-2</v>
      </c>
      <c r="H25" s="60" t="s">
        <v>122</v>
      </c>
      <c r="I25" s="60" t="s">
        <v>122</v>
      </c>
      <c r="J25" s="60" t="s">
        <v>122</v>
      </c>
      <c r="K25" s="60" t="s">
        <v>122</v>
      </c>
      <c r="L25" s="60" t="s">
        <v>122</v>
      </c>
      <c r="M25" s="60" t="s">
        <v>122</v>
      </c>
      <c r="N25" s="60" t="s">
        <v>122</v>
      </c>
      <c r="O25" s="60" t="s">
        <v>122</v>
      </c>
      <c r="P25" s="60" t="s">
        <v>122</v>
      </c>
      <c r="Q25" s="60" t="s">
        <v>122</v>
      </c>
      <c r="S25" s="10"/>
      <c r="T25"/>
      <c r="U25"/>
    </row>
    <row r="26" spans="1:27" x14ac:dyDescent="0.25">
      <c r="A26" s="26" t="s">
        <v>136</v>
      </c>
      <c r="B26" s="26" t="s">
        <v>19</v>
      </c>
      <c r="C26" s="60" t="s">
        <v>122</v>
      </c>
      <c r="D26" s="60" t="s">
        <v>122</v>
      </c>
      <c r="E26" s="60" t="s">
        <v>122</v>
      </c>
      <c r="F26" s="60" t="s">
        <v>122</v>
      </c>
      <c r="G26" s="22" t="s">
        <v>123</v>
      </c>
      <c r="H26" s="60" t="s">
        <v>122</v>
      </c>
      <c r="I26" s="60" t="s">
        <v>122</v>
      </c>
      <c r="J26" s="60" t="s">
        <v>122</v>
      </c>
      <c r="K26" s="60" t="s">
        <v>122</v>
      </c>
      <c r="L26" s="60" t="s">
        <v>122</v>
      </c>
      <c r="M26" s="60" t="s">
        <v>122</v>
      </c>
      <c r="N26" s="60" t="s">
        <v>122</v>
      </c>
      <c r="O26" s="60" t="s">
        <v>122</v>
      </c>
      <c r="P26" s="60" t="s">
        <v>122</v>
      </c>
      <c r="Q26" s="60" t="s">
        <v>122</v>
      </c>
      <c r="S26" s="10"/>
      <c r="T26"/>
      <c r="U26"/>
    </row>
    <row r="27" spans="1:27" s="44" customFormat="1" x14ac:dyDescent="0.25">
      <c r="A27" s="75" t="s">
        <v>256</v>
      </c>
      <c r="B27" s="43"/>
      <c r="D27" s="45"/>
      <c r="E27" s="45"/>
      <c r="F27" s="46"/>
      <c r="G27" s="45"/>
      <c r="H27" s="19"/>
      <c r="I27" s="45"/>
      <c r="J27" s="45"/>
      <c r="K27" s="45"/>
      <c r="L27" s="45"/>
      <c r="M27" s="45"/>
      <c r="N27" s="45"/>
      <c r="O27" s="45"/>
      <c r="P27" s="45"/>
      <c r="Q27" s="45"/>
      <c r="R27" s="45"/>
      <c r="S27" s="10"/>
      <c r="U27" s="47"/>
      <c r="V27" s="48"/>
    </row>
    <row r="28" spans="1:27" s="44" customFormat="1" x14ac:dyDescent="0.25">
      <c r="A28" s="49"/>
      <c r="B28" s="43"/>
      <c r="D28" s="45"/>
      <c r="E28" s="45"/>
      <c r="F28" s="17"/>
      <c r="G28" s="45"/>
      <c r="H28" s="45"/>
      <c r="I28" s="45"/>
      <c r="J28" s="45"/>
      <c r="K28" s="45"/>
      <c r="L28" s="45"/>
      <c r="M28" s="45"/>
      <c r="N28" s="45"/>
      <c r="O28" s="45"/>
      <c r="P28" s="45"/>
      <c r="Q28" s="45"/>
      <c r="R28" s="10"/>
      <c r="T28" s="47"/>
      <c r="U28" s="48"/>
    </row>
    <row r="29" spans="1:27" s="10" customFormat="1" x14ac:dyDescent="0.25">
      <c r="A29" s="8"/>
      <c r="B29" s="16"/>
      <c r="C29" s="16"/>
      <c r="D29" s="18"/>
      <c r="E29" s="12"/>
      <c r="F29" s="12"/>
      <c r="G29" s="12"/>
      <c r="H29" s="13"/>
      <c r="I29" s="13"/>
      <c r="J29" s="13"/>
      <c r="K29" s="13"/>
      <c r="L29" s="13"/>
      <c r="M29"/>
      <c r="N29"/>
      <c r="O29"/>
      <c r="P29"/>
      <c r="Q29"/>
      <c r="T29" s="30"/>
      <c r="U29" s="14"/>
    </row>
    <row r="30" spans="1:27" s="10" customFormat="1" x14ac:dyDescent="0.25">
      <c r="A30" s="8"/>
      <c r="B30" s="16"/>
      <c r="C30" s="16"/>
      <c r="D30" s="14"/>
      <c r="E30" s="12"/>
      <c r="F30" s="12"/>
      <c r="G30" s="12"/>
      <c r="H30" s="13"/>
      <c r="I30" s="13"/>
      <c r="J30" s="13"/>
      <c r="K30" s="13"/>
      <c r="L30" s="13"/>
      <c r="M30"/>
      <c r="N30"/>
      <c r="O30"/>
      <c r="P30"/>
      <c r="Q30"/>
      <c r="T30" s="30"/>
      <c r="U30" s="14"/>
    </row>
    <row r="31" spans="1:27" s="10" customFormat="1" x14ac:dyDescent="0.25">
      <c r="I31" s="13"/>
      <c r="J31" s="9"/>
      <c r="K31" s="9"/>
      <c r="L31" s="9"/>
      <c r="M31" s="9"/>
      <c r="N31" s="9"/>
      <c r="O31" s="9"/>
      <c r="P31" s="9"/>
      <c r="Q31" s="9"/>
      <c r="R31" s="9"/>
      <c r="S31" s="9"/>
      <c r="T31" s="9"/>
      <c r="U31" s="9"/>
      <c r="V31"/>
      <c r="W31"/>
      <c r="X31" s="9"/>
      <c r="Y31" s="9"/>
      <c r="Z31" s="9"/>
      <c r="AA31" s="9"/>
    </row>
    <row r="32" spans="1:27" s="10" customFormat="1" x14ac:dyDescent="0.25">
      <c r="I32" s="9"/>
      <c r="J32" s="9"/>
      <c r="K32" s="9"/>
      <c r="L32" s="9"/>
      <c r="M32" s="9"/>
      <c r="N32" s="9"/>
      <c r="O32" s="9"/>
      <c r="P32" s="9"/>
      <c r="Q32" s="9"/>
      <c r="R32" s="9"/>
      <c r="S32" s="9"/>
      <c r="T32" s="9"/>
      <c r="U32" s="9"/>
      <c r="V32"/>
      <c r="W32"/>
      <c r="X32" s="9"/>
      <c r="Y32" s="9"/>
      <c r="Z32" s="9"/>
      <c r="AA32" s="9"/>
    </row>
    <row r="33" spans="1:9" s="5" customFormat="1" ht="18.75" customHeight="1" x14ac:dyDescent="0.25"/>
    <row r="34" spans="1:9" s="8" customFormat="1" ht="58.5" customHeight="1" x14ac:dyDescent="0.25">
      <c r="A34" s="187" t="s">
        <v>275</v>
      </c>
      <c r="B34" s="188"/>
      <c r="C34" s="188"/>
      <c r="D34" s="188"/>
      <c r="E34" s="188"/>
      <c r="F34" s="188"/>
      <c r="G34" s="188"/>
      <c r="H34" s="188"/>
      <c r="I34" s="188"/>
    </row>
    <row r="35" spans="1:9" s="8" customFormat="1" ht="122.25" x14ac:dyDescent="0.25">
      <c r="A35" s="24" t="s">
        <v>0</v>
      </c>
      <c r="B35" s="24" t="s">
        <v>17</v>
      </c>
      <c r="C35" s="76" t="s">
        <v>257</v>
      </c>
      <c r="D35" s="76" t="s">
        <v>258</v>
      </c>
      <c r="E35" s="76" t="s">
        <v>259</v>
      </c>
      <c r="F35" s="77" t="s">
        <v>142</v>
      </c>
      <c r="G35" s="77" t="s">
        <v>143</v>
      </c>
      <c r="H35" s="77" t="s">
        <v>144</v>
      </c>
      <c r="I35" s="77" t="s">
        <v>145</v>
      </c>
    </row>
    <row r="36" spans="1:9" s="8" customFormat="1" x14ac:dyDescent="0.25">
      <c r="A36" s="25" t="s">
        <v>128</v>
      </c>
      <c r="B36" s="25" t="s">
        <v>1</v>
      </c>
      <c r="C36" s="33" t="s">
        <v>216</v>
      </c>
      <c r="D36" s="71" t="s">
        <v>181</v>
      </c>
      <c r="E36" s="71" t="s">
        <v>182</v>
      </c>
      <c r="F36" s="38">
        <v>5.43</v>
      </c>
      <c r="G36" s="38">
        <v>1</v>
      </c>
      <c r="H36" s="38" t="s">
        <v>146</v>
      </c>
      <c r="I36" s="38">
        <v>1.82</v>
      </c>
    </row>
    <row r="37" spans="1:9" s="8" customFormat="1" x14ac:dyDescent="0.25">
      <c r="A37" s="25" t="s">
        <v>129</v>
      </c>
      <c r="B37" s="25" t="s">
        <v>2</v>
      </c>
      <c r="C37" s="33" t="s">
        <v>169</v>
      </c>
      <c r="D37" s="71" t="s">
        <v>180</v>
      </c>
      <c r="E37" s="71" t="s">
        <v>182</v>
      </c>
      <c r="F37" s="38">
        <v>0.74</v>
      </c>
      <c r="G37" s="70" t="s">
        <v>173</v>
      </c>
      <c r="H37" s="38" t="s">
        <v>154</v>
      </c>
      <c r="I37" s="38">
        <v>0.56000000000000005</v>
      </c>
    </row>
    <row r="38" spans="1:9" s="8" customFormat="1" x14ac:dyDescent="0.25">
      <c r="A38" s="25" t="s">
        <v>166</v>
      </c>
      <c r="B38" s="25" t="s">
        <v>3</v>
      </c>
      <c r="C38" s="33">
        <v>2.2000000000000001E-3</v>
      </c>
      <c r="D38" s="71" t="s">
        <v>180</v>
      </c>
      <c r="E38" s="71" t="s">
        <v>182</v>
      </c>
      <c r="F38" s="38">
        <v>1.03</v>
      </c>
      <c r="G38" s="38">
        <v>0.51</v>
      </c>
      <c r="H38" s="38" t="s">
        <v>154</v>
      </c>
      <c r="I38" s="38">
        <v>0.79</v>
      </c>
    </row>
    <row r="39" spans="1:9" s="8" customFormat="1" x14ac:dyDescent="0.25">
      <c r="A39" s="25" t="s">
        <v>137</v>
      </c>
      <c r="B39" s="25" t="s">
        <v>4</v>
      </c>
      <c r="C39" s="33">
        <v>2.8E-3</v>
      </c>
      <c r="D39" s="69" t="s">
        <v>181</v>
      </c>
      <c r="E39" s="71" t="s">
        <v>185</v>
      </c>
      <c r="F39" s="39">
        <v>0.72</v>
      </c>
      <c r="G39" s="38" t="s">
        <v>146</v>
      </c>
      <c r="H39" s="38" t="s">
        <v>147</v>
      </c>
      <c r="I39" s="38">
        <v>0.55000000000000004</v>
      </c>
    </row>
    <row r="40" spans="1:9" s="8" customFormat="1" x14ac:dyDescent="0.25">
      <c r="A40" s="25" t="s">
        <v>165</v>
      </c>
      <c r="B40" s="25" t="s">
        <v>255</v>
      </c>
      <c r="C40" s="33" t="s">
        <v>217</v>
      </c>
      <c r="D40" s="40">
        <v>0.02</v>
      </c>
      <c r="E40" s="36">
        <v>2.3E-2</v>
      </c>
      <c r="F40" s="39">
        <v>0.91</v>
      </c>
      <c r="G40" s="38" t="s">
        <v>156</v>
      </c>
      <c r="H40" s="38" t="s">
        <v>157</v>
      </c>
      <c r="I40" s="38" t="s">
        <v>152</v>
      </c>
    </row>
    <row r="41" spans="1:9" s="8" customFormat="1" x14ac:dyDescent="0.25">
      <c r="A41" s="25" t="s">
        <v>163</v>
      </c>
      <c r="B41" s="25" t="s">
        <v>254</v>
      </c>
      <c r="C41" s="33">
        <v>1.6E-2</v>
      </c>
      <c r="D41" s="36">
        <v>1.4E-2</v>
      </c>
      <c r="E41" s="36">
        <v>1.7000000000000001E-2</v>
      </c>
      <c r="F41" s="39">
        <v>1.1100000000000001</v>
      </c>
      <c r="G41" s="38">
        <v>0.71</v>
      </c>
      <c r="H41" s="38" t="s">
        <v>158</v>
      </c>
      <c r="I41" s="38">
        <v>0.68</v>
      </c>
    </row>
    <row r="42" spans="1:9" s="8" customFormat="1" x14ac:dyDescent="0.25">
      <c r="A42" s="25" t="s">
        <v>164</v>
      </c>
      <c r="B42" s="25" t="s">
        <v>255</v>
      </c>
      <c r="C42" s="33">
        <v>6.4000000000000003E-3</v>
      </c>
      <c r="D42" s="71" t="s">
        <v>187</v>
      </c>
      <c r="E42" s="71" t="s">
        <v>188</v>
      </c>
      <c r="F42" s="39">
        <v>2.14</v>
      </c>
      <c r="G42" s="38">
        <v>1.39</v>
      </c>
      <c r="H42" s="38" t="s">
        <v>159</v>
      </c>
      <c r="I42" s="38">
        <v>1.44</v>
      </c>
    </row>
    <row r="43" spans="1:9" s="8" customFormat="1" x14ac:dyDescent="0.25">
      <c r="A43" s="25" t="s">
        <v>162</v>
      </c>
      <c r="B43" s="25" t="s">
        <v>254</v>
      </c>
      <c r="C43" s="33">
        <v>4.8999999999999998E-3</v>
      </c>
      <c r="D43" s="69" t="s">
        <v>187</v>
      </c>
      <c r="E43" s="71" t="s">
        <v>189</v>
      </c>
      <c r="F43" s="39">
        <v>1.72</v>
      </c>
      <c r="G43" s="38">
        <v>1.03</v>
      </c>
      <c r="H43" s="70" t="s">
        <v>178</v>
      </c>
      <c r="I43" s="38">
        <v>1.4</v>
      </c>
    </row>
    <row r="44" spans="1:9" s="8" customFormat="1" x14ac:dyDescent="0.25">
      <c r="A44" s="25" t="s">
        <v>131</v>
      </c>
      <c r="B44" s="25" t="s">
        <v>6</v>
      </c>
      <c r="C44" s="69" t="s">
        <v>184</v>
      </c>
      <c r="D44" s="71" t="s">
        <v>180</v>
      </c>
      <c r="E44" s="71" t="s">
        <v>190</v>
      </c>
      <c r="F44" s="39">
        <v>0.74</v>
      </c>
      <c r="G44" s="38" t="s">
        <v>148</v>
      </c>
      <c r="H44" s="70" t="s">
        <v>179</v>
      </c>
      <c r="I44" s="38" t="s">
        <v>149</v>
      </c>
    </row>
    <row r="45" spans="1:9" s="8" customFormat="1" x14ac:dyDescent="0.25">
      <c r="A45" s="25" t="s">
        <v>130</v>
      </c>
      <c r="B45" s="25" t="s">
        <v>7</v>
      </c>
      <c r="C45" s="69" t="s">
        <v>186</v>
      </c>
      <c r="D45" s="69" t="s">
        <v>181</v>
      </c>
      <c r="E45" s="71" t="s">
        <v>182</v>
      </c>
      <c r="F45" s="39">
        <v>0.65</v>
      </c>
      <c r="G45" s="38" t="s">
        <v>150</v>
      </c>
      <c r="H45" s="38" t="s">
        <v>151</v>
      </c>
      <c r="I45" s="38" t="s">
        <v>152</v>
      </c>
    </row>
    <row r="46" spans="1:9" s="8" customFormat="1" x14ac:dyDescent="0.25">
      <c r="A46" s="25" t="s">
        <v>139</v>
      </c>
      <c r="B46" s="25" t="s">
        <v>8</v>
      </c>
      <c r="C46" s="69" t="s">
        <v>183</v>
      </c>
      <c r="D46" s="71" t="s">
        <v>180</v>
      </c>
      <c r="E46" s="71" t="s">
        <v>182</v>
      </c>
      <c r="F46" s="74" t="s">
        <v>172</v>
      </c>
      <c r="G46" s="70" t="s">
        <v>172</v>
      </c>
      <c r="H46" s="70" t="s">
        <v>172</v>
      </c>
      <c r="I46" s="70" t="s">
        <v>172</v>
      </c>
    </row>
    <row r="47" spans="1:9" s="8" customFormat="1" x14ac:dyDescent="0.25">
      <c r="A47" s="25" t="s">
        <v>124</v>
      </c>
      <c r="B47" s="25" t="s">
        <v>9</v>
      </c>
      <c r="C47" s="33">
        <v>2.7000000000000001E-3</v>
      </c>
      <c r="D47" s="71" t="s">
        <v>180</v>
      </c>
      <c r="E47" s="71" t="s">
        <v>182</v>
      </c>
      <c r="F47" s="39">
        <v>0.61</v>
      </c>
      <c r="G47" s="38" t="s">
        <v>147</v>
      </c>
      <c r="H47" s="74" t="s">
        <v>172</v>
      </c>
      <c r="I47" s="38" t="s">
        <v>155</v>
      </c>
    </row>
    <row r="48" spans="1:9" s="8" customFormat="1" x14ac:dyDescent="0.25">
      <c r="A48" s="25" t="s">
        <v>160</v>
      </c>
      <c r="B48" s="25" t="s">
        <v>10</v>
      </c>
      <c r="C48" s="69" t="s">
        <v>186</v>
      </c>
      <c r="D48" s="69" t="s">
        <v>181</v>
      </c>
      <c r="E48" s="69" t="s">
        <v>185</v>
      </c>
      <c r="F48" s="39">
        <v>0.76</v>
      </c>
      <c r="G48" s="38" t="s">
        <v>155</v>
      </c>
      <c r="H48" s="38" t="s">
        <v>161</v>
      </c>
      <c r="I48" s="38">
        <v>0.73</v>
      </c>
    </row>
    <row r="49" spans="1:27" s="8" customFormat="1" x14ac:dyDescent="0.25">
      <c r="A49" s="25" t="s">
        <v>127</v>
      </c>
      <c r="B49" s="25" t="s">
        <v>12</v>
      </c>
      <c r="C49" s="33">
        <v>5.4000000000000003E-3</v>
      </c>
      <c r="D49" s="69" t="s">
        <v>181</v>
      </c>
      <c r="E49" s="71" t="s">
        <v>182</v>
      </c>
      <c r="F49" s="39">
        <v>2.4</v>
      </c>
      <c r="G49" s="38" t="s">
        <v>167</v>
      </c>
      <c r="H49" s="38" t="s">
        <v>168</v>
      </c>
      <c r="I49" s="38">
        <v>2.21</v>
      </c>
    </row>
    <row r="50" spans="1:27" s="8" customFormat="1" x14ac:dyDescent="0.25">
      <c r="A50" s="25" t="s">
        <v>126</v>
      </c>
      <c r="B50" s="25" t="s">
        <v>13</v>
      </c>
      <c r="C50" s="69" t="s">
        <v>184</v>
      </c>
      <c r="D50" s="71" t="s">
        <v>180</v>
      </c>
      <c r="E50" s="71" t="s">
        <v>182</v>
      </c>
      <c r="F50" s="39">
        <v>1.66</v>
      </c>
      <c r="G50" s="38">
        <v>0.98</v>
      </c>
      <c r="H50" s="70" t="s">
        <v>171</v>
      </c>
      <c r="I50" s="38">
        <v>0.99</v>
      </c>
    </row>
    <row r="51" spans="1:27" s="8" customFormat="1" x14ac:dyDescent="0.25">
      <c r="A51" s="25" t="s">
        <v>125</v>
      </c>
      <c r="B51" s="25" t="s">
        <v>11</v>
      </c>
      <c r="C51" s="69" t="s">
        <v>183</v>
      </c>
      <c r="D51" s="69" t="s">
        <v>181</v>
      </c>
      <c r="E51" s="71" t="s">
        <v>182</v>
      </c>
      <c r="F51" s="39">
        <v>2.08</v>
      </c>
      <c r="G51" s="38">
        <v>0.71</v>
      </c>
      <c r="H51" s="74" t="s">
        <v>172</v>
      </c>
      <c r="I51" s="38">
        <v>1.04</v>
      </c>
    </row>
    <row r="52" spans="1:27" s="8" customFormat="1" x14ac:dyDescent="0.25">
      <c r="A52" s="25" t="s">
        <v>138</v>
      </c>
      <c r="B52" s="25" t="s">
        <v>15</v>
      </c>
      <c r="C52" s="69" t="s">
        <v>184</v>
      </c>
      <c r="D52" s="71" t="s">
        <v>180</v>
      </c>
      <c r="E52" s="71" t="s">
        <v>182</v>
      </c>
      <c r="F52" s="72" t="s">
        <v>171</v>
      </c>
      <c r="G52" s="73" t="s">
        <v>171</v>
      </c>
      <c r="H52" s="73" t="s">
        <v>171</v>
      </c>
      <c r="I52" s="73" t="s">
        <v>171</v>
      </c>
    </row>
    <row r="53" spans="1:27" s="8" customFormat="1" x14ac:dyDescent="0.25">
      <c r="A53" s="25" t="s">
        <v>141</v>
      </c>
      <c r="B53" s="25" t="s">
        <v>14</v>
      </c>
      <c r="C53" s="70" t="s">
        <v>170</v>
      </c>
      <c r="D53" s="70" t="s">
        <v>170</v>
      </c>
      <c r="E53" s="70" t="s">
        <v>170</v>
      </c>
      <c r="F53" s="74" t="s">
        <v>170</v>
      </c>
      <c r="G53" s="74" t="s">
        <v>170</v>
      </c>
      <c r="H53" s="74" t="s">
        <v>170</v>
      </c>
      <c r="I53" s="74" t="s">
        <v>170</v>
      </c>
    </row>
    <row r="54" spans="1:27" s="8" customFormat="1" x14ac:dyDescent="0.25">
      <c r="A54" s="25" t="s">
        <v>140</v>
      </c>
      <c r="B54" s="25" t="s">
        <v>21</v>
      </c>
      <c r="C54" s="69" t="s">
        <v>211</v>
      </c>
      <c r="D54" s="71" t="s">
        <v>212</v>
      </c>
      <c r="E54" s="71" t="s">
        <v>213</v>
      </c>
      <c r="F54" s="72" t="s">
        <v>175</v>
      </c>
      <c r="G54" s="72" t="s">
        <v>175</v>
      </c>
      <c r="H54" s="72" t="s">
        <v>175</v>
      </c>
      <c r="I54" s="72" t="s">
        <v>175</v>
      </c>
    </row>
    <row r="55" spans="1:27" s="10" customFormat="1" x14ac:dyDescent="0.25">
      <c r="A55" s="25" t="s">
        <v>132</v>
      </c>
      <c r="B55" s="25" t="s">
        <v>252</v>
      </c>
      <c r="C55" s="69" t="s">
        <v>214</v>
      </c>
      <c r="D55" s="71" t="s">
        <v>212</v>
      </c>
      <c r="E55" s="71" t="s">
        <v>213</v>
      </c>
      <c r="F55" s="74" t="s">
        <v>174</v>
      </c>
      <c r="G55" s="74" t="s">
        <v>174</v>
      </c>
      <c r="H55" s="74" t="s">
        <v>174</v>
      </c>
      <c r="I55" s="74" t="s">
        <v>174</v>
      </c>
    </row>
    <row r="56" spans="1:27" s="10" customFormat="1" x14ac:dyDescent="0.25">
      <c r="A56" s="25" t="s">
        <v>133</v>
      </c>
      <c r="B56" s="25" t="s">
        <v>20</v>
      </c>
      <c r="C56" s="69" t="s">
        <v>214</v>
      </c>
      <c r="D56" s="71" t="s">
        <v>212</v>
      </c>
      <c r="E56" s="71" t="s">
        <v>213</v>
      </c>
      <c r="F56" s="74" t="s">
        <v>174</v>
      </c>
      <c r="G56" s="74" t="s">
        <v>174</v>
      </c>
      <c r="H56" s="74" t="s">
        <v>174</v>
      </c>
      <c r="I56" s="74" t="s">
        <v>174</v>
      </c>
    </row>
    <row r="57" spans="1:27" s="10" customFormat="1" x14ac:dyDescent="0.25">
      <c r="A57" s="25" t="s">
        <v>134</v>
      </c>
      <c r="B57" s="25" t="s">
        <v>16</v>
      </c>
      <c r="C57" s="69" t="s">
        <v>183</v>
      </c>
      <c r="D57" s="69" t="s">
        <v>181</v>
      </c>
      <c r="E57" s="71" t="s">
        <v>182</v>
      </c>
      <c r="F57" s="74" t="s">
        <v>172</v>
      </c>
      <c r="G57" s="74" t="s">
        <v>172</v>
      </c>
      <c r="H57" s="74" t="s">
        <v>172</v>
      </c>
      <c r="I57" s="74" t="s">
        <v>172</v>
      </c>
      <c r="J57" s="13"/>
      <c r="K57" s="13"/>
      <c r="L57" s="13"/>
      <c r="M57" s="13"/>
      <c r="N57" s="13"/>
      <c r="O57" s="12"/>
      <c r="P57" s="12"/>
      <c r="Q57" s="12"/>
      <c r="R57" s="12"/>
      <c r="S57" s="12"/>
      <c r="T57" s="12"/>
      <c r="U57" s="12"/>
      <c r="V57" s="12"/>
      <c r="W57" s="12"/>
      <c r="X57" s="12"/>
      <c r="Y57" s="12"/>
      <c r="Z57" s="12"/>
      <c r="AA57" s="12"/>
    </row>
    <row r="58" spans="1:27" s="10" customFormat="1" x14ac:dyDescent="0.25">
      <c r="A58" s="25" t="s">
        <v>135</v>
      </c>
      <c r="B58" s="25" t="s">
        <v>18</v>
      </c>
      <c r="C58" s="69" t="s">
        <v>215</v>
      </c>
      <c r="D58" s="69" t="s">
        <v>181</v>
      </c>
      <c r="E58" s="71" t="s">
        <v>188</v>
      </c>
      <c r="F58" s="74" t="s">
        <v>176</v>
      </c>
      <c r="G58" s="74" t="s">
        <v>176</v>
      </c>
      <c r="H58" s="74" t="s">
        <v>176</v>
      </c>
      <c r="I58" s="74" t="s">
        <v>176</v>
      </c>
      <c r="J58" s="12"/>
      <c r="K58" s="21"/>
      <c r="L58" s="21"/>
      <c r="M58" s="21"/>
      <c r="N58" s="12"/>
      <c r="O58" s="12"/>
      <c r="P58" s="12"/>
      <c r="Q58" s="12"/>
      <c r="R58" s="12"/>
      <c r="S58" s="12"/>
      <c r="T58" s="12"/>
      <c r="U58" s="12"/>
      <c r="V58" s="12"/>
      <c r="W58" s="12"/>
      <c r="X58" s="12"/>
      <c r="Y58" s="12"/>
      <c r="Z58" s="12"/>
      <c r="AA58" s="12"/>
    </row>
    <row r="59" spans="1:27" s="10" customFormat="1" x14ac:dyDescent="0.25">
      <c r="A59" s="25" t="s">
        <v>136</v>
      </c>
      <c r="B59" s="25" t="s">
        <v>19</v>
      </c>
      <c r="C59" s="69" t="s">
        <v>183</v>
      </c>
      <c r="D59" s="69" t="s">
        <v>181</v>
      </c>
      <c r="E59" s="71" t="s">
        <v>182</v>
      </c>
      <c r="F59" s="74" t="s">
        <v>172</v>
      </c>
      <c r="G59" s="74" t="s">
        <v>172</v>
      </c>
      <c r="H59" s="74" t="s">
        <v>172</v>
      </c>
      <c r="I59" s="74" t="s">
        <v>172</v>
      </c>
    </row>
    <row r="60" spans="1:27" s="10" customFormat="1" x14ac:dyDescent="0.25">
      <c r="A60" s="15" t="s">
        <v>153</v>
      </c>
      <c r="B60" s="16"/>
      <c r="C60" s="14"/>
      <c r="D60" s="20"/>
      <c r="E60" s="18"/>
      <c r="F60" s="18"/>
      <c r="G60" s="13"/>
      <c r="H60" s="13"/>
      <c r="I60" s="14"/>
    </row>
    <row r="61" spans="1:27" s="10" customFormat="1" x14ac:dyDescent="0.25">
      <c r="B61" s="1"/>
      <c r="C61" s="14"/>
      <c r="D61" s="11"/>
      <c r="E61" s="14"/>
      <c r="F61" s="14"/>
      <c r="G61" s="14"/>
      <c r="H61" s="17"/>
      <c r="I61" s="14"/>
    </row>
    <row r="62" spans="1:27" s="10" customFormat="1" x14ac:dyDescent="0.25">
      <c r="A62"/>
      <c r="B62" s="8"/>
      <c r="C62" s="2"/>
      <c r="D62" s="2"/>
      <c r="E62" s="2"/>
      <c r="F62" s="14"/>
      <c r="G62" s="14"/>
      <c r="H62" s="14"/>
      <c r="I62" s="14"/>
    </row>
    <row r="63" spans="1:27" s="10" customFormat="1" x14ac:dyDescent="0.25">
      <c r="A63"/>
      <c r="B63"/>
      <c r="C63"/>
      <c r="D63"/>
      <c r="E63"/>
      <c r="H63" s="30"/>
      <c r="I63" s="14"/>
    </row>
    <row r="64" spans="1:27" s="10" customFormat="1" x14ac:dyDescent="0.25">
      <c r="A64"/>
      <c r="B64"/>
      <c r="C64"/>
      <c r="D64"/>
      <c r="E64"/>
      <c r="H64" s="30"/>
      <c r="I64" s="14"/>
    </row>
    <row r="65" spans="1:19" s="10" customFormat="1" x14ac:dyDescent="0.25">
      <c r="H65" s="30"/>
      <c r="I65" s="14"/>
    </row>
    <row r="66" spans="1:19" s="10" customFormat="1" ht="34.5" customHeight="1" x14ac:dyDescent="0.25">
      <c r="A66" s="187" t="s">
        <v>247</v>
      </c>
      <c r="B66" s="189"/>
      <c r="C66" s="189"/>
      <c r="D66" s="189"/>
      <c r="E66" s="189"/>
      <c r="F66" s="189"/>
      <c r="G66" s="189"/>
      <c r="H66" s="189"/>
      <c r="I66" s="189"/>
      <c r="J66" s="52"/>
      <c r="K66" s="52"/>
      <c r="L66" s="52"/>
      <c r="M66" s="52"/>
      <c r="N66" s="52"/>
      <c r="O66" s="52"/>
      <c r="P66" s="52"/>
      <c r="Q66" s="52"/>
    </row>
    <row r="67" spans="1:19" s="10" customFormat="1" ht="126" customHeight="1" x14ac:dyDescent="0.25">
      <c r="A67" s="22" t="s">
        <v>0</v>
      </c>
      <c r="B67" s="22" t="s">
        <v>17</v>
      </c>
      <c r="C67" s="35" t="s">
        <v>240</v>
      </c>
      <c r="D67" s="35" t="s">
        <v>241</v>
      </c>
      <c r="E67" s="35" t="s">
        <v>242</v>
      </c>
      <c r="F67" s="35" t="s">
        <v>243</v>
      </c>
      <c r="G67" s="35" t="s">
        <v>244</v>
      </c>
      <c r="H67" s="35" t="s">
        <v>245</v>
      </c>
      <c r="I67" s="35" t="s">
        <v>246</v>
      </c>
    </row>
    <row r="68" spans="1:19" s="10" customFormat="1" x14ac:dyDescent="0.25">
      <c r="A68" s="26" t="s">
        <v>137</v>
      </c>
      <c r="B68" s="26" t="s">
        <v>4</v>
      </c>
      <c r="C68" s="22">
        <v>0.27</v>
      </c>
      <c r="D68" s="42" t="s">
        <v>122</v>
      </c>
      <c r="E68" s="22">
        <v>0.73</v>
      </c>
      <c r="F68" s="22">
        <v>5.9900000000000002E-2</v>
      </c>
      <c r="G68" s="22" t="s">
        <v>123</v>
      </c>
      <c r="H68" s="41" t="s">
        <v>122</v>
      </c>
      <c r="I68" s="41" t="s">
        <v>122</v>
      </c>
    </row>
    <row r="69" spans="1:19" s="10" customFormat="1" x14ac:dyDescent="0.25">
      <c r="A69" s="26" t="s">
        <v>165</v>
      </c>
      <c r="B69" s="26" t="s">
        <v>5</v>
      </c>
      <c r="C69" s="22">
        <v>1.5</v>
      </c>
      <c r="D69" s="22">
        <v>5.1999999999999998E-2</v>
      </c>
      <c r="E69" s="22">
        <v>0.14000000000000001</v>
      </c>
      <c r="F69" s="22">
        <v>0.16</v>
      </c>
      <c r="G69" s="41" t="s">
        <v>122</v>
      </c>
      <c r="H69" s="22" t="s">
        <v>123</v>
      </c>
      <c r="I69" s="22" t="s">
        <v>123</v>
      </c>
    </row>
    <row r="70" spans="1:19" s="10" customFormat="1" x14ac:dyDescent="0.25">
      <c r="A70" s="26" t="s">
        <v>163</v>
      </c>
      <c r="B70" s="26" t="s">
        <v>5</v>
      </c>
      <c r="C70" s="22">
        <v>4.5999999999999996</v>
      </c>
      <c r="D70" s="22" t="s">
        <v>123</v>
      </c>
      <c r="E70" s="22">
        <v>0.12</v>
      </c>
      <c r="F70" s="22">
        <v>1.1000000000000001</v>
      </c>
      <c r="G70" s="41" t="s">
        <v>122</v>
      </c>
      <c r="H70" s="41" t="s">
        <v>122</v>
      </c>
      <c r="I70" s="22" t="s">
        <v>123</v>
      </c>
    </row>
    <row r="71" spans="1:19" s="10" customFormat="1" x14ac:dyDescent="0.25">
      <c r="A71" s="26" t="s">
        <v>164</v>
      </c>
      <c r="B71" s="26" t="s">
        <v>5</v>
      </c>
      <c r="C71" s="22">
        <v>0.8</v>
      </c>
      <c r="D71" s="41" t="s">
        <v>122</v>
      </c>
      <c r="E71" s="22">
        <v>8.8999999999999996E-2</v>
      </c>
      <c r="F71" s="22">
        <v>0.15</v>
      </c>
      <c r="G71" s="41" t="s">
        <v>122</v>
      </c>
      <c r="H71" s="41" t="s">
        <v>122</v>
      </c>
      <c r="I71" s="41" t="s">
        <v>122</v>
      </c>
    </row>
    <row r="72" spans="1:19" s="10" customFormat="1" x14ac:dyDescent="0.25">
      <c r="A72" s="26" t="s">
        <v>162</v>
      </c>
      <c r="B72" s="26" t="s">
        <v>5</v>
      </c>
      <c r="C72" s="22">
        <v>0.19</v>
      </c>
      <c r="D72" s="41" t="s">
        <v>122</v>
      </c>
      <c r="E72" s="22">
        <v>0.13</v>
      </c>
      <c r="F72" s="22" t="s">
        <v>123</v>
      </c>
      <c r="G72" s="41" t="s">
        <v>122</v>
      </c>
      <c r="H72" s="41" t="s">
        <v>122</v>
      </c>
      <c r="I72" s="41" t="s">
        <v>122</v>
      </c>
    </row>
    <row r="73" spans="1:19" s="10" customFormat="1" x14ac:dyDescent="0.25">
      <c r="A73" s="26" t="s">
        <v>131</v>
      </c>
      <c r="B73" s="26" t="s">
        <v>6</v>
      </c>
      <c r="C73" s="41" t="s">
        <v>122</v>
      </c>
      <c r="D73" s="41" t="s">
        <v>122</v>
      </c>
      <c r="E73" s="41" t="s">
        <v>122</v>
      </c>
      <c r="F73" s="41" t="s">
        <v>122</v>
      </c>
      <c r="G73" s="22">
        <v>0.15</v>
      </c>
      <c r="H73" s="41" t="s">
        <v>122</v>
      </c>
      <c r="I73" s="41" t="s">
        <v>122</v>
      </c>
    </row>
    <row r="74" spans="1:19" s="10" customFormat="1" x14ac:dyDescent="0.25">
      <c r="A74" s="26" t="s">
        <v>130</v>
      </c>
      <c r="B74" s="26" t="s">
        <v>7</v>
      </c>
      <c r="C74" s="41" t="s">
        <v>122</v>
      </c>
      <c r="D74" s="41" t="s">
        <v>122</v>
      </c>
      <c r="E74" s="22" t="s">
        <v>123</v>
      </c>
      <c r="F74" s="41" t="s">
        <v>122</v>
      </c>
      <c r="G74" s="41" t="s">
        <v>122</v>
      </c>
      <c r="H74" s="41" t="s">
        <v>122</v>
      </c>
      <c r="I74" s="41" t="s">
        <v>122</v>
      </c>
    </row>
    <row r="75" spans="1:19" s="10" customFormat="1" x14ac:dyDescent="0.25">
      <c r="A75" s="26" t="s">
        <v>139</v>
      </c>
      <c r="B75" s="26" t="s">
        <v>8</v>
      </c>
      <c r="C75" s="41" t="s">
        <v>122</v>
      </c>
      <c r="D75" s="41" t="s">
        <v>122</v>
      </c>
      <c r="E75" s="41" t="s">
        <v>122</v>
      </c>
      <c r="F75" s="41" t="s">
        <v>122</v>
      </c>
      <c r="G75" s="41" t="s">
        <v>122</v>
      </c>
      <c r="H75" s="41" t="s">
        <v>122</v>
      </c>
      <c r="I75" s="41" t="s">
        <v>122</v>
      </c>
    </row>
    <row r="76" spans="1:19" s="10" customFormat="1" x14ac:dyDescent="0.25">
      <c r="A76" s="190" t="s">
        <v>248</v>
      </c>
      <c r="B76" s="183"/>
      <c r="C76" s="183"/>
      <c r="D76" s="183"/>
      <c r="E76" s="183"/>
      <c r="F76" s="183"/>
      <c r="G76" s="183"/>
      <c r="H76" s="183"/>
      <c r="I76" s="183"/>
      <c r="J76" s="8"/>
    </row>
    <row r="77" spans="1:19" s="10" customFormat="1" ht="18.75" customHeight="1" x14ac:dyDescent="0.25">
      <c r="A77" s="184"/>
      <c r="B77" s="184"/>
      <c r="C77" s="184"/>
      <c r="D77" s="184"/>
      <c r="E77" s="184"/>
      <c r="F77" s="184"/>
      <c r="G77" s="184"/>
      <c r="H77" s="184"/>
      <c r="I77" s="184"/>
      <c r="J77" s="8"/>
    </row>
    <row r="78" spans="1:19" s="10" customFormat="1" hidden="1" x14ac:dyDescent="0.25">
      <c r="J78" s="8"/>
    </row>
    <row r="79" spans="1:19" s="10" customFormat="1" ht="15" hidden="1" customHeight="1" x14ac:dyDescent="0.25">
      <c r="J79" s="8"/>
      <c r="M79"/>
      <c r="N79"/>
      <c r="O79"/>
      <c r="R79" s="30"/>
      <c r="S79" s="14"/>
    </row>
    <row r="80" spans="1:19" ht="15" customHeight="1" x14ac:dyDescent="0.25">
      <c r="A80" s="8"/>
      <c r="M80" s="8"/>
    </row>
    <row r="81" spans="1:21" ht="15" customHeight="1" x14ac:dyDescent="0.25">
      <c r="K81" s="8"/>
      <c r="L81" s="8"/>
      <c r="M81" s="8"/>
    </row>
    <row r="82" spans="1:21" ht="15" customHeight="1" x14ac:dyDescent="0.25">
      <c r="M82" s="10"/>
    </row>
    <row r="83" spans="1:21" s="1" customFormat="1" ht="15" customHeight="1" x14ac:dyDescent="0.25">
      <c r="J83" s="16"/>
      <c r="K83" s="10"/>
      <c r="L83" s="10"/>
      <c r="M83" s="10"/>
      <c r="N83" s="16"/>
      <c r="P83" s="31"/>
      <c r="Q83" s="34"/>
    </row>
    <row r="84" spans="1:21" ht="15" customHeight="1" x14ac:dyDescent="0.25">
      <c r="J84" s="10"/>
      <c r="M84" s="10"/>
      <c r="N84" s="10"/>
      <c r="T84"/>
      <c r="U84"/>
    </row>
    <row r="85" spans="1:21" ht="38.25" customHeight="1" x14ac:dyDescent="0.25">
      <c r="A85" s="191" t="s">
        <v>253</v>
      </c>
      <c r="B85" s="192"/>
      <c r="C85" s="192"/>
      <c r="D85" s="192"/>
      <c r="E85" s="192"/>
      <c r="F85" s="192"/>
      <c r="G85" s="192"/>
      <c r="H85" s="192"/>
      <c r="I85" s="192"/>
      <c r="J85"/>
      <c r="M85" s="10"/>
      <c r="N85" s="10"/>
      <c r="T85"/>
      <c r="U85"/>
    </row>
    <row r="86" spans="1:21" ht="149.25" customHeight="1" x14ac:dyDescent="0.25">
      <c r="A86" s="24" t="s">
        <v>0</v>
      </c>
      <c r="B86" s="24" t="s">
        <v>17</v>
      </c>
      <c r="C86" s="35" t="s">
        <v>218</v>
      </c>
      <c r="D86" s="35" t="s">
        <v>219</v>
      </c>
      <c r="E86" s="35" t="s">
        <v>220</v>
      </c>
      <c r="F86" s="37" t="s">
        <v>235</v>
      </c>
      <c r="G86" s="37" t="s">
        <v>236</v>
      </c>
      <c r="H86" s="37" t="s">
        <v>237</v>
      </c>
      <c r="I86" s="37" t="s">
        <v>238</v>
      </c>
      <c r="J86"/>
      <c r="M86" s="10"/>
      <c r="N86" s="10"/>
      <c r="T86"/>
      <c r="U86"/>
    </row>
    <row r="87" spans="1:21" ht="15" customHeight="1" x14ac:dyDescent="0.25">
      <c r="A87" s="25" t="s">
        <v>137</v>
      </c>
      <c r="B87" s="25" t="s">
        <v>4</v>
      </c>
      <c r="C87" s="33">
        <v>2.8E-3</v>
      </c>
      <c r="D87" s="64" t="s">
        <v>181</v>
      </c>
      <c r="E87" s="65" t="s">
        <v>185</v>
      </c>
      <c r="F87" s="50">
        <v>7.2000000000000005E-4</v>
      </c>
      <c r="G87" s="51" t="s">
        <v>221</v>
      </c>
      <c r="H87" s="51" t="s">
        <v>229</v>
      </c>
      <c r="I87" s="51">
        <v>5.5000000000000003E-4</v>
      </c>
      <c r="J87"/>
      <c r="M87" s="10"/>
      <c r="N87" s="10"/>
      <c r="T87"/>
      <c r="U87"/>
    </row>
    <row r="88" spans="1:21" ht="15" customHeight="1" x14ac:dyDescent="0.25">
      <c r="A88" s="25" t="s">
        <v>165</v>
      </c>
      <c r="B88" s="25" t="s">
        <v>5</v>
      </c>
      <c r="C88" s="33" t="s">
        <v>217</v>
      </c>
      <c r="D88" s="66">
        <v>0.02</v>
      </c>
      <c r="E88" s="65">
        <v>2.3E-2</v>
      </c>
      <c r="F88" s="50">
        <v>9.1E-4</v>
      </c>
      <c r="G88" s="51" t="s">
        <v>222</v>
      </c>
      <c r="H88" s="51" t="s">
        <v>228</v>
      </c>
      <c r="I88" s="51" t="s">
        <v>230</v>
      </c>
      <c r="J88"/>
      <c r="M88" s="10"/>
      <c r="N88" s="10"/>
      <c r="T88"/>
      <c r="U88"/>
    </row>
    <row r="89" spans="1:21" ht="15" customHeight="1" x14ac:dyDescent="0.25">
      <c r="A89" s="25" t="s">
        <v>163</v>
      </c>
      <c r="B89" s="25" t="s">
        <v>5</v>
      </c>
      <c r="C89" s="33">
        <v>1.6E-2</v>
      </c>
      <c r="D89" s="36">
        <v>1.4E-2</v>
      </c>
      <c r="E89" s="36">
        <v>1.7000000000000001E-2</v>
      </c>
      <c r="F89" s="50">
        <v>1.1100000000000001E-3</v>
      </c>
      <c r="G89" s="51">
        <v>7.1000000000000002E-4</v>
      </c>
      <c r="H89" s="51" t="s">
        <v>227</v>
      </c>
      <c r="I89" s="51">
        <v>6.8000000000000005E-4</v>
      </c>
      <c r="J89"/>
      <c r="M89" s="10"/>
      <c r="N89" s="10"/>
      <c r="T89"/>
      <c r="U89"/>
    </row>
    <row r="90" spans="1:21" ht="15" customHeight="1" x14ac:dyDescent="0.25">
      <c r="A90" s="25" t="s">
        <v>164</v>
      </c>
      <c r="B90" s="25" t="s">
        <v>5</v>
      </c>
      <c r="C90" s="33">
        <v>6.4000000000000003E-3</v>
      </c>
      <c r="D90" s="65" t="s">
        <v>187</v>
      </c>
      <c r="E90" s="65" t="s">
        <v>188</v>
      </c>
      <c r="F90" s="50">
        <v>2.14E-3</v>
      </c>
      <c r="G90" s="51">
        <v>1.39E-3</v>
      </c>
      <c r="H90" s="51" t="s">
        <v>226</v>
      </c>
      <c r="I90" s="51">
        <v>1.4400000000000001E-3</v>
      </c>
      <c r="J90"/>
      <c r="M90" s="10"/>
      <c r="T90"/>
      <c r="U90"/>
    </row>
    <row r="91" spans="1:21" ht="15" customHeight="1" x14ac:dyDescent="0.25">
      <c r="A91" s="25" t="s">
        <v>162</v>
      </c>
      <c r="B91" s="25" t="s">
        <v>5</v>
      </c>
      <c r="C91" s="33">
        <v>4.8999999999999998E-3</v>
      </c>
      <c r="D91" s="64" t="s">
        <v>187</v>
      </c>
      <c r="E91" s="65" t="s">
        <v>189</v>
      </c>
      <c r="F91" s="50">
        <v>1.72E-3</v>
      </c>
      <c r="G91" s="51">
        <v>1.0300000000000001E-3</v>
      </c>
      <c r="H91" s="68" t="s">
        <v>232</v>
      </c>
      <c r="I91" s="51">
        <v>1.4E-3</v>
      </c>
      <c r="J91"/>
      <c r="M91" s="10"/>
      <c r="T91"/>
      <c r="U91"/>
    </row>
    <row r="92" spans="1:21" ht="15" customHeight="1" x14ac:dyDescent="0.25">
      <c r="A92" s="25" t="s">
        <v>131</v>
      </c>
      <c r="B92" s="25" t="s">
        <v>6</v>
      </c>
      <c r="C92" s="64" t="s">
        <v>184</v>
      </c>
      <c r="D92" s="65" t="s">
        <v>180</v>
      </c>
      <c r="E92" s="65" t="s">
        <v>190</v>
      </c>
      <c r="F92" s="50">
        <v>7.3999999999999999E-4</v>
      </c>
      <c r="G92" s="51" t="s">
        <v>223</v>
      </c>
      <c r="H92" s="68" t="s">
        <v>233</v>
      </c>
      <c r="I92" s="51" t="s">
        <v>231</v>
      </c>
      <c r="J92"/>
      <c r="M92" s="10"/>
      <c r="T92"/>
      <c r="U92"/>
    </row>
    <row r="93" spans="1:21" ht="15" customHeight="1" x14ac:dyDescent="0.25">
      <c r="A93" s="25" t="s">
        <v>130</v>
      </c>
      <c r="B93" s="25" t="s">
        <v>7</v>
      </c>
      <c r="C93" s="64" t="s">
        <v>186</v>
      </c>
      <c r="D93" s="64" t="s">
        <v>181</v>
      </c>
      <c r="E93" s="65" t="s">
        <v>182</v>
      </c>
      <c r="F93" s="50">
        <v>6.4999999999999997E-4</v>
      </c>
      <c r="G93" s="51" t="s">
        <v>224</v>
      </c>
      <c r="H93" s="51" t="s">
        <v>225</v>
      </c>
      <c r="I93" s="51" t="s">
        <v>230</v>
      </c>
      <c r="J93"/>
      <c r="K93"/>
      <c r="L93"/>
      <c r="T93"/>
      <c r="U93"/>
    </row>
    <row r="94" spans="1:21" ht="15" customHeight="1" x14ac:dyDescent="0.25">
      <c r="A94" s="25" t="s">
        <v>139</v>
      </c>
      <c r="B94" s="25" t="s">
        <v>8</v>
      </c>
      <c r="C94" s="64" t="s">
        <v>183</v>
      </c>
      <c r="D94" s="65" t="s">
        <v>180</v>
      </c>
      <c r="E94" s="65" t="s">
        <v>182</v>
      </c>
      <c r="F94" s="67" t="s">
        <v>234</v>
      </c>
      <c r="G94" s="68" t="s">
        <v>234</v>
      </c>
      <c r="H94" s="68" t="s">
        <v>234</v>
      </c>
      <c r="I94" s="68" t="s">
        <v>234</v>
      </c>
      <c r="J94"/>
      <c r="K94"/>
      <c r="L94"/>
      <c r="T94"/>
      <c r="U94"/>
    </row>
    <row r="95" spans="1:21" ht="15" customHeight="1" x14ac:dyDescent="0.25">
      <c r="A95" s="182" t="s">
        <v>239</v>
      </c>
      <c r="B95" s="183"/>
      <c r="C95" s="183"/>
      <c r="D95" s="183"/>
      <c r="E95" s="183"/>
      <c r="F95" s="183"/>
      <c r="G95" s="183"/>
      <c r="H95" s="183"/>
      <c r="I95" s="183"/>
      <c r="J95"/>
      <c r="K95"/>
      <c r="L95"/>
      <c r="T95"/>
      <c r="U95"/>
    </row>
    <row r="96" spans="1:21" ht="15" customHeight="1" x14ac:dyDescent="0.25">
      <c r="A96" s="184"/>
      <c r="B96" s="184"/>
      <c r="C96" s="184"/>
      <c r="D96" s="184"/>
      <c r="E96" s="184"/>
      <c r="F96" s="184"/>
      <c r="G96" s="184"/>
      <c r="H96" s="184"/>
      <c r="I96" s="184"/>
      <c r="J96"/>
      <c r="K96"/>
      <c r="L96"/>
      <c r="T96"/>
      <c r="U96"/>
    </row>
    <row r="97" spans="1:21" ht="15" customHeight="1" x14ac:dyDescent="0.25">
      <c r="A97"/>
      <c r="F97"/>
      <c r="G97"/>
      <c r="H97" s="29"/>
      <c r="I97" s="2"/>
      <c r="J97"/>
      <c r="K97"/>
      <c r="L97"/>
      <c r="T97"/>
      <c r="U97"/>
    </row>
    <row r="98" spans="1:21" x14ac:dyDescent="0.25">
      <c r="A98"/>
      <c r="F98"/>
      <c r="G98"/>
      <c r="H98" s="29"/>
      <c r="I98" s="2"/>
      <c r="J98"/>
      <c r="K98"/>
      <c r="L98"/>
      <c r="T98"/>
      <c r="U98"/>
    </row>
    <row r="99" spans="1:21" x14ac:dyDescent="0.25">
      <c r="A99"/>
      <c r="F99"/>
      <c r="G99"/>
      <c r="H99" s="29"/>
      <c r="I99" s="2"/>
      <c r="J99"/>
      <c r="K99"/>
      <c r="L99"/>
      <c r="T99"/>
      <c r="U99"/>
    </row>
    <row r="100" spans="1:21" x14ac:dyDescent="0.25">
      <c r="A100"/>
      <c r="F100"/>
      <c r="G100"/>
      <c r="H100" s="29"/>
      <c r="I100" s="2"/>
      <c r="J100"/>
      <c r="K100"/>
      <c r="L100"/>
      <c r="T100"/>
      <c r="U100"/>
    </row>
    <row r="101" spans="1:21" x14ac:dyDescent="0.25">
      <c r="A101"/>
      <c r="F101"/>
      <c r="G101"/>
      <c r="H101" s="29"/>
      <c r="I101" s="2"/>
      <c r="J101"/>
      <c r="K101"/>
      <c r="L101"/>
      <c r="T101"/>
      <c r="U101"/>
    </row>
    <row r="102" spans="1:21" x14ac:dyDescent="0.25">
      <c r="A102"/>
      <c r="F102"/>
      <c r="G102"/>
      <c r="H102" s="29"/>
      <c r="I102" s="2"/>
      <c r="J102"/>
      <c r="K102"/>
      <c r="L102"/>
      <c r="T102"/>
      <c r="U102"/>
    </row>
    <row r="103" spans="1:21" x14ac:dyDescent="0.25">
      <c r="A103" s="3"/>
      <c r="F103" s="13"/>
      <c r="G103" s="10"/>
      <c r="H103" s="10"/>
      <c r="I103"/>
      <c r="J103"/>
      <c r="K103"/>
      <c r="L103"/>
      <c r="P103" s="29"/>
      <c r="Q103" s="2"/>
      <c r="T103"/>
      <c r="U103"/>
    </row>
    <row r="104" spans="1:21" x14ac:dyDescent="0.25">
      <c r="A104" s="3"/>
      <c r="F104" s="13"/>
      <c r="G104" s="10"/>
      <c r="H104" s="10"/>
      <c r="I104"/>
      <c r="J104"/>
      <c r="K104"/>
      <c r="L104"/>
      <c r="P104" s="29"/>
      <c r="Q104" s="2"/>
      <c r="T104"/>
      <c r="U104"/>
    </row>
    <row r="105" spans="1:21" x14ac:dyDescent="0.25">
      <c r="A105" s="3"/>
      <c r="F105" s="13"/>
      <c r="G105" s="10"/>
      <c r="H105" s="10"/>
      <c r="I105"/>
      <c r="J105"/>
      <c r="K105"/>
      <c r="L105"/>
      <c r="P105" s="29"/>
      <c r="Q105" s="2"/>
      <c r="T105"/>
      <c r="U105"/>
    </row>
    <row r="107" spans="1:21" ht="18.75" x14ac:dyDescent="0.3">
      <c r="I107" s="28"/>
      <c r="J107" s="10"/>
      <c r="K107"/>
      <c r="L107"/>
    </row>
    <row r="108" spans="1:21" x14ac:dyDescent="0.25">
      <c r="I108" s="10"/>
      <c r="J108" s="10"/>
      <c r="K108"/>
      <c r="L108"/>
    </row>
    <row r="117" spans="1:1" ht="16.5" customHeight="1" x14ac:dyDescent="0.25"/>
    <row r="128" spans="1:1" x14ac:dyDescent="0.25">
      <c r="A128" s="8"/>
    </row>
  </sheetData>
  <mergeCells count="6">
    <mergeCell ref="A95:I96"/>
    <mergeCell ref="A1:Q1"/>
    <mergeCell ref="A34:I34"/>
    <mergeCell ref="A66:I66"/>
    <mergeCell ref="A76:I77"/>
    <mergeCell ref="A85:I85"/>
  </mergeCells>
  <pageMargins left="0.7" right="0.7" top="0.75" bottom="0.75" header="0.3" footer="0.3"/>
  <pageSetup paperSize="5" orientation="landscape" r:id="rId1"/>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D21"/>
  <sheetViews>
    <sheetView workbookViewId="0">
      <selection activeCell="J25" sqref="J25"/>
    </sheetView>
  </sheetViews>
  <sheetFormatPr defaultRowHeight="15" x14ac:dyDescent="0.25"/>
  <cols>
    <col min="2" max="2" width="17.140625" customWidth="1"/>
    <col min="3" max="3" width="18.28515625" customWidth="1"/>
    <col min="4" max="4" width="13" customWidth="1"/>
  </cols>
  <sheetData>
    <row r="1" spans="1:4" x14ac:dyDescent="0.25">
      <c r="A1" t="s">
        <v>276</v>
      </c>
      <c r="B1" t="s">
        <v>17</v>
      </c>
      <c r="C1" t="s">
        <v>277</v>
      </c>
      <c r="D1" t="s">
        <v>278</v>
      </c>
    </row>
    <row r="2" spans="1:4" x14ac:dyDescent="0.25">
      <c r="A2" s="2">
        <v>1</v>
      </c>
      <c r="B2" s="10" t="s">
        <v>1</v>
      </c>
      <c r="C2">
        <v>43.091343000000002</v>
      </c>
      <c r="D2">
        <v>-70.727603000000002</v>
      </c>
    </row>
    <row r="3" spans="1:4" x14ac:dyDescent="0.25">
      <c r="A3" s="2">
        <v>2</v>
      </c>
      <c r="B3" s="10" t="s">
        <v>2</v>
      </c>
      <c r="C3">
        <v>43.270853000000002</v>
      </c>
      <c r="D3">
        <v>-70.597488999999996</v>
      </c>
    </row>
    <row r="4" spans="1:4" x14ac:dyDescent="0.25">
      <c r="A4" s="2">
        <v>3</v>
      </c>
      <c r="B4" s="10" t="s">
        <v>3</v>
      </c>
      <c r="C4" s="79">
        <v>43.494700000000002</v>
      </c>
      <c r="D4" s="79">
        <v>-70.479190000000003</v>
      </c>
    </row>
    <row r="5" spans="1:4" x14ac:dyDescent="0.25">
      <c r="A5" s="2">
        <v>4</v>
      </c>
      <c r="B5" s="10" t="s">
        <v>4</v>
      </c>
      <c r="C5">
        <v>43.633741000000001</v>
      </c>
      <c r="D5">
        <v>-70.249860999999996</v>
      </c>
    </row>
    <row r="6" spans="1:4" x14ac:dyDescent="0.25">
      <c r="A6" s="2">
        <v>5</v>
      </c>
      <c r="B6" s="10" t="s">
        <v>255</v>
      </c>
      <c r="C6">
        <v>43.68139</v>
      </c>
      <c r="D6" s="79">
        <v>-70.275599999999997</v>
      </c>
    </row>
    <row r="7" spans="1:4" x14ac:dyDescent="0.25">
      <c r="A7" s="2">
        <v>6</v>
      </c>
      <c r="B7" s="10" t="s">
        <v>6</v>
      </c>
      <c r="C7">
        <v>43.799039999999998</v>
      </c>
      <c r="D7">
        <v>-70.118340000000003</v>
      </c>
    </row>
    <row r="8" spans="1:4" x14ac:dyDescent="0.25">
      <c r="A8" s="2">
        <v>7</v>
      </c>
      <c r="B8" s="10" t="s">
        <v>7</v>
      </c>
      <c r="C8">
        <v>43.842202</v>
      </c>
      <c r="D8" s="80">
        <v>-70.099984000000006</v>
      </c>
    </row>
    <row r="9" spans="1:4" x14ac:dyDescent="0.25">
      <c r="A9" s="2">
        <v>8</v>
      </c>
      <c r="B9" s="10" t="s">
        <v>8</v>
      </c>
      <c r="C9">
        <v>43.864617000000003</v>
      </c>
      <c r="D9">
        <v>-70.026340000000005</v>
      </c>
    </row>
    <row r="10" spans="1:4" x14ac:dyDescent="0.25">
      <c r="A10" s="2">
        <v>9</v>
      </c>
      <c r="B10" s="10" t="s">
        <v>9</v>
      </c>
      <c r="C10">
        <v>43.888860999999999</v>
      </c>
      <c r="D10">
        <v>-69.816083000000006</v>
      </c>
    </row>
    <row r="11" spans="1:4" x14ac:dyDescent="0.25">
      <c r="A11" s="2">
        <v>10</v>
      </c>
      <c r="B11" s="10" t="s">
        <v>10</v>
      </c>
      <c r="C11">
        <v>43.855212000000002</v>
      </c>
      <c r="D11">
        <v>-69.635799000000006</v>
      </c>
    </row>
    <row r="12" spans="1:4" x14ac:dyDescent="0.25">
      <c r="A12" s="2">
        <v>11</v>
      </c>
      <c r="B12" s="10" t="s">
        <v>12</v>
      </c>
      <c r="C12">
        <v>44.105404</v>
      </c>
      <c r="D12">
        <v>-69.110663000000002</v>
      </c>
    </row>
    <row r="13" spans="1:4" x14ac:dyDescent="0.25">
      <c r="A13" s="2">
        <v>12</v>
      </c>
      <c r="B13" s="10" t="s">
        <v>13</v>
      </c>
      <c r="C13">
        <v>44.203221999999997</v>
      </c>
      <c r="D13">
        <v>-69.058027999999993</v>
      </c>
    </row>
    <row r="14" spans="1:4" x14ac:dyDescent="0.25">
      <c r="A14" s="2">
        <v>13</v>
      </c>
      <c r="B14" s="10" t="s">
        <v>11</v>
      </c>
      <c r="C14">
        <v>44.425277999999999</v>
      </c>
      <c r="D14">
        <v>-68.999611000000002</v>
      </c>
    </row>
    <row r="15" spans="1:4" x14ac:dyDescent="0.25">
      <c r="A15" s="2">
        <v>14</v>
      </c>
      <c r="B15" s="10" t="s">
        <v>15</v>
      </c>
      <c r="C15">
        <v>44.413379999999997</v>
      </c>
      <c r="D15">
        <v>-68.586939999999998</v>
      </c>
    </row>
    <row r="16" spans="1:4" x14ac:dyDescent="0.25">
      <c r="A16" s="2">
        <v>15</v>
      </c>
      <c r="B16" s="10" t="s">
        <v>14</v>
      </c>
      <c r="C16">
        <v>44.633741000000001</v>
      </c>
      <c r="D16">
        <v>-68.420388000000003</v>
      </c>
    </row>
    <row r="17" spans="1:4" x14ac:dyDescent="0.25">
      <c r="A17" s="2">
        <v>16</v>
      </c>
      <c r="B17" s="10" t="s">
        <v>21</v>
      </c>
      <c r="C17">
        <v>44.609090000000002</v>
      </c>
      <c r="D17">
        <v>-67.937809999999999</v>
      </c>
    </row>
    <row r="18" spans="1:4" x14ac:dyDescent="0.25">
      <c r="A18" s="2">
        <v>17</v>
      </c>
      <c r="B18" s="10" t="s">
        <v>20</v>
      </c>
      <c r="C18">
        <v>44.65361</v>
      </c>
      <c r="D18">
        <v>-67.72739</v>
      </c>
    </row>
    <row r="19" spans="1:4" x14ac:dyDescent="0.25">
      <c r="A19" s="2">
        <v>18</v>
      </c>
      <c r="B19" s="10" t="s">
        <v>16</v>
      </c>
      <c r="C19">
        <v>44.665999999999997</v>
      </c>
      <c r="D19">
        <v>-67.612170000000006</v>
      </c>
    </row>
    <row r="20" spans="1:4" x14ac:dyDescent="0.25">
      <c r="A20" s="2">
        <v>19</v>
      </c>
      <c r="B20" s="10" t="s">
        <v>18</v>
      </c>
      <c r="C20">
        <v>44.713439999999999</v>
      </c>
      <c r="D20">
        <v>-67.458889999999997</v>
      </c>
    </row>
    <row r="21" spans="1:4" x14ac:dyDescent="0.25">
      <c r="A21" s="2">
        <v>20</v>
      </c>
      <c r="B21" s="10" t="s">
        <v>19</v>
      </c>
      <c r="C21">
        <v>44.789790000000004</v>
      </c>
      <c r="D21">
        <v>-67.175600000000003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G65"/>
  <sheetViews>
    <sheetView tabSelected="1" topLeftCell="A2" workbookViewId="0">
      <selection activeCell="G28" sqref="G28"/>
    </sheetView>
  </sheetViews>
  <sheetFormatPr defaultRowHeight="15" x14ac:dyDescent="0.25"/>
  <cols>
    <col min="1" max="1" width="45.7109375" customWidth="1"/>
    <col min="2" max="2" width="58.85546875" bestFit="1" customWidth="1"/>
    <col min="5" max="5" width="22.28515625" customWidth="1"/>
    <col min="7" max="7" width="36" customWidth="1"/>
    <col min="9" max="9" width="36.85546875" customWidth="1"/>
  </cols>
  <sheetData>
    <row r="1" spans="1:7" x14ac:dyDescent="0.25">
      <c r="A1" s="53" t="s">
        <v>250</v>
      </c>
      <c r="B1" s="54"/>
      <c r="C1" s="54"/>
      <c r="G1" s="53" t="s">
        <v>251</v>
      </c>
    </row>
    <row r="2" spans="1:7" x14ac:dyDescent="0.25">
      <c r="A2" s="54"/>
      <c r="B2" s="54"/>
      <c r="C2" s="54"/>
      <c r="G2" s="56" t="s">
        <v>249</v>
      </c>
    </row>
    <row r="3" spans="1:7" x14ac:dyDescent="0.25">
      <c r="A3" s="32" t="s">
        <v>22</v>
      </c>
      <c r="B3" s="32" t="s">
        <v>57</v>
      </c>
      <c r="C3" s="32" t="s">
        <v>91</v>
      </c>
      <c r="G3" s="56" t="s">
        <v>191</v>
      </c>
    </row>
    <row r="4" spans="1:7" x14ac:dyDescent="0.25">
      <c r="A4" s="32" t="s">
        <v>23</v>
      </c>
      <c r="B4" s="32" t="s">
        <v>58</v>
      </c>
      <c r="C4" s="32" t="s">
        <v>92</v>
      </c>
      <c r="G4" s="56" t="s">
        <v>192</v>
      </c>
    </row>
    <row r="5" spans="1:7" x14ac:dyDescent="0.25">
      <c r="A5" s="32" t="s">
        <v>24</v>
      </c>
      <c r="B5" s="32" t="s">
        <v>59</v>
      </c>
      <c r="C5" s="32" t="s">
        <v>93</v>
      </c>
      <c r="G5" s="56" t="s">
        <v>193</v>
      </c>
    </row>
    <row r="6" spans="1:7" x14ac:dyDescent="0.25">
      <c r="A6" s="32" t="s">
        <v>25</v>
      </c>
      <c r="B6" s="32" t="s">
        <v>60</v>
      </c>
      <c r="C6" s="32" t="s">
        <v>94</v>
      </c>
      <c r="G6" s="56" t="s">
        <v>194</v>
      </c>
    </row>
    <row r="7" spans="1:7" x14ac:dyDescent="0.25">
      <c r="A7" s="32" t="s">
        <v>26</v>
      </c>
      <c r="B7" s="32" t="s">
        <v>61</v>
      </c>
      <c r="C7" s="32" t="s">
        <v>95</v>
      </c>
      <c r="G7" s="56" t="s">
        <v>195</v>
      </c>
    </row>
    <row r="8" spans="1:7" x14ac:dyDescent="0.25">
      <c r="A8" s="32" t="s">
        <v>27</v>
      </c>
      <c r="B8" s="32" t="s">
        <v>62</v>
      </c>
      <c r="C8" s="32" t="s">
        <v>96</v>
      </c>
      <c r="G8" s="56" t="s">
        <v>196</v>
      </c>
    </row>
    <row r="9" spans="1:7" x14ac:dyDescent="0.25">
      <c r="A9" s="32" t="s">
        <v>28</v>
      </c>
      <c r="B9" s="32" t="s">
        <v>63</v>
      </c>
      <c r="C9" s="32" t="s">
        <v>97</v>
      </c>
      <c r="G9" s="56" t="s">
        <v>197</v>
      </c>
    </row>
    <row r="10" spans="1:7" x14ac:dyDescent="0.25">
      <c r="A10" s="32" t="s">
        <v>29</v>
      </c>
      <c r="B10" s="32" t="s">
        <v>64</v>
      </c>
      <c r="C10" s="32" t="s">
        <v>98</v>
      </c>
      <c r="G10" s="56" t="s">
        <v>198</v>
      </c>
    </row>
    <row r="11" spans="1:7" x14ac:dyDescent="0.25">
      <c r="A11" s="32" t="s">
        <v>30</v>
      </c>
      <c r="B11" s="32" t="s">
        <v>65</v>
      </c>
      <c r="C11" s="32" t="s">
        <v>99</v>
      </c>
      <c r="G11" s="56" t="s">
        <v>199</v>
      </c>
    </row>
    <row r="12" spans="1:7" x14ac:dyDescent="0.25">
      <c r="A12" s="32" t="s">
        <v>31</v>
      </c>
      <c r="B12" s="32" t="s">
        <v>66</v>
      </c>
      <c r="C12" s="32" t="s">
        <v>100</v>
      </c>
      <c r="G12" s="56" t="s">
        <v>200</v>
      </c>
    </row>
    <row r="13" spans="1:7" x14ac:dyDescent="0.25">
      <c r="A13" s="32" t="s">
        <v>32</v>
      </c>
      <c r="B13" s="32" t="s">
        <v>67</v>
      </c>
      <c r="C13" s="32" t="s">
        <v>101</v>
      </c>
      <c r="G13" s="56" t="s">
        <v>201</v>
      </c>
    </row>
    <row r="14" spans="1:7" x14ac:dyDescent="0.25">
      <c r="A14" s="32" t="s">
        <v>33</v>
      </c>
      <c r="B14" s="32" t="s">
        <v>68</v>
      </c>
      <c r="C14" s="32" t="s">
        <v>102</v>
      </c>
      <c r="G14" s="56" t="s">
        <v>202</v>
      </c>
    </row>
    <row r="15" spans="1:7" x14ac:dyDescent="0.25">
      <c r="A15" s="32" t="s">
        <v>34</v>
      </c>
      <c r="B15" s="32" t="s">
        <v>69</v>
      </c>
      <c r="C15" s="32" t="s">
        <v>103</v>
      </c>
      <c r="G15" s="56" t="s">
        <v>203</v>
      </c>
    </row>
    <row r="16" spans="1:7" x14ac:dyDescent="0.25">
      <c r="A16" s="32" t="s">
        <v>35</v>
      </c>
      <c r="B16" s="32" t="s">
        <v>70</v>
      </c>
      <c r="C16" s="32" t="s">
        <v>104</v>
      </c>
      <c r="G16" s="56" t="s">
        <v>204</v>
      </c>
    </row>
    <row r="17" spans="1:7" x14ac:dyDescent="0.25">
      <c r="A17" s="32" t="s">
        <v>36</v>
      </c>
      <c r="B17" s="32" t="s">
        <v>71</v>
      </c>
      <c r="C17" s="32" t="s">
        <v>105</v>
      </c>
      <c r="G17" s="56" t="s">
        <v>205</v>
      </c>
    </row>
    <row r="18" spans="1:7" x14ac:dyDescent="0.25">
      <c r="A18" s="32" t="s">
        <v>37</v>
      </c>
      <c r="B18" s="32" t="s">
        <v>280</v>
      </c>
      <c r="C18" s="32" t="s">
        <v>106</v>
      </c>
      <c r="G18" s="56" t="s">
        <v>206</v>
      </c>
    </row>
    <row r="19" spans="1:7" x14ac:dyDescent="0.25">
      <c r="A19" s="32" t="s">
        <v>38</v>
      </c>
      <c r="B19" s="32" t="s">
        <v>72</v>
      </c>
      <c r="C19" s="32" t="s">
        <v>107</v>
      </c>
      <c r="G19" s="56" t="s">
        <v>207</v>
      </c>
    </row>
    <row r="20" spans="1:7" x14ac:dyDescent="0.25">
      <c r="A20" s="32" t="s">
        <v>39</v>
      </c>
      <c r="B20" s="32" t="s">
        <v>73</v>
      </c>
      <c r="C20" s="32" t="s">
        <v>108</v>
      </c>
      <c r="G20" s="56" t="s">
        <v>208</v>
      </c>
    </row>
    <row r="21" spans="1:7" x14ac:dyDescent="0.25">
      <c r="A21" s="32" t="s">
        <v>40</v>
      </c>
      <c r="B21" s="32" t="s">
        <v>74</v>
      </c>
      <c r="C21" s="32" t="s">
        <v>109</v>
      </c>
      <c r="G21" s="56" t="s">
        <v>209</v>
      </c>
    </row>
    <row r="22" spans="1:7" x14ac:dyDescent="0.25">
      <c r="A22" s="32" t="s">
        <v>41</v>
      </c>
      <c r="B22" s="32" t="s">
        <v>75</v>
      </c>
      <c r="C22" s="32" t="s">
        <v>110</v>
      </c>
      <c r="G22" s="56" t="s">
        <v>210</v>
      </c>
    </row>
    <row r="23" spans="1:7" x14ac:dyDescent="0.25">
      <c r="A23" s="32" t="s">
        <v>42</v>
      </c>
      <c r="B23" s="32" t="s">
        <v>76</v>
      </c>
      <c r="C23" s="32" t="s">
        <v>111</v>
      </c>
      <c r="G23" s="58" t="s">
        <v>142</v>
      </c>
    </row>
    <row r="24" spans="1:7" x14ac:dyDescent="0.25">
      <c r="A24" s="32" t="s">
        <v>43</v>
      </c>
      <c r="B24" s="32" t="s">
        <v>77</v>
      </c>
      <c r="C24" s="32" t="s">
        <v>112</v>
      </c>
      <c r="G24" s="58" t="s">
        <v>143</v>
      </c>
    </row>
    <row r="25" spans="1:7" x14ac:dyDescent="0.25">
      <c r="A25" s="32" t="s">
        <v>44</v>
      </c>
      <c r="B25" s="32" t="s">
        <v>78</v>
      </c>
      <c r="C25" s="32" t="s">
        <v>113</v>
      </c>
      <c r="G25" s="58" t="s">
        <v>144</v>
      </c>
    </row>
    <row r="26" spans="1:7" x14ac:dyDescent="0.25">
      <c r="A26" s="32" t="s">
        <v>45</v>
      </c>
      <c r="B26" s="32" t="s">
        <v>79</v>
      </c>
      <c r="C26" s="32" t="s">
        <v>114</v>
      </c>
      <c r="G26" s="58" t="s">
        <v>145</v>
      </c>
    </row>
    <row r="27" spans="1:7" x14ac:dyDescent="0.25">
      <c r="A27" s="32" t="s">
        <v>46</v>
      </c>
      <c r="B27" s="32" t="s">
        <v>80</v>
      </c>
      <c r="C27" s="32" t="s">
        <v>115</v>
      </c>
    </row>
    <row r="28" spans="1:7" x14ac:dyDescent="0.25">
      <c r="A28" s="32" t="s">
        <v>47</v>
      </c>
      <c r="B28" s="32" t="s">
        <v>81</v>
      </c>
      <c r="C28" s="32" t="s">
        <v>116</v>
      </c>
    </row>
    <row r="29" spans="1:7" x14ac:dyDescent="0.25">
      <c r="A29" s="32" t="s">
        <v>48</v>
      </c>
      <c r="B29" s="32" t="s">
        <v>82</v>
      </c>
      <c r="C29" s="32" t="s">
        <v>117</v>
      </c>
    </row>
    <row r="30" spans="1:7" x14ac:dyDescent="0.25">
      <c r="A30" s="32" t="s">
        <v>49</v>
      </c>
      <c r="B30" s="32" t="s">
        <v>83</v>
      </c>
      <c r="C30" s="32" t="s">
        <v>118</v>
      </c>
    </row>
    <row r="31" spans="1:7" x14ac:dyDescent="0.25">
      <c r="A31" s="32" t="s">
        <v>50</v>
      </c>
      <c r="B31" s="32" t="s">
        <v>84</v>
      </c>
      <c r="C31" s="32" t="s">
        <v>119</v>
      </c>
    </row>
    <row r="32" spans="1:7" x14ac:dyDescent="0.25">
      <c r="A32" s="32" t="s">
        <v>51</v>
      </c>
      <c r="B32" s="32" t="s">
        <v>85</v>
      </c>
      <c r="C32" s="32" t="s">
        <v>120</v>
      </c>
    </row>
    <row r="33" spans="1:5" x14ac:dyDescent="0.25">
      <c r="A33" s="32" t="s">
        <v>52</v>
      </c>
      <c r="B33" s="32" t="s">
        <v>86</v>
      </c>
      <c r="C33" s="32" t="s">
        <v>121</v>
      </c>
    </row>
    <row r="34" spans="1:5" x14ac:dyDescent="0.25">
      <c r="A34" s="32" t="s">
        <v>53</v>
      </c>
      <c r="B34" s="32" t="s">
        <v>87</v>
      </c>
      <c r="C34" s="54"/>
    </row>
    <row r="35" spans="1:5" x14ac:dyDescent="0.25">
      <c r="A35" s="32" t="s">
        <v>54</v>
      </c>
      <c r="B35" s="32" t="s">
        <v>88</v>
      </c>
      <c r="C35" s="54"/>
    </row>
    <row r="36" spans="1:5" x14ac:dyDescent="0.25">
      <c r="A36" s="32" t="s">
        <v>55</v>
      </c>
      <c r="B36" s="32" t="s">
        <v>89</v>
      </c>
      <c r="C36" s="54"/>
    </row>
    <row r="37" spans="1:5" x14ac:dyDescent="0.25">
      <c r="A37" s="32" t="s">
        <v>56</v>
      </c>
      <c r="B37" s="32" t="s">
        <v>90</v>
      </c>
      <c r="C37" s="54"/>
    </row>
    <row r="38" spans="1:5" x14ac:dyDescent="0.25">
      <c r="A38" s="55"/>
      <c r="B38" s="55"/>
      <c r="C38" s="55"/>
    </row>
    <row r="39" spans="1:5" x14ac:dyDescent="0.25">
      <c r="A39" s="55"/>
      <c r="B39" s="55"/>
      <c r="C39" s="55"/>
    </row>
    <row r="40" spans="1:5" x14ac:dyDescent="0.25">
      <c r="B40" s="55"/>
      <c r="C40" s="55"/>
    </row>
    <row r="41" spans="1:5" x14ac:dyDescent="0.25">
      <c r="B41" s="57"/>
      <c r="C41" s="57"/>
      <c r="D41" s="21"/>
      <c r="E41" s="21"/>
    </row>
    <row r="42" spans="1:5" x14ac:dyDescent="0.25">
      <c r="B42" s="57"/>
      <c r="C42" s="57"/>
      <c r="D42" s="21"/>
      <c r="E42" s="21"/>
    </row>
    <row r="43" spans="1:5" x14ac:dyDescent="0.25">
      <c r="B43" s="57"/>
      <c r="C43" s="57"/>
      <c r="D43" s="21"/>
      <c r="E43" s="21"/>
    </row>
    <row r="44" spans="1:5" x14ac:dyDescent="0.25">
      <c r="B44" s="57"/>
      <c r="C44" s="57"/>
      <c r="D44" s="21"/>
      <c r="E44" s="21"/>
    </row>
    <row r="45" spans="1:5" x14ac:dyDescent="0.25">
      <c r="B45" s="57"/>
      <c r="C45" s="57"/>
      <c r="D45" s="21"/>
      <c r="E45" s="21"/>
    </row>
    <row r="46" spans="1:5" x14ac:dyDescent="0.25">
      <c r="B46" s="57"/>
      <c r="C46" s="57"/>
      <c r="D46" s="21"/>
      <c r="E46" s="21"/>
    </row>
    <row r="47" spans="1:5" x14ac:dyDescent="0.25">
      <c r="B47" s="57"/>
      <c r="C47" s="57"/>
      <c r="D47" s="21"/>
      <c r="E47" s="21"/>
    </row>
    <row r="48" spans="1:5" x14ac:dyDescent="0.25">
      <c r="B48" s="57"/>
      <c r="C48" s="57"/>
      <c r="D48" s="21"/>
      <c r="E48" s="21"/>
    </row>
    <row r="49" spans="2:5" x14ac:dyDescent="0.25">
      <c r="B49" s="57"/>
      <c r="C49" s="57"/>
      <c r="D49" s="21"/>
      <c r="E49" s="21"/>
    </row>
    <row r="50" spans="2:5" x14ac:dyDescent="0.25">
      <c r="B50" s="57"/>
      <c r="C50" s="57"/>
      <c r="D50" s="21"/>
      <c r="E50" s="21"/>
    </row>
    <row r="51" spans="2:5" x14ac:dyDescent="0.25">
      <c r="B51" s="57"/>
      <c r="C51" s="57"/>
      <c r="D51" s="21"/>
      <c r="E51" s="21"/>
    </row>
    <row r="52" spans="2:5" x14ac:dyDescent="0.25">
      <c r="B52" s="57"/>
      <c r="C52" s="57"/>
      <c r="D52" s="21"/>
      <c r="E52" s="21"/>
    </row>
    <row r="53" spans="2:5" x14ac:dyDescent="0.25">
      <c r="B53" s="57"/>
      <c r="C53" s="57"/>
      <c r="D53" s="21"/>
      <c r="E53" s="21"/>
    </row>
    <row r="54" spans="2:5" x14ac:dyDescent="0.25">
      <c r="B54" s="57"/>
      <c r="C54" s="57"/>
      <c r="D54" s="21"/>
      <c r="E54" s="21"/>
    </row>
    <row r="55" spans="2:5" x14ac:dyDescent="0.25">
      <c r="B55" s="57"/>
      <c r="C55" s="57"/>
      <c r="D55" s="21"/>
      <c r="E55" s="21"/>
    </row>
    <row r="56" spans="2:5" x14ac:dyDescent="0.25">
      <c r="B56" s="57"/>
      <c r="C56" s="57"/>
      <c r="D56" s="21"/>
      <c r="E56" s="21"/>
    </row>
    <row r="57" spans="2:5" x14ac:dyDescent="0.25">
      <c r="B57" s="57"/>
      <c r="C57" s="57"/>
      <c r="D57" s="21"/>
      <c r="E57" s="21"/>
    </row>
    <row r="58" spans="2:5" x14ac:dyDescent="0.25">
      <c r="B58" s="57"/>
      <c r="C58" s="57"/>
      <c r="D58" s="21"/>
      <c r="E58" s="21"/>
    </row>
    <row r="59" spans="2:5" x14ac:dyDescent="0.25">
      <c r="B59" s="57"/>
      <c r="C59" s="57"/>
      <c r="D59" s="21"/>
      <c r="E59" s="21"/>
    </row>
    <row r="60" spans="2:5" x14ac:dyDescent="0.25">
      <c r="B60" s="57"/>
      <c r="C60" s="57"/>
      <c r="D60" s="21"/>
      <c r="E60" s="21"/>
    </row>
    <row r="61" spans="2:5" x14ac:dyDescent="0.25">
      <c r="B61" s="57"/>
      <c r="C61" s="57"/>
      <c r="D61" s="21"/>
      <c r="E61" s="21"/>
    </row>
    <row r="62" spans="2:5" x14ac:dyDescent="0.25">
      <c r="B62" s="57"/>
      <c r="C62" s="57"/>
      <c r="D62" s="21"/>
      <c r="E62" s="21"/>
    </row>
    <row r="63" spans="2:5" x14ac:dyDescent="0.25">
      <c r="B63" s="57"/>
      <c r="C63" s="57"/>
      <c r="D63" s="21"/>
      <c r="E63" s="21"/>
    </row>
    <row r="64" spans="2:5" x14ac:dyDescent="0.25">
      <c r="B64" s="57"/>
      <c r="C64" s="57"/>
      <c r="D64" s="21"/>
      <c r="E64" s="21"/>
    </row>
    <row r="65" spans="2:5" x14ac:dyDescent="0.25">
      <c r="B65" s="57"/>
      <c r="C65" s="57"/>
      <c r="D65" s="21"/>
      <c r="E65"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Sediment Summary</vt:lpstr>
      <vt:lpstr>Sediment Calc</vt:lpstr>
      <vt:lpstr>Coord Sediment</vt:lpstr>
      <vt:lpstr>Stormwater Summary</vt:lpstr>
      <vt:lpstr>2015 SW detects</vt:lpstr>
      <vt:lpstr>Coord Stormwater</vt:lpstr>
      <vt:lpstr>2015 SW Analytes</vt:lpstr>
      <vt:lpstr>'2015 SW detects'!Print_Titles</vt:lpstr>
      <vt:lpstr>'Stormwater Summary'!Print_Titles</vt:lpstr>
    </vt:vector>
  </TitlesOfParts>
  <Company>State of Maine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Tomlinson, Mary E</dc:creator>
  <cp:lastModifiedBy>Bryer, Pamela J</cp:lastModifiedBy>
  <cp:lastPrinted>2016-12-30T18:35:07Z</cp:lastPrinted>
  <dcterms:created xsi:type="dcterms:W3CDTF">2015-10-23T13:26:05Z</dcterms:created>
  <dcterms:modified xsi:type="dcterms:W3CDTF">2018-08-27T10:30:13Z</dcterms:modified>
</cp:coreProperties>
</file>