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SOURCE\A55620 - Monitoring\Subwatershed data from DEP\"/>
    </mc:Choice>
  </mc:AlternateContent>
  <bookViews>
    <workbookView xWindow="0" yWindow="0" windowWidth="28800" windowHeight="12240" firstSheet="7" activeTab="11"/>
  </bookViews>
  <sheets>
    <sheet name="WQ 1 Existing 2017 chart" sheetId="2" r:id="rId1"/>
    <sheet name="WQ 2 Trend thru 2017" sheetId="1" r:id="rId2"/>
    <sheet name="WQ 3 Trend criteria" sheetId="3" r:id="rId3"/>
    <sheet name="WQ 4 Coefficient absolute value" sheetId="11" r:id="rId4"/>
    <sheet name="WQ 5 Trend chart" sheetId="23" r:id="rId5"/>
    <sheet name="WQ Trend Chart for PP" sheetId="41" r:id="rId6"/>
    <sheet name="Final Fact Sheet Scores" sheetId="17" r:id="rId7"/>
    <sheet name="FINAL SCORES horizontal" sheetId="40" r:id="rId8"/>
    <sheet name="Final Land Cover Scores all" sheetId="39" r:id="rId9"/>
    <sheet name="Sheet2" sheetId="42" r:id="rId10"/>
    <sheet name="Final Scores for all subwaters" sheetId="37" r:id="rId11"/>
    <sheet name=" WQ and land correlation" sheetId="13" r:id="rId12"/>
    <sheet name="LAND workbook" sheetId="18" r:id="rId13"/>
    <sheet name="LAND Green trend scores" sheetId="21" r:id="rId14"/>
    <sheet name="LAND Forest lost per century" sheetId="31" r:id="rId15"/>
    <sheet name="LAND Green trend values" sheetId="33" r:id="rId16"/>
    <sheet name="LAND all 2018 data" sheetId="27" r:id="rId17"/>
    <sheet name="Land Existing 2018" sheetId="25" r:id="rId18"/>
    <sheet name="LAND existing criteria" sheetId="30" r:id="rId19"/>
    <sheet name="LAND existing 2018 ALL" sheetId="28" r:id="rId20"/>
    <sheet name="LAND %Green 87-18" sheetId="16" r:id="rId21"/>
    <sheet name="LAND Years to Tipping Point" sheetId="34" r:id="rId22"/>
    <sheet name="LAND Tipping Point final table" sheetId="35" r:id="rId23"/>
    <sheet name="LAND all data " sheetId="26" r:id="rId24"/>
    <sheet name="Raw LANDSAT data" sheetId="44" r:id="rId25"/>
    <sheet name="LAND trend minus cloudy subw" sheetId="36" r:id="rId26"/>
    <sheet name="LAND percent cover by year" sheetId="43" r:id="rId27"/>
    <sheet name="LAND for GIS EXISTING 2018" sheetId="24" r:id="rId28"/>
    <sheet name="LAND LANDSAT descript" sheetId="5" r:id="rId29"/>
    <sheet name="LAND Trend graphs by lake" sheetId="12" r:id="rId30"/>
    <sheet name="LAND RAW DATA 09_18" sheetId="9" r:id="rId31"/>
    <sheet name="QC Midas" sheetId="10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44" l="1"/>
  <c r="J27" i="44"/>
  <c r="J31" i="44"/>
  <c r="J32" i="44"/>
  <c r="J33" i="44"/>
  <c r="J39" i="44"/>
  <c r="J43" i="44"/>
  <c r="J44" i="44"/>
  <c r="J45" i="44"/>
  <c r="J51" i="44"/>
  <c r="J53" i="44"/>
  <c r="J55" i="44"/>
  <c r="J56" i="44"/>
  <c r="J57" i="44"/>
  <c r="J7" i="44"/>
  <c r="J9" i="44"/>
  <c r="J10" i="44"/>
  <c r="J11" i="44"/>
  <c r="J12" i="44"/>
  <c r="J13" i="44"/>
  <c r="J19" i="44"/>
  <c r="J3" i="44"/>
  <c r="AL59" i="44"/>
  <c r="AF59" i="44"/>
  <c r="AG59" i="44" s="1"/>
  <c r="Y59" i="44"/>
  <c r="Z59" i="44" s="1"/>
  <c r="Q59" i="44"/>
  <c r="R59" i="44" s="1"/>
  <c r="I59" i="44"/>
  <c r="J59" i="44" s="1"/>
  <c r="AL58" i="44"/>
  <c r="AF58" i="44"/>
  <c r="AG58" i="44" s="1"/>
  <c r="Z58" i="44"/>
  <c r="Y58" i="44"/>
  <c r="Q58" i="44"/>
  <c r="R58" i="44" s="1"/>
  <c r="I58" i="44"/>
  <c r="K58" i="44" s="1"/>
  <c r="AL57" i="44"/>
  <c r="AG57" i="44"/>
  <c r="AF57" i="44"/>
  <c r="Y57" i="44"/>
  <c r="Z57" i="44" s="1"/>
  <c r="Q57" i="44"/>
  <c r="R57" i="44" s="1"/>
  <c r="I57" i="44"/>
  <c r="K57" i="44" s="1"/>
  <c r="AL56" i="44"/>
  <c r="AF56" i="44"/>
  <c r="AG56" i="44" s="1"/>
  <c r="Y56" i="44"/>
  <c r="Z56" i="44" s="1"/>
  <c r="Q56" i="44"/>
  <c r="R56" i="44" s="1"/>
  <c r="I56" i="44"/>
  <c r="K56" i="44" s="1"/>
  <c r="AL55" i="44"/>
  <c r="AF55" i="44"/>
  <c r="AG55" i="44" s="1"/>
  <c r="Y55" i="44"/>
  <c r="Z55" i="44" s="1"/>
  <c r="Q55" i="44"/>
  <c r="R55" i="44" s="1"/>
  <c r="I55" i="44"/>
  <c r="K55" i="44" s="1"/>
  <c r="AL54" i="44"/>
  <c r="AF54" i="44"/>
  <c r="AG54" i="44" s="1"/>
  <c r="Z54" i="44"/>
  <c r="Y54" i="44"/>
  <c r="Q54" i="44"/>
  <c r="R54" i="44" s="1"/>
  <c r="I54" i="44"/>
  <c r="K54" i="44" s="1"/>
  <c r="AL53" i="44"/>
  <c r="AG53" i="44"/>
  <c r="AF53" i="44"/>
  <c r="Y53" i="44"/>
  <c r="Z53" i="44" s="1"/>
  <c r="R53" i="44"/>
  <c r="Q53" i="44"/>
  <c r="I53" i="44"/>
  <c r="K53" i="44" s="1"/>
  <c r="AL52" i="44"/>
  <c r="AF52" i="44"/>
  <c r="AG52" i="44" s="1"/>
  <c r="Y52" i="44"/>
  <c r="Z52" i="44" s="1"/>
  <c r="Q52" i="44"/>
  <c r="R52" i="44" s="1"/>
  <c r="I52" i="44"/>
  <c r="K52" i="44" s="1"/>
  <c r="AL51" i="44"/>
  <c r="AF51" i="44"/>
  <c r="AG51" i="44" s="1"/>
  <c r="Y51" i="44"/>
  <c r="Z51" i="44" s="1"/>
  <c r="Q51" i="44"/>
  <c r="R51" i="44" s="1"/>
  <c r="K51" i="44"/>
  <c r="I51" i="44"/>
  <c r="AL50" i="44"/>
  <c r="AF50" i="44"/>
  <c r="AG50" i="44" s="1"/>
  <c r="Z50" i="44"/>
  <c r="Y50" i="44"/>
  <c r="Q50" i="44"/>
  <c r="R50" i="44" s="1"/>
  <c r="I50" i="44"/>
  <c r="K50" i="44" s="1"/>
  <c r="AL49" i="44"/>
  <c r="AG49" i="44"/>
  <c r="AF49" i="44"/>
  <c r="Y49" i="44"/>
  <c r="Z49" i="44" s="1"/>
  <c r="Q49" i="44"/>
  <c r="R49" i="44" s="1"/>
  <c r="I49" i="44"/>
  <c r="K49" i="44" s="1"/>
  <c r="AL48" i="44"/>
  <c r="AF48" i="44"/>
  <c r="AG48" i="44" s="1"/>
  <c r="Y48" i="44"/>
  <c r="Z48" i="44" s="1"/>
  <c r="Q48" i="44"/>
  <c r="R48" i="44" s="1"/>
  <c r="I48" i="44"/>
  <c r="K48" i="44" s="1"/>
  <c r="AL47" i="44"/>
  <c r="AF47" i="44"/>
  <c r="AG47" i="44" s="1"/>
  <c r="Y47" i="44"/>
  <c r="Z47" i="44" s="1"/>
  <c r="Q47" i="44"/>
  <c r="R47" i="44" s="1"/>
  <c r="I47" i="44"/>
  <c r="J47" i="44" s="1"/>
  <c r="AL46" i="44"/>
  <c r="AF46" i="44"/>
  <c r="AG46" i="44" s="1"/>
  <c r="Z46" i="44"/>
  <c r="Y46" i="44"/>
  <c r="Q46" i="44"/>
  <c r="R46" i="44" s="1"/>
  <c r="I46" i="44"/>
  <c r="K46" i="44" s="1"/>
  <c r="AL45" i="44"/>
  <c r="AG45" i="44"/>
  <c r="AF45" i="44"/>
  <c r="Y45" i="44"/>
  <c r="Z45" i="44" s="1"/>
  <c r="Q45" i="44"/>
  <c r="R45" i="44" s="1"/>
  <c r="I45" i="44"/>
  <c r="K45" i="44" s="1"/>
  <c r="AL44" i="44"/>
  <c r="AF44" i="44"/>
  <c r="AG44" i="44" s="1"/>
  <c r="Y44" i="44"/>
  <c r="Z44" i="44" s="1"/>
  <c r="Q44" i="44"/>
  <c r="R44" i="44" s="1"/>
  <c r="I44" i="44"/>
  <c r="K44" i="44" s="1"/>
  <c r="AL43" i="44"/>
  <c r="AF43" i="44"/>
  <c r="AG43" i="44" s="1"/>
  <c r="Y43" i="44"/>
  <c r="Z43" i="44" s="1"/>
  <c r="Q43" i="44"/>
  <c r="R43" i="44" s="1"/>
  <c r="I43" i="44"/>
  <c r="K43" i="44" s="1"/>
  <c r="AL42" i="44"/>
  <c r="AF42" i="44"/>
  <c r="AG42" i="44" s="1"/>
  <c r="Z42" i="44"/>
  <c r="Y42" i="44"/>
  <c r="Q42" i="44"/>
  <c r="R42" i="44" s="1"/>
  <c r="I42" i="44"/>
  <c r="K42" i="44" s="1"/>
  <c r="AL41" i="44"/>
  <c r="AG41" i="44"/>
  <c r="AF41" i="44"/>
  <c r="Y41" i="44"/>
  <c r="Z41" i="44" s="1"/>
  <c r="R41" i="44"/>
  <c r="Q41" i="44"/>
  <c r="I41" i="44"/>
  <c r="K41" i="44" s="1"/>
  <c r="AL40" i="44"/>
  <c r="AF40" i="44"/>
  <c r="AG40" i="44" s="1"/>
  <c r="Y40" i="44"/>
  <c r="Z40" i="44" s="1"/>
  <c r="Q40" i="44"/>
  <c r="R40" i="44" s="1"/>
  <c r="I40" i="44"/>
  <c r="K40" i="44" s="1"/>
  <c r="AL39" i="44"/>
  <c r="AF39" i="44"/>
  <c r="AG39" i="44" s="1"/>
  <c r="Y39" i="44"/>
  <c r="Z39" i="44" s="1"/>
  <c r="Q39" i="44"/>
  <c r="R39" i="44" s="1"/>
  <c r="I39" i="44"/>
  <c r="K39" i="44" s="1"/>
  <c r="AL38" i="44"/>
  <c r="AF38" i="44"/>
  <c r="AG38" i="44" s="1"/>
  <c r="Z38" i="44"/>
  <c r="Y38" i="44"/>
  <c r="Q38" i="44"/>
  <c r="R38" i="44" s="1"/>
  <c r="I38" i="44"/>
  <c r="K38" i="44" s="1"/>
  <c r="AL37" i="44"/>
  <c r="AG37" i="44"/>
  <c r="AF37" i="44"/>
  <c r="Y37" i="44"/>
  <c r="Z37" i="44" s="1"/>
  <c r="Q37" i="44"/>
  <c r="R37" i="44" s="1"/>
  <c r="I37" i="44"/>
  <c r="K37" i="44" s="1"/>
  <c r="AL36" i="44"/>
  <c r="AF36" i="44"/>
  <c r="AG36" i="44" s="1"/>
  <c r="Y36" i="44"/>
  <c r="Z36" i="44" s="1"/>
  <c r="Q36" i="44"/>
  <c r="R36" i="44" s="1"/>
  <c r="I36" i="44"/>
  <c r="K36" i="44" s="1"/>
  <c r="AL35" i="44"/>
  <c r="AF35" i="44"/>
  <c r="AG35" i="44" s="1"/>
  <c r="Y35" i="44"/>
  <c r="Z35" i="44" s="1"/>
  <c r="Q35" i="44"/>
  <c r="R35" i="44" s="1"/>
  <c r="K35" i="44"/>
  <c r="I35" i="44"/>
  <c r="J35" i="44" s="1"/>
  <c r="AL34" i="44"/>
  <c r="AF34" i="44"/>
  <c r="AG34" i="44" s="1"/>
  <c r="Z34" i="44"/>
  <c r="Y34" i="44"/>
  <c r="Q34" i="44"/>
  <c r="R34" i="44" s="1"/>
  <c r="I34" i="44"/>
  <c r="K34" i="44" s="1"/>
  <c r="AL33" i="44"/>
  <c r="AG33" i="44"/>
  <c r="AF33" i="44"/>
  <c r="Y33" i="44"/>
  <c r="Z33" i="44" s="1"/>
  <c r="R33" i="44"/>
  <c r="Q33" i="44"/>
  <c r="I33" i="44"/>
  <c r="K33" i="44" s="1"/>
  <c r="AL32" i="44"/>
  <c r="AF32" i="44"/>
  <c r="AG32" i="44" s="1"/>
  <c r="Y32" i="44"/>
  <c r="Z32" i="44" s="1"/>
  <c r="Q32" i="44"/>
  <c r="R32" i="44" s="1"/>
  <c r="I32" i="44"/>
  <c r="K32" i="44" s="1"/>
  <c r="AL31" i="44"/>
  <c r="AF31" i="44"/>
  <c r="AG31" i="44" s="1"/>
  <c r="Y31" i="44"/>
  <c r="Z31" i="44" s="1"/>
  <c r="Q31" i="44"/>
  <c r="R31" i="44" s="1"/>
  <c r="K31" i="44"/>
  <c r="I31" i="44"/>
  <c r="AL30" i="44"/>
  <c r="AF30" i="44"/>
  <c r="AG30" i="44" s="1"/>
  <c r="Z30" i="44"/>
  <c r="Y30" i="44"/>
  <c r="Q30" i="44"/>
  <c r="R30" i="44" s="1"/>
  <c r="I30" i="44"/>
  <c r="K30" i="44" s="1"/>
  <c r="AL29" i="44"/>
  <c r="AG29" i="44"/>
  <c r="AF29" i="44"/>
  <c r="Y29" i="44"/>
  <c r="Z29" i="44" s="1"/>
  <c r="R29" i="44"/>
  <c r="Q29" i="44"/>
  <c r="I29" i="44"/>
  <c r="K29" i="44" s="1"/>
  <c r="AL28" i="44"/>
  <c r="AF28" i="44"/>
  <c r="AG28" i="44" s="1"/>
  <c r="Y28" i="44"/>
  <c r="Z28" i="44" s="1"/>
  <c r="Q28" i="44"/>
  <c r="R28" i="44" s="1"/>
  <c r="I28" i="44"/>
  <c r="K28" i="44" s="1"/>
  <c r="AL27" i="44"/>
  <c r="AF27" i="44"/>
  <c r="AG27" i="44" s="1"/>
  <c r="Y27" i="44"/>
  <c r="Z27" i="44" s="1"/>
  <c r="Q27" i="44"/>
  <c r="R27" i="44" s="1"/>
  <c r="I27" i="44"/>
  <c r="K27" i="44" s="1"/>
  <c r="AL26" i="44"/>
  <c r="AF26" i="44"/>
  <c r="AG26" i="44" s="1"/>
  <c r="Z26" i="44"/>
  <c r="Y26" i="44"/>
  <c r="Q26" i="44"/>
  <c r="R26" i="44" s="1"/>
  <c r="I26" i="44"/>
  <c r="K26" i="44" s="1"/>
  <c r="AL25" i="44"/>
  <c r="AG25" i="44"/>
  <c r="AF25" i="44"/>
  <c r="Y25" i="44"/>
  <c r="Z25" i="44" s="1"/>
  <c r="Q25" i="44"/>
  <c r="R25" i="44" s="1"/>
  <c r="I25" i="44"/>
  <c r="K25" i="44" s="1"/>
  <c r="AL24" i="44"/>
  <c r="AF24" i="44"/>
  <c r="AG24" i="44" s="1"/>
  <c r="Y24" i="44"/>
  <c r="Z24" i="44" s="1"/>
  <c r="Q24" i="44"/>
  <c r="R24" i="44" s="1"/>
  <c r="I24" i="44"/>
  <c r="K24" i="44" s="1"/>
  <c r="AL23" i="44"/>
  <c r="AF23" i="44"/>
  <c r="AG23" i="44" s="1"/>
  <c r="Y23" i="44"/>
  <c r="Z23" i="44" s="1"/>
  <c r="Q23" i="44"/>
  <c r="R23" i="44" s="1"/>
  <c r="I23" i="44"/>
  <c r="J23" i="44" s="1"/>
  <c r="AL22" i="44"/>
  <c r="AF22" i="44"/>
  <c r="AG22" i="44" s="1"/>
  <c r="Z22" i="44"/>
  <c r="Y22" i="44"/>
  <c r="Q22" i="44"/>
  <c r="R22" i="44" s="1"/>
  <c r="I22" i="44"/>
  <c r="K22" i="44" s="1"/>
  <c r="AL21" i="44"/>
  <c r="AG21" i="44"/>
  <c r="AF21" i="44"/>
  <c r="Y21" i="44"/>
  <c r="Z21" i="44" s="1"/>
  <c r="Q21" i="44"/>
  <c r="R21" i="44" s="1"/>
  <c r="I21" i="44"/>
  <c r="K21" i="44" s="1"/>
  <c r="AL20" i="44"/>
  <c r="AF20" i="44"/>
  <c r="AG20" i="44" s="1"/>
  <c r="Y20" i="44"/>
  <c r="Z20" i="44" s="1"/>
  <c r="Q20" i="44"/>
  <c r="R20" i="44" s="1"/>
  <c r="I20" i="44"/>
  <c r="K20" i="44" s="1"/>
  <c r="AL19" i="44"/>
  <c r="AF19" i="44"/>
  <c r="AG19" i="44" s="1"/>
  <c r="Y19" i="44"/>
  <c r="Z19" i="44" s="1"/>
  <c r="Q19" i="44"/>
  <c r="R19" i="44" s="1"/>
  <c r="I19" i="44"/>
  <c r="K19" i="44" s="1"/>
  <c r="AL18" i="44"/>
  <c r="AF18" i="44"/>
  <c r="AG18" i="44" s="1"/>
  <c r="Z18" i="44"/>
  <c r="Y18" i="44"/>
  <c r="Q18" i="44"/>
  <c r="R18" i="44" s="1"/>
  <c r="I18" i="44"/>
  <c r="K18" i="44" s="1"/>
  <c r="AL17" i="44"/>
  <c r="AG17" i="44"/>
  <c r="AF17" i="44"/>
  <c r="Y17" i="44"/>
  <c r="Z17" i="44" s="1"/>
  <c r="Q17" i="44"/>
  <c r="R17" i="44" s="1"/>
  <c r="I17" i="44"/>
  <c r="K17" i="44" s="1"/>
  <c r="AL16" i="44"/>
  <c r="AF16" i="44"/>
  <c r="AG16" i="44" s="1"/>
  <c r="Y16" i="44"/>
  <c r="Z16" i="44" s="1"/>
  <c r="Q16" i="44"/>
  <c r="R16" i="44" s="1"/>
  <c r="I16" i="44"/>
  <c r="K16" i="44" s="1"/>
  <c r="AL15" i="44"/>
  <c r="AF15" i="44"/>
  <c r="AG15" i="44" s="1"/>
  <c r="Y15" i="44"/>
  <c r="Z15" i="44" s="1"/>
  <c r="Q15" i="44"/>
  <c r="R15" i="44" s="1"/>
  <c r="I15" i="44"/>
  <c r="J15" i="44" s="1"/>
  <c r="AL14" i="44"/>
  <c r="AF14" i="44"/>
  <c r="AG14" i="44" s="1"/>
  <c r="Y14" i="44"/>
  <c r="Z14" i="44" s="1"/>
  <c r="Q14" i="44"/>
  <c r="R14" i="44" s="1"/>
  <c r="I14" i="44"/>
  <c r="K14" i="44" s="1"/>
  <c r="AL13" i="44"/>
  <c r="AF13" i="44"/>
  <c r="AG13" i="44" s="1"/>
  <c r="Y13" i="44"/>
  <c r="Z13" i="44" s="1"/>
  <c r="R13" i="44"/>
  <c r="Q13" i="44"/>
  <c r="I13" i="44"/>
  <c r="K13" i="44" s="1"/>
  <c r="AL12" i="44"/>
  <c r="AF12" i="44"/>
  <c r="AG12" i="44" s="1"/>
  <c r="Y12" i="44"/>
  <c r="Z12" i="44" s="1"/>
  <c r="Q12" i="44"/>
  <c r="R12" i="44" s="1"/>
  <c r="I12" i="44"/>
  <c r="K12" i="44" s="1"/>
  <c r="AL11" i="44"/>
  <c r="AF11" i="44"/>
  <c r="AG11" i="44" s="1"/>
  <c r="Y11" i="44"/>
  <c r="Z11" i="44" s="1"/>
  <c r="Q11" i="44"/>
  <c r="R11" i="44" s="1"/>
  <c r="K11" i="44"/>
  <c r="I11" i="44"/>
  <c r="AL10" i="44"/>
  <c r="AF10" i="44"/>
  <c r="AG10" i="44" s="1"/>
  <c r="Y10" i="44"/>
  <c r="Z10" i="44" s="1"/>
  <c r="Q10" i="44"/>
  <c r="R10" i="44" s="1"/>
  <c r="I10" i="44"/>
  <c r="K10" i="44" s="1"/>
  <c r="AL9" i="44"/>
  <c r="AF9" i="44"/>
  <c r="AG9" i="44" s="1"/>
  <c r="Y9" i="44"/>
  <c r="Z9" i="44" s="1"/>
  <c r="R9" i="44"/>
  <c r="Q9" i="44"/>
  <c r="I9" i="44"/>
  <c r="K9" i="44" s="1"/>
  <c r="AL8" i="44"/>
  <c r="AF8" i="44"/>
  <c r="AG8" i="44" s="1"/>
  <c r="Y8" i="44"/>
  <c r="Z8" i="44" s="1"/>
  <c r="Q8" i="44"/>
  <c r="R8" i="44" s="1"/>
  <c r="I8" i="44"/>
  <c r="J8" i="44" s="1"/>
  <c r="AL7" i="44"/>
  <c r="AF7" i="44"/>
  <c r="AG7" i="44" s="1"/>
  <c r="Y7" i="44"/>
  <c r="Z7" i="44" s="1"/>
  <c r="Q7" i="44"/>
  <c r="R7" i="44" s="1"/>
  <c r="K7" i="44"/>
  <c r="I7" i="44"/>
  <c r="AL6" i="44"/>
  <c r="AF6" i="44"/>
  <c r="AG6" i="44" s="1"/>
  <c r="Y6" i="44"/>
  <c r="Z6" i="44" s="1"/>
  <c r="Q6" i="44"/>
  <c r="R6" i="44" s="1"/>
  <c r="I6" i="44"/>
  <c r="K6" i="44" s="1"/>
  <c r="AL5" i="44"/>
  <c r="AF5" i="44"/>
  <c r="AG5" i="44" s="1"/>
  <c r="Y5" i="44"/>
  <c r="Z5" i="44" s="1"/>
  <c r="R5" i="44"/>
  <c r="Q5" i="44"/>
  <c r="I5" i="44"/>
  <c r="K5" i="44" s="1"/>
  <c r="AL4" i="44"/>
  <c r="AF4" i="44"/>
  <c r="AG4" i="44" s="1"/>
  <c r="Y4" i="44"/>
  <c r="Z4" i="44" s="1"/>
  <c r="Q4" i="44"/>
  <c r="R4" i="44" s="1"/>
  <c r="I4" i="44"/>
  <c r="K4" i="44" s="1"/>
  <c r="AL3" i="44"/>
  <c r="AF3" i="44"/>
  <c r="AG3" i="44" s="1"/>
  <c r="Y3" i="44"/>
  <c r="Z3" i="44" s="1"/>
  <c r="Q3" i="44"/>
  <c r="R3" i="44" s="1"/>
  <c r="K3" i="44"/>
  <c r="I3" i="44"/>
  <c r="J21" i="44" l="1"/>
  <c r="J41" i="44"/>
  <c r="J29" i="44"/>
  <c r="J30" i="44"/>
  <c r="K8" i="44"/>
  <c r="J20" i="44"/>
  <c r="J52" i="44"/>
  <c r="J40" i="44"/>
  <c r="J28" i="44"/>
  <c r="J18" i="44"/>
  <c r="J6" i="44"/>
  <c r="J50" i="44"/>
  <c r="J38" i="44"/>
  <c r="J26" i="44"/>
  <c r="J42" i="44"/>
  <c r="J17" i="44"/>
  <c r="J5" i="44"/>
  <c r="J49" i="44"/>
  <c r="J37" i="44"/>
  <c r="J25" i="44"/>
  <c r="J54" i="44"/>
  <c r="J16" i="44"/>
  <c r="J4" i="44"/>
  <c r="J48" i="44"/>
  <c r="J36" i="44"/>
  <c r="J24" i="44"/>
  <c r="K15" i="44"/>
  <c r="K23" i="44"/>
  <c r="K47" i="44"/>
  <c r="K59" i="44"/>
  <c r="J14" i="44"/>
  <c r="J58" i="44"/>
  <c r="J46" i="44"/>
  <c r="J34" i="44"/>
  <c r="J22" i="44"/>
  <c r="G58" i="43"/>
  <c r="H58" i="43" s="1"/>
  <c r="G57" i="43"/>
  <c r="H57" i="43" s="1"/>
  <c r="G56" i="43"/>
  <c r="H56" i="43" s="1"/>
  <c r="G55" i="43"/>
  <c r="H55" i="43" s="1"/>
  <c r="G54" i="43"/>
  <c r="H54" i="43" s="1"/>
  <c r="G53" i="43"/>
  <c r="H53" i="43" s="1"/>
  <c r="G52" i="43"/>
  <c r="H52" i="43" s="1"/>
  <c r="G51" i="43"/>
  <c r="H51" i="43" s="1"/>
  <c r="G50" i="43"/>
  <c r="H50" i="43" s="1"/>
  <c r="G49" i="43"/>
  <c r="H49" i="43" s="1"/>
  <c r="G48" i="43"/>
  <c r="H48" i="43" s="1"/>
  <c r="G47" i="43"/>
  <c r="H47" i="43" s="1"/>
  <c r="G46" i="43"/>
  <c r="H46" i="43" s="1"/>
  <c r="G45" i="43"/>
  <c r="H45" i="43" s="1"/>
  <c r="G44" i="43"/>
  <c r="H44" i="43" s="1"/>
  <c r="G43" i="43"/>
  <c r="H43" i="43" s="1"/>
  <c r="G42" i="43"/>
  <c r="H42" i="43" s="1"/>
  <c r="G41" i="43"/>
  <c r="H41" i="43" s="1"/>
  <c r="G40" i="43"/>
  <c r="H40" i="43" s="1"/>
  <c r="G39" i="43"/>
  <c r="H39" i="43" s="1"/>
  <c r="G38" i="43"/>
  <c r="H38" i="43" s="1"/>
  <c r="G37" i="43"/>
  <c r="H37" i="43" s="1"/>
  <c r="G36" i="43"/>
  <c r="H36" i="43" s="1"/>
  <c r="G35" i="43"/>
  <c r="H35" i="43" s="1"/>
  <c r="G34" i="43"/>
  <c r="H34" i="43" s="1"/>
  <c r="G33" i="43"/>
  <c r="H33" i="43" s="1"/>
  <c r="G32" i="43"/>
  <c r="H32" i="43" s="1"/>
  <c r="G31" i="43"/>
  <c r="H31" i="43" s="1"/>
  <c r="G30" i="43"/>
  <c r="H30" i="43" s="1"/>
  <c r="G29" i="43"/>
  <c r="H29" i="43" s="1"/>
  <c r="G28" i="43"/>
  <c r="H28" i="43" s="1"/>
  <c r="G27" i="43"/>
  <c r="H27" i="43" s="1"/>
  <c r="G26" i="43"/>
  <c r="H26" i="43" s="1"/>
  <c r="G25" i="43"/>
  <c r="H25" i="43" s="1"/>
  <c r="G24" i="43"/>
  <c r="H24" i="43" s="1"/>
  <c r="G23" i="43"/>
  <c r="H23" i="43" s="1"/>
  <c r="G22" i="43"/>
  <c r="H22" i="43" s="1"/>
  <c r="G21" i="43"/>
  <c r="H21" i="43" s="1"/>
  <c r="G20" i="43"/>
  <c r="H20" i="43" s="1"/>
  <c r="G19" i="43"/>
  <c r="H19" i="43" s="1"/>
  <c r="G18" i="43"/>
  <c r="H18" i="43" s="1"/>
  <c r="G17" i="43"/>
  <c r="H17" i="43" s="1"/>
  <c r="G16" i="43"/>
  <c r="H16" i="43" s="1"/>
  <c r="G15" i="43"/>
  <c r="H15" i="43" s="1"/>
  <c r="G14" i="43"/>
  <c r="H14" i="43" s="1"/>
  <c r="G13" i="43"/>
  <c r="H13" i="43" s="1"/>
  <c r="G12" i="43"/>
  <c r="H12" i="43" s="1"/>
  <c r="G11" i="43"/>
  <c r="H11" i="43" s="1"/>
  <c r="G10" i="43"/>
  <c r="H10" i="43" s="1"/>
  <c r="G9" i="43"/>
  <c r="H9" i="43" s="1"/>
  <c r="G8" i="43"/>
  <c r="H8" i="43" s="1"/>
  <c r="G7" i="43"/>
  <c r="H7" i="43" s="1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7" i="36"/>
  <c r="D21" i="41" l="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Z8" i="40" l="1"/>
  <c r="Y8" i="40"/>
  <c r="X8" i="40"/>
  <c r="W8" i="40"/>
  <c r="V8" i="40"/>
  <c r="U8" i="40"/>
  <c r="T8" i="40"/>
  <c r="S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J4" i="36" l="1"/>
  <c r="J5" i="36"/>
  <c r="J6" i="36"/>
  <c r="J13" i="36"/>
  <c r="J18" i="36"/>
  <c r="J27" i="36"/>
  <c r="J36" i="36"/>
  <c r="J31" i="36"/>
  <c r="J28" i="36"/>
  <c r="J30" i="36"/>
  <c r="J35" i="36"/>
  <c r="I19" i="36"/>
  <c r="J19" i="36" s="1"/>
  <c r="I15" i="36"/>
  <c r="J15" i="36" s="1"/>
  <c r="I12" i="36"/>
  <c r="I11" i="36"/>
  <c r="I9" i="36"/>
  <c r="J9" i="36" s="1"/>
  <c r="I8" i="36"/>
  <c r="J8" i="36" s="1"/>
  <c r="I7" i="36"/>
  <c r="I2" i="36"/>
  <c r="J2" i="36" s="1"/>
  <c r="I3" i="36"/>
  <c r="J3" i="36" s="1"/>
  <c r="I4" i="36"/>
  <c r="I5" i="36"/>
  <c r="I6" i="36"/>
  <c r="I10" i="36"/>
  <c r="I13" i="36"/>
  <c r="I17" i="36"/>
  <c r="I18" i="36"/>
  <c r="I16" i="36"/>
  <c r="J16" i="36" s="1"/>
  <c r="I14" i="36"/>
  <c r="I20" i="36"/>
  <c r="I24" i="36"/>
  <c r="J24" i="36" s="1"/>
  <c r="I21" i="36"/>
  <c r="J21" i="36" s="1"/>
  <c r="I22" i="36"/>
  <c r="J22" i="36" s="1"/>
  <c r="I23" i="36"/>
  <c r="J23" i="36" s="1"/>
  <c r="I25" i="36"/>
  <c r="I26" i="36"/>
  <c r="I32" i="36"/>
  <c r="I27" i="36"/>
  <c r="I36" i="36"/>
  <c r="I31" i="36"/>
  <c r="I28" i="36"/>
  <c r="I30" i="36"/>
  <c r="I35" i="36"/>
  <c r="I34" i="36"/>
  <c r="J34" i="36" s="1"/>
  <c r="I45" i="36"/>
  <c r="J45" i="36" s="1"/>
  <c r="I37" i="36"/>
  <c r="J37" i="36" s="1"/>
  <c r="I33" i="36"/>
  <c r="J33" i="36" s="1"/>
  <c r="I39" i="36"/>
  <c r="I38" i="36"/>
  <c r="I44" i="36"/>
  <c r="J44" i="36" s="1"/>
  <c r="I51" i="36"/>
  <c r="I40" i="36"/>
  <c r="J40" i="36" s="1"/>
  <c r="I42" i="36"/>
  <c r="I43" i="36"/>
  <c r="J43" i="36" s="1"/>
  <c r="I41" i="36"/>
  <c r="J41" i="36" s="1"/>
  <c r="I49" i="36"/>
  <c r="I48" i="36"/>
  <c r="J48" i="36" s="1"/>
  <c r="I50" i="36"/>
  <c r="J50" i="36" s="1"/>
  <c r="I47" i="36"/>
  <c r="J47" i="36" s="1"/>
  <c r="I46" i="36"/>
  <c r="I53" i="36"/>
  <c r="I58" i="36"/>
  <c r="J58" i="36" s="1"/>
  <c r="I54" i="36"/>
  <c r="I55" i="36"/>
  <c r="I52" i="36"/>
  <c r="I57" i="36"/>
  <c r="J57" i="36" s="1"/>
  <c r="I56" i="36"/>
  <c r="J56" i="36" s="1"/>
  <c r="I29" i="36"/>
  <c r="G22" i="36"/>
  <c r="G16" i="36"/>
  <c r="G9" i="36"/>
  <c r="G56" i="36"/>
  <c r="G23" i="36"/>
  <c r="G37" i="36"/>
  <c r="G51" i="36"/>
  <c r="G28" i="36"/>
  <c r="G24" i="36"/>
  <c r="G46" i="36"/>
  <c r="G49" i="36"/>
  <c r="J49" i="36" s="1"/>
  <c r="G42" i="36"/>
  <c r="J42" i="36" s="1"/>
  <c r="G53" i="36"/>
  <c r="G54" i="36"/>
  <c r="G7" i="36"/>
  <c r="G55" i="36"/>
  <c r="G13" i="36"/>
  <c r="G50" i="36"/>
  <c r="G48" i="36"/>
  <c r="G19" i="36"/>
  <c r="G41" i="36"/>
  <c r="G18" i="36"/>
  <c r="G25" i="36"/>
  <c r="G36" i="36"/>
  <c r="G35" i="36"/>
  <c r="G12" i="36"/>
  <c r="G14" i="36"/>
  <c r="G11" i="36"/>
  <c r="G20" i="36"/>
  <c r="G39" i="36"/>
  <c r="G17" i="36"/>
  <c r="J17" i="36" s="1"/>
  <c r="G32" i="36"/>
  <c r="J32" i="36" s="1"/>
  <c r="G27" i="36"/>
  <c r="G31" i="36"/>
  <c r="G34" i="36"/>
  <c r="G43" i="36"/>
  <c r="G45" i="36"/>
  <c r="G30" i="36"/>
  <c r="G47" i="36"/>
  <c r="G29" i="36"/>
  <c r="G33" i="36"/>
  <c r="G10" i="36"/>
  <c r="J10" i="36" s="1"/>
  <c r="G8" i="36"/>
  <c r="G57" i="36"/>
  <c r="G26" i="36"/>
  <c r="G38" i="36"/>
  <c r="G52" i="36"/>
  <c r="G40" i="36"/>
  <c r="G44" i="36"/>
  <c r="G58" i="36"/>
  <c r="G21" i="36"/>
  <c r="G15" i="36"/>
  <c r="J7" i="36" l="1"/>
  <c r="J52" i="36"/>
  <c r="J39" i="36"/>
  <c r="J54" i="36"/>
  <c r="J20" i="36"/>
  <c r="J29" i="36"/>
  <c r="J51" i="36"/>
  <c r="J26" i="36"/>
  <c r="J38" i="36"/>
  <c r="J55" i="36"/>
  <c r="J11" i="36"/>
  <c r="J12" i="36"/>
  <c r="J53" i="36"/>
  <c r="J14" i="36"/>
  <c r="J46" i="36"/>
  <c r="J25" i="36"/>
  <c r="H26" i="17"/>
  <c r="H25" i="17"/>
  <c r="H24" i="17"/>
  <c r="H23" i="17"/>
  <c r="H22" i="17"/>
  <c r="H21" i="17"/>
  <c r="H20" i="17"/>
  <c r="H19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C13" i="35" l="1"/>
  <c r="C11" i="35"/>
  <c r="C16" i="35"/>
  <c r="C17" i="35"/>
  <c r="C10" i="35"/>
  <c r="C12" i="35"/>
  <c r="C20" i="35"/>
  <c r="C21" i="35"/>
  <c r="C14" i="35"/>
  <c r="C22" i="35"/>
  <c r="C8" i="35"/>
  <c r="C6" i="35"/>
  <c r="C4" i="35"/>
  <c r="C7" i="35"/>
  <c r="C15" i="35"/>
  <c r="C9" i="35"/>
  <c r="C5" i="35"/>
  <c r="C18" i="35"/>
  <c r="C19" i="35"/>
  <c r="C2" i="35"/>
  <c r="C3" i="35"/>
  <c r="U22" i="34"/>
  <c r="U21" i="34"/>
  <c r="U20" i="34"/>
  <c r="U19" i="34"/>
  <c r="U18" i="34"/>
  <c r="U17" i="34"/>
  <c r="U16" i="34"/>
  <c r="U15" i="34"/>
  <c r="U14" i="34"/>
  <c r="U13" i="34"/>
  <c r="U12" i="34"/>
  <c r="U11" i="34"/>
  <c r="U10" i="34"/>
  <c r="U9" i="34"/>
  <c r="U8" i="34"/>
  <c r="U7" i="34"/>
  <c r="U6" i="34"/>
  <c r="U5" i="34"/>
  <c r="U4" i="34"/>
  <c r="U3" i="34"/>
  <c r="U2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29" i="34"/>
  <c r="K23" i="34"/>
  <c r="K22" i="34"/>
  <c r="K21" i="34"/>
  <c r="K20" i="34"/>
  <c r="K19" i="34"/>
  <c r="H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H2" i="34"/>
  <c r="H11" i="34" s="1"/>
  <c r="H9" i="34" l="1"/>
  <c r="I9" i="34" s="1"/>
  <c r="H5" i="34"/>
  <c r="I5" i="34" s="1"/>
  <c r="H21" i="34"/>
  <c r="I21" i="34" s="1"/>
  <c r="H15" i="34"/>
  <c r="H6" i="34"/>
  <c r="I6" i="34" s="1"/>
  <c r="H8" i="34"/>
  <c r="I8" i="34" s="1"/>
  <c r="M11" i="34"/>
  <c r="M21" i="34"/>
  <c r="O21" i="34" s="1"/>
  <c r="H14" i="34"/>
  <c r="I14" i="34" s="1"/>
  <c r="H18" i="34"/>
  <c r="I18" i="34" s="1"/>
  <c r="M18" i="34"/>
  <c r="H12" i="34"/>
  <c r="M12" i="34" s="1"/>
  <c r="O12" i="34" s="1"/>
  <c r="H22" i="34"/>
  <c r="M22" i="34" s="1"/>
  <c r="O22" i="34" s="1"/>
  <c r="I19" i="34"/>
  <c r="M5" i="34"/>
  <c r="O5" i="34" s="1"/>
  <c r="M6" i="34"/>
  <c r="M9" i="34"/>
  <c r="M14" i="34"/>
  <c r="M15" i="34"/>
  <c r="O15" i="34" s="1"/>
  <c r="M8" i="34"/>
  <c r="O8" i="34" s="1"/>
  <c r="M19" i="34"/>
  <c r="O19" i="34" s="1"/>
  <c r="O11" i="34"/>
  <c r="I11" i="34"/>
  <c r="I15" i="34"/>
  <c r="I12" i="34"/>
  <c r="H3" i="34"/>
  <c r="I22" i="34"/>
  <c r="H7" i="34"/>
  <c r="H23" i="34"/>
  <c r="M23" i="34" s="1"/>
  <c r="O18" i="34"/>
  <c r="O14" i="34"/>
  <c r="H16" i="34"/>
  <c r="O9" i="34"/>
  <c r="H10" i="34"/>
  <c r="H13" i="34"/>
  <c r="H4" i="34"/>
  <c r="H20" i="34"/>
  <c r="H17" i="34"/>
  <c r="O6" i="34" l="1"/>
  <c r="I20" i="34"/>
  <c r="I3" i="34"/>
  <c r="M13" i="34"/>
  <c r="O13" i="34" s="1"/>
  <c r="I13" i="34"/>
  <c r="O10" i="34"/>
  <c r="I10" i="34"/>
  <c r="I17" i="34"/>
  <c r="M17" i="34"/>
  <c r="O17" i="34" s="1"/>
  <c r="I4" i="34"/>
  <c r="O4" i="34"/>
  <c r="I16" i="34"/>
  <c r="M20" i="34"/>
  <c r="O20" i="34" s="1"/>
  <c r="M16" i="34"/>
  <c r="O16" i="34" s="1"/>
  <c r="O23" i="34"/>
  <c r="I23" i="34"/>
  <c r="M10" i="34"/>
  <c r="M4" i="34"/>
  <c r="I7" i="34"/>
  <c r="M3" i="34"/>
  <c r="O3" i="34" s="1"/>
  <c r="M7" i="34"/>
  <c r="O7" i="34" s="1"/>
  <c r="D29" i="31"/>
  <c r="E29" i="31" s="1"/>
  <c r="D28" i="31"/>
  <c r="E28" i="31" s="1"/>
  <c r="D27" i="31"/>
  <c r="E27" i="31" s="1"/>
  <c r="E26" i="31"/>
  <c r="D26" i="3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E12" i="31" s="1"/>
  <c r="D11" i="31"/>
  <c r="E11" i="31" s="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4" i="31"/>
  <c r="E4" i="31" s="1"/>
  <c r="D3" i="31"/>
  <c r="E3" i="31" s="1"/>
  <c r="R3" i="27" l="1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2" i="27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2" i="27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2" i="27"/>
  <c r="N58" i="27"/>
  <c r="H58" i="27"/>
  <c r="I58" i="27" s="1"/>
  <c r="N57" i="27"/>
  <c r="H57" i="27"/>
  <c r="I57" i="27" s="1"/>
  <c r="N56" i="27"/>
  <c r="H56" i="27"/>
  <c r="I56" i="27" s="1"/>
  <c r="N55" i="27"/>
  <c r="I55" i="27"/>
  <c r="H55" i="27"/>
  <c r="N54" i="27"/>
  <c r="H54" i="27"/>
  <c r="I54" i="27" s="1"/>
  <c r="N53" i="27"/>
  <c r="H53" i="27"/>
  <c r="I53" i="27" s="1"/>
  <c r="N52" i="27"/>
  <c r="I52" i="27"/>
  <c r="H52" i="27"/>
  <c r="N51" i="27"/>
  <c r="H51" i="27"/>
  <c r="I51" i="27" s="1"/>
  <c r="N50" i="27"/>
  <c r="H50" i="27"/>
  <c r="I50" i="27" s="1"/>
  <c r="N49" i="27"/>
  <c r="I49" i="27"/>
  <c r="H49" i="27"/>
  <c r="N48" i="27"/>
  <c r="H48" i="27"/>
  <c r="I48" i="27" s="1"/>
  <c r="N47" i="27"/>
  <c r="H47" i="27"/>
  <c r="I47" i="27" s="1"/>
  <c r="N46" i="27"/>
  <c r="H46" i="27"/>
  <c r="I46" i="27" s="1"/>
  <c r="N45" i="27"/>
  <c r="H45" i="27"/>
  <c r="I45" i="27" s="1"/>
  <c r="N44" i="27"/>
  <c r="H44" i="27"/>
  <c r="I44" i="27" s="1"/>
  <c r="N43" i="27"/>
  <c r="H43" i="27"/>
  <c r="I43" i="27" s="1"/>
  <c r="N42" i="27"/>
  <c r="H42" i="27"/>
  <c r="I42" i="27" s="1"/>
  <c r="N41" i="27"/>
  <c r="I41" i="27"/>
  <c r="H41" i="27"/>
  <c r="N40" i="27"/>
  <c r="H40" i="27"/>
  <c r="I40" i="27" s="1"/>
  <c r="N39" i="27"/>
  <c r="H39" i="27"/>
  <c r="I39" i="27" s="1"/>
  <c r="N38" i="27"/>
  <c r="H38" i="27"/>
  <c r="I38" i="27" s="1"/>
  <c r="N37" i="27"/>
  <c r="H37" i="27"/>
  <c r="I37" i="27" s="1"/>
  <c r="N36" i="27"/>
  <c r="I36" i="27"/>
  <c r="H36" i="27"/>
  <c r="N35" i="27"/>
  <c r="H35" i="27"/>
  <c r="I35" i="27" s="1"/>
  <c r="N34" i="27"/>
  <c r="H34" i="27"/>
  <c r="I34" i="27" s="1"/>
  <c r="N33" i="27"/>
  <c r="H33" i="27"/>
  <c r="I33" i="27" s="1"/>
  <c r="N32" i="27"/>
  <c r="H32" i="27"/>
  <c r="I32" i="27" s="1"/>
  <c r="N31" i="27"/>
  <c r="H31" i="27"/>
  <c r="I31" i="27" s="1"/>
  <c r="N30" i="27"/>
  <c r="H30" i="27"/>
  <c r="I30" i="27" s="1"/>
  <c r="N29" i="27"/>
  <c r="H29" i="27"/>
  <c r="I29" i="27" s="1"/>
  <c r="N28" i="27"/>
  <c r="I28" i="27"/>
  <c r="H28" i="27"/>
  <c r="N27" i="27"/>
  <c r="H27" i="27"/>
  <c r="I27" i="27" s="1"/>
  <c r="N26" i="27"/>
  <c r="H26" i="27"/>
  <c r="I26" i="27" s="1"/>
  <c r="N25" i="27"/>
  <c r="I25" i="27"/>
  <c r="H25" i="27"/>
  <c r="N24" i="27"/>
  <c r="H24" i="27"/>
  <c r="I24" i="27" s="1"/>
  <c r="N23" i="27"/>
  <c r="H23" i="27"/>
  <c r="I23" i="27" s="1"/>
  <c r="N22" i="27"/>
  <c r="H22" i="27"/>
  <c r="I22" i="27" s="1"/>
  <c r="N21" i="27"/>
  <c r="I21" i="27"/>
  <c r="H21" i="27"/>
  <c r="N20" i="27"/>
  <c r="H20" i="27"/>
  <c r="I20" i="27" s="1"/>
  <c r="N19" i="27"/>
  <c r="H19" i="27"/>
  <c r="I19" i="27" s="1"/>
  <c r="N18" i="27"/>
  <c r="H18" i="27"/>
  <c r="I18" i="27" s="1"/>
  <c r="N17" i="27"/>
  <c r="H17" i="27"/>
  <c r="I17" i="27" s="1"/>
  <c r="N16" i="27"/>
  <c r="H16" i="27"/>
  <c r="I16" i="27" s="1"/>
  <c r="N15" i="27"/>
  <c r="H15" i="27"/>
  <c r="I15" i="27" s="1"/>
  <c r="N14" i="27"/>
  <c r="H14" i="27"/>
  <c r="I14" i="27" s="1"/>
  <c r="N13" i="27"/>
  <c r="H13" i="27"/>
  <c r="I13" i="27" s="1"/>
  <c r="N12" i="27"/>
  <c r="I12" i="27"/>
  <c r="H12" i="27"/>
  <c r="N11" i="27"/>
  <c r="H11" i="27"/>
  <c r="I11" i="27" s="1"/>
  <c r="N10" i="27"/>
  <c r="H10" i="27"/>
  <c r="I10" i="27" s="1"/>
  <c r="N9" i="27"/>
  <c r="H9" i="27"/>
  <c r="I9" i="27" s="1"/>
  <c r="N8" i="27"/>
  <c r="H8" i="27"/>
  <c r="I8" i="27" s="1"/>
  <c r="N7" i="27"/>
  <c r="H7" i="27"/>
  <c r="I7" i="27" s="1"/>
  <c r="N6" i="27"/>
  <c r="I6" i="27"/>
  <c r="H6" i="27"/>
  <c r="N5" i="27"/>
  <c r="H5" i="27"/>
  <c r="I5" i="27" s="1"/>
  <c r="N4" i="27"/>
  <c r="H4" i="27"/>
  <c r="I4" i="27" s="1"/>
  <c r="N3" i="27"/>
  <c r="H3" i="27"/>
  <c r="I3" i="27" s="1"/>
  <c r="N2" i="27"/>
  <c r="H2" i="27"/>
  <c r="I2" i="27" s="1"/>
  <c r="AJ58" i="26"/>
  <c r="AD58" i="26"/>
  <c r="AE58" i="26" s="1"/>
  <c r="W58" i="26"/>
  <c r="X58" i="26" s="1"/>
  <c r="O58" i="26"/>
  <c r="P58" i="26" s="1"/>
  <c r="H58" i="26"/>
  <c r="I58" i="26" s="1"/>
  <c r="AJ57" i="26"/>
  <c r="AE57" i="26"/>
  <c r="AD57" i="26"/>
  <c r="W57" i="26"/>
  <c r="X57" i="26" s="1"/>
  <c r="O57" i="26"/>
  <c r="P57" i="26" s="1"/>
  <c r="I57" i="26"/>
  <c r="H57" i="26"/>
  <c r="AJ56" i="26"/>
  <c r="AD56" i="26"/>
  <c r="AE56" i="26" s="1"/>
  <c r="W56" i="26"/>
  <c r="X56" i="26" s="1"/>
  <c r="O56" i="26"/>
  <c r="P56" i="26" s="1"/>
  <c r="H56" i="26"/>
  <c r="I56" i="26" s="1"/>
  <c r="AJ55" i="26"/>
  <c r="AD55" i="26"/>
  <c r="AE55" i="26" s="1"/>
  <c r="W55" i="26"/>
  <c r="X55" i="26" s="1"/>
  <c r="P55" i="26"/>
  <c r="O55" i="26"/>
  <c r="H55" i="26"/>
  <c r="I55" i="26" s="1"/>
  <c r="AJ54" i="26"/>
  <c r="AD54" i="26"/>
  <c r="AE54" i="26" s="1"/>
  <c r="W54" i="26"/>
  <c r="X54" i="26" s="1"/>
  <c r="O54" i="26"/>
  <c r="P54" i="26" s="1"/>
  <c r="H54" i="26"/>
  <c r="I54" i="26" s="1"/>
  <c r="AJ53" i="26"/>
  <c r="AD53" i="26"/>
  <c r="AE53" i="26" s="1"/>
  <c r="X53" i="26"/>
  <c r="W53" i="26"/>
  <c r="O53" i="26"/>
  <c r="P53" i="26" s="1"/>
  <c r="H53" i="26"/>
  <c r="I53" i="26" s="1"/>
  <c r="AJ52" i="26"/>
  <c r="AD52" i="26"/>
  <c r="AE52" i="26" s="1"/>
  <c r="W52" i="26"/>
  <c r="X52" i="26" s="1"/>
  <c r="O52" i="26"/>
  <c r="P52" i="26" s="1"/>
  <c r="I52" i="26"/>
  <c r="H52" i="26"/>
  <c r="AJ51" i="26"/>
  <c r="AE51" i="26"/>
  <c r="AD51" i="26"/>
  <c r="W51" i="26"/>
  <c r="X51" i="26" s="1"/>
  <c r="O51" i="26"/>
  <c r="P51" i="26" s="1"/>
  <c r="I51" i="26"/>
  <c r="H51" i="26"/>
  <c r="AJ50" i="26"/>
  <c r="AD50" i="26"/>
  <c r="AE50" i="26" s="1"/>
  <c r="W50" i="26"/>
  <c r="X50" i="26" s="1"/>
  <c r="P50" i="26"/>
  <c r="O50" i="26"/>
  <c r="I50" i="26"/>
  <c r="H50" i="26"/>
  <c r="AJ49" i="26"/>
  <c r="AD49" i="26"/>
  <c r="AE49" i="26" s="1"/>
  <c r="W49" i="26"/>
  <c r="X49" i="26" s="1"/>
  <c r="P49" i="26"/>
  <c r="O49" i="26"/>
  <c r="I49" i="26"/>
  <c r="H49" i="26"/>
  <c r="AJ48" i="26"/>
  <c r="AD48" i="26"/>
  <c r="AE48" i="26" s="1"/>
  <c r="X48" i="26"/>
  <c r="W48" i="26"/>
  <c r="P48" i="26"/>
  <c r="O48" i="26"/>
  <c r="H48" i="26"/>
  <c r="I48" i="26" s="1"/>
  <c r="AJ47" i="26"/>
  <c r="AD47" i="26"/>
  <c r="AE47" i="26" s="1"/>
  <c r="X47" i="26"/>
  <c r="W47" i="26"/>
  <c r="P47" i="26"/>
  <c r="O47" i="26"/>
  <c r="I47" i="26"/>
  <c r="H47" i="26"/>
  <c r="AJ46" i="26"/>
  <c r="AE46" i="26"/>
  <c r="AD46" i="26"/>
  <c r="X46" i="26"/>
  <c r="W46" i="26"/>
  <c r="O46" i="26"/>
  <c r="P46" i="26" s="1"/>
  <c r="I46" i="26"/>
  <c r="H46" i="26"/>
  <c r="AJ45" i="26"/>
  <c r="AE45" i="26"/>
  <c r="AD45" i="26"/>
  <c r="X45" i="26"/>
  <c r="W45" i="26"/>
  <c r="P45" i="26"/>
  <c r="O45" i="26"/>
  <c r="H45" i="26"/>
  <c r="I45" i="26" s="1"/>
  <c r="AJ44" i="26"/>
  <c r="AE44" i="26"/>
  <c r="AD44" i="26"/>
  <c r="W44" i="26"/>
  <c r="X44" i="26" s="1"/>
  <c r="P44" i="26"/>
  <c r="O44" i="26"/>
  <c r="H44" i="26"/>
  <c r="I44" i="26" s="1"/>
  <c r="AJ43" i="26"/>
  <c r="AE43" i="26"/>
  <c r="AD43" i="26"/>
  <c r="X43" i="26"/>
  <c r="W43" i="26"/>
  <c r="O43" i="26"/>
  <c r="P43" i="26" s="1"/>
  <c r="H43" i="26"/>
  <c r="I43" i="26" s="1"/>
  <c r="AJ42" i="26"/>
  <c r="AD42" i="26"/>
  <c r="AE42" i="26" s="1"/>
  <c r="X42" i="26"/>
  <c r="W42" i="26"/>
  <c r="O42" i="26"/>
  <c r="P42" i="26" s="1"/>
  <c r="H42" i="26"/>
  <c r="I42" i="26" s="1"/>
  <c r="AJ41" i="26"/>
  <c r="AE41" i="26"/>
  <c r="AD41" i="26"/>
  <c r="W41" i="26"/>
  <c r="X41" i="26" s="1"/>
  <c r="O41" i="26"/>
  <c r="P41" i="26" s="1"/>
  <c r="I41" i="26"/>
  <c r="H41" i="26"/>
  <c r="AJ40" i="26"/>
  <c r="AE40" i="26"/>
  <c r="AD40" i="26"/>
  <c r="W40" i="26"/>
  <c r="X40" i="26" s="1"/>
  <c r="O40" i="26"/>
  <c r="P40" i="26" s="1"/>
  <c r="H40" i="26"/>
  <c r="I40" i="26" s="1"/>
  <c r="AJ39" i="26"/>
  <c r="AD39" i="26"/>
  <c r="AE39" i="26" s="1"/>
  <c r="W39" i="26"/>
  <c r="X39" i="26" s="1"/>
  <c r="P39" i="26"/>
  <c r="O39" i="26"/>
  <c r="H39" i="26"/>
  <c r="I39" i="26" s="1"/>
  <c r="AJ38" i="26"/>
  <c r="AD38" i="26"/>
  <c r="AE38" i="26" s="1"/>
  <c r="W38" i="26"/>
  <c r="X38" i="26" s="1"/>
  <c r="O38" i="26"/>
  <c r="P38" i="26" s="1"/>
  <c r="H38" i="26"/>
  <c r="I38" i="26" s="1"/>
  <c r="AJ37" i="26"/>
  <c r="AD37" i="26"/>
  <c r="AE37" i="26" s="1"/>
  <c r="X37" i="26"/>
  <c r="W37" i="26"/>
  <c r="O37" i="26"/>
  <c r="P37" i="26" s="1"/>
  <c r="H37" i="26"/>
  <c r="I37" i="26" s="1"/>
  <c r="AJ36" i="26"/>
  <c r="AD36" i="26"/>
  <c r="AE36" i="26" s="1"/>
  <c r="W36" i="26"/>
  <c r="X36" i="26" s="1"/>
  <c r="O36" i="26"/>
  <c r="P36" i="26" s="1"/>
  <c r="I36" i="26"/>
  <c r="H36" i="26"/>
  <c r="AJ35" i="26"/>
  <c r="AE35" i="26"/>
  <c r="AD35" i="26"/>
  <c r="W35" i="26"/>
  <c r="X35" i="26" s="1"/>
  <c r="O35" i="26"/>
  <c r="P35" i="26" s="1"/>
  <c r="I35" i="26"/>
  <c r="H35" i="26"/>
  <c r="AJ34" i="26"/>
  <c r="AD34" i="26"/>
  <c r="AE34" i="26" s="1"/>
  <c r="W34" i="26"/>
  <c r="X34" i="26" s="1"/>
  <c r="P34" i="26"/>
  <c r="O34" i="26"/>
  <c r="I34" i="26"/>
  <c r="H34" i="26"/>
  <c r="AJ33" i="26"/>
  <c r="AD33" i="26"/>
  <c r="AE33" i="26" s="1"/>
  <c r="W33" i="26"/>
  <c r="X33" i="26" s="1"/>
  <c r="P33" i="26"/>
  <c r="O33" i="26"/>
  <c r="I33" i="26"/>
  <c r="H33" i="26"/>
  <c r="AJ32" i="26"/>
  <c r="AD32" i="26"/>
  <c r="AE32" i="26" s="1"/>
  <c r="X32" i="26"/>
  <c r="W32" i="26"/>
  <c r="P32" i="26"/>
  <c r="O32" i="26"/>
  <c r="H32" i="26"/>
  <c r="I32" i="26" s="1"/>
  <c r="AJ31" i="26"/>
  <c r="AD31" i="26"/>
  <c r="AE31" i="26" s="1"/>
  <c r="X31" i="26"/>
  <c r="W31" i="26"/>
  <c r="P31" i="26"/>
  <c r="O31" i="26"/>
  <c r="I31" i="26"/>
  <c r="H31" i="26"/>
  <c r="AJ30" i="26"/>
  <c r="AE30" i="26"/>
  <c r="AD30" i="26"/>
  <c r="X30" i="26"/>
  <c r="W30" i="26"/>
  <c r="O30" i="26"/>
  <c r="P30" i="26" s="1"/>
  <c r="I30" i="26"/>
  <c r="H30" i="26"/>
  <c r="AJ29" i="26"/>
  <c r="AE29" i="26"/>
  <c r="AD29" i="26"/>
  <c r="X29" i="26"/>
  <c r="W29" i="26"/>
  <c r="P29" i="26"/>
  <c r="O29" i="26"/>
  <c r="H29" i="26"/>
  <c r="I29" i="26" s="1"/>
  <c r="AJ28" i="26"/>
  <c r="AE28" i="26"/>
  <c r="AD28" i="26"/>
  <c r="W28" i="26"/>
  <c r="X28" i="26" s="1"/>
  <c r="P28" i="26"/>
  <c r="O28" i="26"/>
  <c r="H28" i="26"/>
  <c r="I28" i="26" s="1"/>
  <c r="AJ27" i="26"/>
  <c r="AE27" i="26"/>
  <c r="AD27" i="26"/>
  <c r="X27" i="26"/>
  <c r="W27" i="26"/>
  <c r="O27" i="26"/>
  <c r="P27" i="26" s="1"/>
  <c r="H27" i="26"/>
  <c r="I27" i="26" s="1"/>
  <c r="AJ26" i="26"/>
  <c r="AD26" i="26"/>
  <c r="AE26" i="26" s="1"/>
  <c r="X26" i="26"/>
  <c r="W26" i="26"/>
  <c r="O26" i="26"/>
  <c r="P26" i="26" s="1"/>
  <c r="H26" i="26"/>
  <c r="I26" i="26" s="1"/>
  <c r="AJ25" i="26"/>
  <c r="AE25" i="26"/>
  <c r="AD25" i="26"/>
  <c r="W25" i="26"/>
  <c r="X25" i="26" s="1"/>
  <c r="O25" i="26"/>
  <c r="P25" i="26" s="1"/>
  <c r="I25" i="26"/>
  <c r="H25" i="26"/>
  <c r="AJ24" i="26"/>
  <c r="AE24" i="26"/>
  <c r="AD24" i="26"/>
  <c r="W24" i="26"/>
  <c r="X24" i="26" s="1"/>
  <c r="O24" i="26"/>
  <c r="P24" i="26" s="1"/>
  <c r="H24" i="26"/>
  <c r="I24" i="26" s="1"/>
  <c r="AJ23" i="26"/>
  <c r="AD23" i="26"/>
  <c r="AE23" i="26" s="1"/>
  <c r="W23" i="26"/>
  <c r="X23" i="26" s="1"/>
  <c r="P23" i="26"/>
  <c r="O23" i="26"/>
  <c r="H23" i="26"/>
  <c r="I23" i="26" s="1"/>
  <c r="AJ22" i="26"/>
  <c r="AD22" i="26"/>
  <c r="AE22" i="26" s="1"/>
  <c r="W22" i="26"/>
  <c r="X22" i="26" s="1"/>
  <c r="O22" i="26"/>
  <c r="P22" i="26" s="1"/>
  <c r="H22" i="26"/>
  <c r="I22" i="26" s="1"/>
  <c r="AJ21" i="26"/>
  <c r="AD21" i="26"/>
  <c r="AE21" i="26" s="1"/>
  <c r="X21" i="26"/>
  <c r="W21" i="26"/>
  <c r="O21" i="26"/>
  <c r="P21" i="26" s="1"/>
  <c r="H21" i="26"/>
  <c r="I21" i="26" s="1"/>
  <c r="AJ20" i="26"/>
  <c r="AD20" i="26"/>
  <c r="AE20" i="26" s="1"/>
  <c r="W20" i="26"/>
  <c r="X20" i="26" s="1"/>
  <c r="O20" i="26"/>
  <c r="P20" i="26" s="1"/>
  <c r="I20" i="26"/>
  <c r="H20" i="26"/>
  <c r="AJ19" i="26"/>
  <c r="AE19" i="26"/>
  <c r="AD19" i="26"/>
  <c r="W19" i="26"/>
  <c r="X19" i="26" s="1"/>
  <c r="O19" i="26"/>
  <c r="P19" i="26" s="1"/>
  <c r="I19" i="26"/>
  <c r="H19" i="26"/>
  <c r="AJ18" i="26"/>
  <c r="AD18" i="26"/>
  <c r="AE18" i="26" s="1"/>
  <c r="W18" i="26"/>
  <c r="X18" i="26" s="1"/>
  <c r="P18" i="26"/>
  <c r="O18" i="26"/>
  <c r="I18" i="26"/>
  <c r="H18" i="26"/>
  <c r="AJ17" i="26"/>
  <c r="AD17" i="26"/>
  <c r="AE17" i="26" s="1"/>
  <c r="W17" i="26"/>
  <c r="X17" i="26" s="1"/>
  <c r="P17" i="26"/>
  <c r="O17" i="26"/>
  <c r="I17" i="26"/>
  <c r="H17" i="26"/>
  <c r="AJ16" i="26"/>
  <c r="AD16" i="26"/>
  <c r="AE16" i="26" s="1"/>
  <c r="X16" i="26"/>
  <c r="W16" i="26"/>
  <c r="P16" i="26"/>
  <c r="O16" i="26"/>
  <c r="H16" i="26"/>
  <c r="I16" i="26" s="1"/>
  <c r="AJ15" i="26"/>
  <c r="AD15" i="26"/>
  <c r="AE15" i="26" s="1"/>
  <c r="X15" i="26"/>
  <c r="W15" i="26"/>
  <c r="P15" i="26"/>
  <c r="O15" i="26"/>
  <c r="I15" i="26"/>
  <c r="H15" i="26"/>
  <c r="AJ14" i="26"/>
  <c r="AE14" i="26"/>
  <c r="AD14" i="26"/>
  <c r="X14" i="26"/>
  <c r="W14" i="26"/>
  <c r="O14" i="26"/>
  <c r="P14" i="26" s="1"/>
  <c r="I14" i="26"/>
  <c r="H14" i="26"/>
  <c r="AJ13" i="26"/>
  <c r="AE13" i="26"/>
  <c r="AD13" i="26"/>
  <c r="X13" i="26"/>
  <c r="W13" i="26"/>
  <c r="O13" i="26"/>
  <c r="P13" i="26" s="1"/>
  <c r="H13" i="26"/>
  <c r="I13" i="26" s="1"/>
  <c r="AJ12" i="26"/>
  <c r="AE12" i="26"/>
  <c r="AD12" i="26"/>
  <c r="W12" i="26"/>
  <c r="X12" i="26" s="1"/>
  <c r="P12" i="26"/>
  <c r="O12" i="26"/>
  <c r="H12" i="26"/>
  <c r="I12" i="26" s="1"/>
  <c r="AJ11" i="26"/>
  <c r="AE11" i="26"/>
  <c r="AD11" i="26"/>
  <c r="W11" i="26"/>
  <c r="X11" i="26" s="1"/>
  <c r="O11" i="26"/>
  <c r="P11" i="26" s="1"/>
  <c r="H11" i="26"/>
  <c r="I11" i="26" s="1"/>
  <c r="AJ10" i="26"/>
  <c r="AD10" i="26"/>
  <c r="AE10" i="26" s="1"/>
  <c r="X10" i="26"/>
  <c r="W10" i="26"/>
  <c r="O10" i="26"/>
  <c r="P10" i="26" s="1"/>
  <c r="H10" i="26"/>
  <c r="I10" i="26" s="1"/>
  <c r="AJ9" i="26"/>
  <c r="AD9" i="26"/>
  <c r="AE9" i="26" s="1"/>
  <c r="W9" i="26"/>
  <c r="X9" i="26" s="1"/>
  <c r="O9" i="26"/>
  <c r="P9" i="26" s="1"/>
  <c r="I9" i="26"/>
  <c r="H9" i="26"/>
  <c r="AJ8" i="26"/>
  <c r="AE8" i="26"/>
  <c r="AD8" i="26"/>
  <c r="W8" i="26"/>
  <c r="X8" i="26" s="1"/>
  <c r="O8" i="26"/>
  <c r="P8" i="26" s="1"/>
  <c r="H8" i="26"/>
  <c r="I8" i="26" s="1"/>
  <c r="AJ7" i="26"/>
  <c r="AD7" i="26"/>
  <c r="AE7" i="26" s="1"/>
  <c r="X7" i="26"/>
  <c r="W7" i="26"/>
  <c r="P7" i="26"/>
  <c r="O7" i="26"/>
  <c r="H7" i="26"/>
  <c r="I7" i="26" s="1"/>
  <c r="AJ6" i="26"/>
  <c r="AD6" i="26"/>
  <c r="AE6" i="26" s="1"/>
  <c r="W6" i="26"/>
  <c r="X6" i="26" s="1"/>
  <c r="O6" i="26"/>
  <c r="P6" i="26" s="1"/>
  <c r="H6" i="26"/>
  <c r="I6" i="26" s="1"/>
  <c r="AJ5" i="26"/>
  <c r="AE5" i="26"/>
  <c r="AD5" i="26"/>
  <c r="X5" i="26"/>
  <c r="W5" i="26"/>
  <c r="O5" i="26"/>
  <c r="P5" i="26" s="1"/>
  <c r="H5" i="26"/>
  <c r="I5" i="26" s="1"/>
  <c r="AJ4" i="26"/>
  <c r="AD4" i="26"/>
  <c r="AE4" i="26" s="1"/>
  <c r="W4" i="26"/>
  <c r="X4" i="26" s="1"/>
  <c r="O4" i="26"/>
  <c r="P4" i="26" s="1"/>
  <c r="I4" i="26"/>
  <c r="H4" i="26"/>
  <c r="AJ3" i="26"/>
  <c r="AE3" i="26"/>
  <c r="AD3" i="26"/>
  <c r="W3" i="26"/>
  <c r="X3" i="26" s="1"/>
  <c r="O3" i="26"/>
  <c r="P3" i="26" s="1"/>
  <c r="I3" i="26"/>
  <c r="H3" i="26"/>
  <c r="AJ2" i="26"/>
  <c r="AD2" i="26"/>
  <c r="AE2" i="26" s="1"/>
  <c r="W2" i="26"/>
  <c r="X2" i="26" s="1"/>
  <c r="P2" i="26"/>
  <c r="O2" i="26"/>
  <c r="I2" i="26"/>
  <c r="H2" i="26"/>
  <c r="D21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3" i="23"/>
  <c r="O19" i="18" l="1"/>
  <c r="U27" i="18" s="1"/>
  <c r="N19" i="18"/>
  <c r="V27" i="18" s="1"/>
  <c r="M19" i="18"/>
  <c r="T27" i="18" s="1"/>
  <c r="O2" i="18"/>
  <c r="U31" i="18" s="1"/>
  <c r="N2" i="18"/>
  <c r="V31" i="18" s="1"/>
  <c r="M2" i="18"/>
  <c r="T31" i="18" s="1"/>
  <c r="L20" i="13"/>
  <c r="M20" i="13" s="1"/>
  <c r="L3" i="13" l="1"/>
  <c r="M3" i="13" s="1"/>
  <c r="L4" i="13"/>
  <c r="M4" i="13" s="1"/>
  <c r="L5" i="13"/>
  <c r="M5" i="13" s="1"/>
  <c r="L6" i="13"/>
  <c r="M6" i="13" s="1"/>
  <c r="L7" i="13"/>
  <c r="M7" i="13" s="1"/>
  <c r="L8" i="13"/>
  <c r="M8" i="13" s="1"/>
  <c r="L9" i="13"/>
  <c r="M9" i="13" s="1"/>
  <c r="L10" i="13"/>
  <c r="M10" i="13" s="1"/>
  <c r="L11" i="13"/>
  <c r="M11" i="13" s="1"/>
  <c r="L12" i="13"/>
  <c r="M12" i="13" s="1"/>
  <c r="L13" i="13"/>
  <c r="M13" i="13" s="1"/>
  <c r="L14" i="13"/>
  <c r="M14" i="13" s="1"/>
  <c r="L15" i="13"/>
  <c r="M15" i="13" s="1"/>
  <c r="L16" i="13"/>
  <c r="M16" i="13" s="1"/>
  <c r="L17" i="13"/>
  <c r="M17" i="13" s="1"/>
  <c r="L18" i="13"/>
  <c r="M18" i="13" s="1"/>
  <c r="L19" i="13"/>
  <c r="M19" i="13" s="1"/>
  <c r="L2" i="13"/>
  <c r="M2" i="13" s="1"/>
  <c r="D16" i="21" l="1"/>
  <c r="E16" i="21" s="1"/>
  <c r="F36" i="12"/>
  <c r="D4" i="21"/>
  <c r="E4" i="21" s="1"/>
  <c r="D5" i="21"/>
  <c r="E5" i="21" s="1"/>
  <c r="D6" i="21"/>
  <c r="E6" i="21" s="1"/>
  <c r="D7" i="21"/>
  <c r="E7" i="21" s="1"/>
  <c r="D8" i="21"/>
  <c r="E8" i="21" s="1"/>
  <c r="D9" i="21"/>
  <c r="E9" i="21" s="1"/>
  <c r="D10" i="21"/>
  <c r="E10" i="21" s="1"/>
  <c r="D11" i="21"/>
  <c r="E11" i="21" s="1"/>
  <c r="D12" i="21"/>
  <c r="E12" i="21" s="1"/>
  <c r="D13" i="21"/>
  <c r="E13" i="21" s="1"/>
  <c r="D14" i="21"/>
  <c r="E14" i="21" s="1"/>
  <c r="D15" i="21"/>
  <c r="E15" i="21" s="1"/>
  <c r="D17" i="21"/>
  <c r="E17" i="21" s="1"/>
  <c r="D18" i="21"/>
  <c r="E18" i="21" s="1"/>
  <c r="D19" i="21"/>
  <c r="E19" i="21" s="1"/>
  <c r="D20" i="21"/>
  <c r="E20" i="21" s="1"/>
  <c r="D21" i="21"/>
  <c r="E21" i="21" s="1"/>
  <c r="D22" i="21"/>
  <c r="E22" i="21" s="1"/>
  <c r="D23" i="21"/>
  <c r="E23" i="21" s="1"/>
  <c r="D24" i="21"/>
  <c r="E24" i="21" s="1"/>
  <c r="D25" i="21"/>
  <c r="E25" i="21" s="1"/>
  <c r="D26" i="21"/>
  <c r="E26" i="21" s="1"/>
  <c r="D27" i="21"/>
  <c r="E27" i="21" s="1"/>
  <c r="D28" i="21"/>
  <c r="E28" i="21" s="1"/>
  <c r="D29" i="21"/>
  <c r="E29" i="21" s="1"/>
  <c r="D3" i="21"/>
  <c r="E3" i="21" s="1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10" i="12"/>
  <c r="R16" i="18" l="1"/>
  <c r="U22" i="18" s="1"/>
  <c r="R7" i="18"/>
  <c r="R2" i="18"/>
  <c r="U23" i="18" s="1"/>
  <c r="Q16" i="18"/>
  <c r="V22" i="18" s="1"/>
  <c r="Q7" i="18"/>
  <c r="Q2" i="18"/>
  <c r="V23" i="18" s="1"/>
  <c r="P7" i="18"/>
  <c r="P2" i="18"/>
  <c r="T23" i="18" s="1"/>
  <c r="P16" i="18"/>
  <c r="T22" i="18" s="1"/>
  <c r="J18" i="18"/>
  <c r="J3" i="18"/>
  <c r="J19" i="18"/>
  <c r="J17" i="18"/>
  <c r="J15" i="18"/>
  <c r="J14" i="18"/>
  <c r="J6" i="18"/>
  <c r="J13" i="18"/>
  <c r="J12" i="18"/>
  <c r="J11" i="18"/>
  <c r="J10" i="18"/>
  <c r="J9" i="18"/>
  <c r="J5" i="18"/>
  <c r="J16" i="18"/>
  <c r="J8" i="18"/>
  <c r="J4" i="18"/>
  <c r="J7" i="18"/>
  <c r="J2" i="18"/>
  <c r="S3" i="18" l="1"/>
  <c r="O4" i="18"/>
  <c r="U30" i="18" s="1"/>
  <c r="M4" i="18"/>
  <c r="T30" i="18" s="1"/>
  <c r="N4" i="18"/>
  <c r="V30" i="18" s="1"/>
  <c r="O16" i="18"/>
  <c r="U28" i="18" s="1"/>
  <c r="N16" i="18"/>
  <c r="V28" i="18" s="1"/>
  <c r="M16" i="18"/>
  <c r="T28" i="18" s="1"/>
  <c r="N7" i="18"/>
  <c r="V29" i="18" s="1"/>
  <c r="M7" i="18"/>
  <c r="T29" i="18" s="1"/>
  <c r="O7" i="18"/>
  <c r="U29" i="18" s="1"/>
  <c r="S7" i="18"/>
  <c r="J20" i="18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" i="13"/>
  <c r="D11" i="12" l="1"/>
  <c r="E10" i="12"/>
  <c r="D10" i="12"/>
  <c r="V23" i="10" l="1"/>
  <c r="V22" i="10"/>
  <c r="V21" i="10"/>
  <c r="V16" i="10"/>
  <c r="V15" i="10"/>
  <c r="V14" i="10"/>
  <c r="V13" i="10"/>
  <c r="V12" i="10"/>
  <c r="V11" i="10"/>
  <c r="V10" i="10"/>
  <c r="V9" i="10"/>
  <c r="V8" i="10"/>
  <c r="V7" i="10"/>
  <c r="V6" i="10"/>
  <c r="V5" i="10"/>
  <c r="N3" i="9" l="1"/>
  <c r="O3" i="9" s="1"/>
  <c r="N4" i="9"/>
  <c r="O4" i="9" s="1"/>
  <c r="N5" i="9"/>
  <c r="O5" i="9" s="1"/>
  <c r="N6" i="9"/>
  <c r="O6" i="9" s="1"/>
  <c r="N7" i="9"/>
  <c r="O7" i="9" s="1"/>
  <c r="N8" i="9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N2" i="9"/>
  <c r="O2" i="9" s="1"/>
  <c r="I14" i="9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" i="9"/>
  <c r="I2" i="9" s="1"/>
  <c r="K28" i="9"/>
  <c r="K29" i="9" s="1"/>
  <c r="E28" i="9"/>
  <c r="E29" i="9" s="1"/>
  <c r="M28" i="9"/>
  <c r="M29" i="9" s="1"/>
  <c r="G28" i="9"/>
  <c r="G29" i="9" s="1"/>
  <c r="L28" i="9"/>
  <c r="L29" i="9" s="1"/>
  <c r="F28" i="9"/>
  <c r="F29" i="9" s="1"/>
  <c r="K33" i="9" s="1"/>
  <c r="K34" i="9" l="1"/>
  <c r="S27" i="9"/>
  <c r="R27" i="9"/>
  <c r="P27" i="9"/>
  <c r="J27" i="9"/>
  <c r="S26" i="9"/>
  <c r="R26" i="9"/>
  <c r="P26" i="9"/>
  <c r="J26" i="9"/>
  <c r="S25" i="9"/>
  <c r="R25" i="9"/>
  <c r="P25" i="9"/>
  <c r="J25" i="9"/>
  <c r="S24" i="9"/>
  <c r="R24" i="9"/>
  <c r="T24" i="9" s="1"/>
  <c r="U24" i="9" s="1"/>
  <c r="P24" i="9"/>
  <c r="J24" i="9"/>
  <c r="S23" i="9"/>
  <c r="R23" i="9"/>
  <c r="P23" i="9"/>
  <c r="J23" i="9"/>
  <c r="S22" i="9"/>
  <c r="R22" i="9"/>
  <c r="T22" i="9" s="1"/>
  <c r="U22" i="9" s="1"/>
  <c r="P22" i="9"/>
  <c r="J22" i="9"/>
  <c r="S21" i="9"/>
  <c r="R21" i="9"/>
  <c r="T21" i="9" s="1"/>
  <c r="U21" i="9" s="1"/>
  <c r="P21" i="9"/>
  <c r="J21" i="9"/>
  <c r="S20" i="9"/>
  <c r="R20" i="9"/>
  <c r="T20" i="9" s="1"/>
  <c r="U20" i="9" s="1"/>
  <c r="P20" i="9"/>
  <c r="J20" i="9"/>
  <c r="S19" i="9"/>
  <c r="R19" i="9"/>
  <c r="P19" i="9"/>
  <c r="J19" i="9"/>
  <c r="S18" i="9"/>
  <c r="R18" i="9"/>
  <c r="P18" i="9"/>
  <c r="J18" i="9"/>
  <c r="S17" i="9"/>
  <c r="R17" i="9"/>
  <c r="P17" i="9"/>
  <c r="J17" i="9"/>
  <c r="S16" i="9"/>
  <c r="R16" i="9"/>
  <c r="P16" i="9"/>
  <c r="J16" i="9"/>
  <c r="S15" i="9"/>
  <c r="R15" i="9"/>
  <c r="P15" i="9"/>
  <c r="J15" i="9"/>
  <c r="S14" i="9"/>
  <c r="R14" i="9"/>
  <c r="T14" i="9" s="1"/>
  <c r="U14" i="9" s="1"/>
  <c r="P14" i="9"/>
  <c r="J14" i="9"/>
  <c r="S13" i="9"/>
  <c r="R13" i="9"/>
  <c r="T13" i="9" s="1"/>
  <c r="U13" i="9" s="1"/>
  <c r="P13" i="9"/>
  <c r="J13" i="9"/>
  <c r="S12" i="9"/>
  <c r="R12" i="9"/>
  <c r="T12" i="9" s="1"/>
  <c r="U12" i="9" s="1"/>
  <c r="P12" i="9"/>
  <c r="J12" i="9"/>
  <c r="S11" i="9"/>
  <c r="R11" i="9"/>
  <c r="P11" i="9"/>
  <c r="J11" i="9"/>
  <c r="S10" i="9"/>
  <c r="R10" i="9"/>
  <c r="T10" i="9" s="1"/>
  <c r="U10" i="9" s="1"/>
  <c r="P10" i="9"/>
  <c r="J10" i="9"/>
  <c r="S9" i="9"/>
  <c r="R9" i="9"/>
  <c r="T9" i="9" s="1"/>
  <c r="U9" i="9" s="1"/>
  <c r="P9" i="9"/>
  <c r="J9" i="9"/>
  <c r="S8" i="9"/>
  <c r="R8" i="9"/>
  <c r="P8" i="9"/>
  <c r="J8" i="9"/>
  <c r="S7" i="9"/>
  <c r="R7" i="9"/>
  <c r="P7" i="9"/>
  <c r="J7" i="9"/>
  <c r="S6" i="9"/>
  <c r="R6" i="9"/>
  <c r="T6" i="9" s="1"/>
  <c r="U6" i="9" s="1"/>
  <c r="P6" i="9"/>
  <c r="J6" i="9"/>
  <c r="S5" i="9"/>
  <c r="R5" i="9"/>
  <c r="T5" i="9" s="1"/>
  <c r="U5" i="9" s="1"/>
  <c r="P5" i="9"/>
  <c r="J5" i="9"/>
  <c r="S4" i="9"/>
  <c r="R4" i="9"/>
  <c r="T4" i="9" s="1"/>
  <c r="U4" i="9" s="1"/>
  <c r="P4" i="9"/>
  <c r="J4" i="9"/>
  <c r="S3" i="9"/>
  <c r="R3" i="9"/>
  <c r="P3" i="9"/>
  <c r="J3" i="9"/>
  <c r="S2" i="9"/>
  <c r="R2" i="9"/>
  <c r="T2" i="9" s="1"/>
  <c r="U2" i="9" s="1"/>
  <c r="P2" i="9"/>
  <c r="J2" i="9"/>
  <c r="T25" i="9" l="1"/>
  <c r="U25" i="9" s="1"/>
  <c r="T17" i="9"/>
  <c r="U17" i="9" s="1"/>
  <c r="T11" i="9"/>
  <c r="U11" i="9" s="1"/>
  <c r="T27" i="9"/>
  <c r="U27" i="9" s="1"/>
  <c r="T16" i="9"/>
  <c r="U16" i="9" s="1"/>
  <c r="T7" i="9"/>
  <c r="U7" i="9" s="1"/>
  <c r="T3" i="9"/>
  <c r="U3" i="9" s="1"/>
  <c r="T19" i="9"/>
  <c r="U19" i="9" s="1"/>
  <c r="T26" i="9"/>
  <c r="U26" i="9" s="1"/>
  <c r="T8" i="9"/>
  <c r="U8" i="9" s="1"/>
  <c r="T23" i="9"/>
  <c r="U23" i="9" s="1"/>
  <c r="T15" i="9"/>
  <c r="U15" i="9" s="1"/>
  <c r="T18" i="9"/>
  <c r="U18" i="9" s="1"/>
</calcChain>
</file>

<file path=xl/sharedStrings.xml><?xml version="1.0" encoding="utf-8"?>
<sst xmlns="http://schemas.openxmlformats.org/spreadsheetml/2006/main" count="3161" uniqueCount="477">
  <si>
    <t>Count</t>
  </si>
  <si>
    <t>MIDAS #</t>
  </si>
  <si>
    <t>ADAMS POND</t>
  </si>
  <si>
    <t>BAY OF NAPLES (AKA Brandy Pond)</t>
  </si>
  <si>
    <t>BEAR POND</t>
  </si>
  <si>
    <t>COLD RAIN POND</t>
  </si>
  <si>
    <t>CRESCENT LAKE</t>
  </si>
  <si>
    <t>CRYSTAL POND (AKA Crystal Lake)</t>
  </si>
  <si>
    <t>HIGHLAND LAKE</t>
  </si>
  <si>
    <t xml:space="preserve">INGALLS POND (AKA Foster's Pond) </t>
  </si>
  <si>
    <t>ISLAND POND</t>
  </si>
  <si>
    <t>KEOKA LAKE</t>
  </si>
  <si>
    <t>LONG LAKE</t>
  </si>
  <si>
    <t>LONG POND (AKA McWain Pond)</t>
  </si>
  <si>
    <t>MOOSE POND</t>
  </si>
  <si>
    <t>OTTER POND</t>
  </si>
  <si>
    <t>PANTHER POND</t>
  </si>
  <si>
    <t>PAPOOSE POND</t>
  </si>
  <si>
    <t>PEABODY POND</t>
  </si>
  <si>
    <t>RAYMOND POND</t>
  </si>
  <si>
    <t>SEBAGO LAKE</t>
  </si>
  <si>
    <t>STEARNS POND</t>
  </si>
  <si>
    <t>THOMAS POND</t>
  </si>
  <si>
    <t>TRICKEY POND</t>
  </si>
  <si>
    <t>WOODS POND</t>
  </si>
  <si>
    <t>PLEASANT LAKE</t>
  </si>
  <si>
    <t>SONGO POND</t>
  </si>
  <si>
    <t>Lake Name</t>
  </si>
  <si>
    <t>SDT</t>
  </si>
  <si>
    <t>Based On</t>
  </si>
  <si>
    <t>Years of Record</t>
  </si>
  <si>
    <t>Avg SDT</t>
  </si>
  <si>
    <t>Score</t>
  </si>
  <si>
    <t>Observations</t>
  </si>
  <si>
    <t>Coefficient</t>
  </si>
  <si>
    <t>p-value</t>
  </si>
  <si>
    <t>Comments</t>
  </si>
  <si>
    <t>Only 8 years of record</t>
  </si>
  <si>
    <t>Only 4 years of record</t>
  </si>
  <si>
    <t>Last year of record</t>
  </si>
  <si>
    <t>significant if p-value is less than 0.05</t>
  </si>
  <si>
    <t xml:space="preserve">No recent data </t>
  </si>
  <si>
    <t xml:space="preserve">Notes: </t>
  </si>
  <si>
    <t>N/A</t>
  </si>
  <si>
    <t>CRYSTAL POND (AKA Crystal Lake, anon)</t>
  </si>
  <si>
    <t>WQ Trend Score</t>
  </si>
  <si>
    <t>Insufficient data to do any trend analysis</t>
  </si>
  <si>
    <t xml:space="preserve">Lake </t>
  </si>
  <si>
    <t>Parameter</t>
  </si>
  <si>
    <t>Years</t>
  </si>
  <si>
    <t>Slope</t>
  </si>
  <si>
    <t>Thomas Pond</t>
  </si>
  <si>
    <t>Songo Pond</t>
  </si>
  <si>
    <t>Panther Pond</t>
  </si>
  <si>
    <t>Chla</t>
  </si>
  <si>
    <t>Sebago Lake (PWD)</t>
  </si>
  <si>
    <t xml:space="preserve">Trend based on </t>
  </si>
  <si>
    <t>Chl-a</t>
  </si>
  <si>
    <t>Name of Area Evaluated</t>
  </si>
  <si>
    <t>MIDAS Number</t>
  </si>
  <si>
    <t>Existing 2018 Ranking (1-5)*</t>
  </si>
  <si>
    <t>Ingalls Pond (AKA Foster Pond)</t>
  </si>
  <si>
    <t>Stearns Pond</t>
  </si>
  <si>
    <t>Peabody Pond</t>
  </si>
  <si>
    <t>Cold Rain Pond</t>
  </si>
  <si>
    <t>Trickey Pond</t>
  </si>
  <si>
    <t>Parker Pond</t>
  </si>
  <si>
    <t>Coffee Pond</t>
  </si>
  <si>
    <t>Adams Pond</t>
  </si>
  <si>
    <t>Papoose Pond</t>
  </si>
  <si>
    <t>Keoka Lake</t>
  </si>
  <si>
    <t>Long Pond (AKA McWain Pond)</t>
  </si>
  <si>
    <t>Bear Pond</t>
  </si>
  <si>
    <t>Moose Pond</t>
  </si>
  <si>
    <t>Pleasant Lake</t>
  </si>
  <si>
    <t>Island Pond</t>
  </si>
  <si>
    <t>Crystal Pond (AKA Crystal Lake)</t>
  </si>
  <si>
    <t>Highland Lake</t>
  </si>
  <si>
    <t>Woods Pond</t>
  </si>
  <si>
    <t>Otter Pond</t>
  </si>
  <si>
    <t>Raymond Pond</t>
  </si>
  <si>
    <t>Crescent Lake</t>
  </si>
  <si>
    <t>Long Lake</t>
  </si>
  <si>
    <t>Bay of Naples (AKA Brandy Pond)</t>
  </si>
  <si>
    <t>Column Key</t>
  </si>
  <si>
    <t>Area in acres no water or clouds = GS+BG</t>
  </si>
  <si>
    <t>Acres of green space and bare ground in 2009 = GS + BG</t>
  </si>
  <si>
    <t>%  green space and bare ground in 2009 = (GS+BG)/(GS+BG+D)</t>
  </si>
  <si>
    <t>% Change in green space and bare ground between 1987-2009 = 1987 (GS+BG)/(GS+BG+D) – 2009 (GS+BG)/(GS+BG+D)</t>
  </si>
  <si>
    <t>Acres of green space and bare ground in 2018 = GS + BG</t>
  </si>
  <si>
    <t>%  green space and bare ground in 2018 = (GS+BG)/(GS+BG+D)</t>
  </si>
  <si>
    <t>% Change in green space and bare ground between 2009-2018 = 2009 (GS+BG)/(GS+BG+D) – 2018 (GS+BG)/(GS+BG+D)</t>
  </si>
  <si>
    <t>SEBAGO LAKE (Direct Watershed)</t>
  </si>
  <si>
    <t>[0.11]*</t>
  </si>
  <si>
    <t>[-0.01]*</t>
  </si>
  <si>
    <t>[-0.16]</t>
  </si>
  <si>
    <t>[0]*</t>
  </si>
  <si>
    <t>MIDAS_DDA</t>
  </si>
  <si>
    <t>Pond Names</t>
  </si>
  <si>
    <t>C_09_BG</t>
  </si>
  <si>
    <t>C_09_GS</t>
  </si>
  <si>
    <t>C_09_D</t>
  </si>
  <si>
    <t>(gs+bg)/(gs+bg+d)</t>
  </si>
  <si>
    <t>C_18_BG</t>
  </si>
  <si>
    <t>C_18_GS</t>
  </si>
  <si>
    <t>C_18_D</t>
  </si>
  <si>
    <t>2009 BG+GS+D</t>
  </si>
  <si>
    <t>2018 BG+GS+D</t>
  </si>
  <si>
    <t>5780</t>
  </si>
  <si>
    <t>3446</t>
  </si>
  <si>
    <t>3396</t>
  </si>
  <si>
    <t>3416</t>
  </si>
  <si>
    <t>3420</t>
  </si>
  <si>
    <t>3452</t>
  </si>
  <si>
    <t>3448</t>
  </si>
  <si>
    <t>3390</t>
  </si>
  <si>
    <t>3388</t>
  </si>
  <si>
    <t>3262</t>
  </si>
  <si>
    <t>3694</t>
  </si>
  <si>
    <t>3374</t>
  </si>
  <si>
    <t>3414</t>
  </si>
  <si>
    <t>3188</t>
  </si>
  <si>
    <t>3234</t>
  </si>
  <si>
    <t>3392</t>
  </si>
  <si>
    <t>3696</t>
  </si>
  <si>
    <t>3454</t>
  </si>
  <si>
    <t>3458</t>
  </si>
  <si>
    <t>3424</t>
  </si>
  <si>
    <t>3376</t>
  </si>
  <si>
    <t>3456</t>
  </si>
  <si>
    <t>3382</t>
  </si>
  <si>
    <t>3418</t>
  </si>
  <si>
    <t>9685</t>
  </si>
  <si>
    <t>3690</t>
  </si>
  <si>
    <t>Land area 09-land area 18</t>
  </si>
  <si>
    <t>% loss</t>
  </si>
  <si>
    <t>What to do about the fact that the land area in 2018 &lt; land area 2009???</t>
  </si>
  <si>
    <t>Square meters</t>
  </si>
  <si>
    <t>Acres</t>
  </si>
  <si>
    <t>Bare Ground</t>
  </si>
  <si>
    <t>Green space</t>
  </si>
  <si>
    <t>Developed</t>
  </si>
  <si>
    <t>Green space reduction, 2009-2018</t>
  </si>
  <si>
    <t>Developed land increase, 2009-2018</t>
  </si>
  <si>
    <t>Total area 2009 sq m</t>
  </si>
  <si>
    <t>Total area in acres, 2009</t>
  </si>
  <si>
    <t>Total area 2018 sq m</t>
  </si>
  <si>
    <t>Total area in acres, 2018</t>
  </si>
  <si>
    <t>Lake</t>
  </si>
  <si>
    <t>Station</t>
  </si>
  <si>
    <t>MIDAS</t>
  </si>
  <si>
    <t>BAY OF NAPLES</t>
  </si>
  <si>
    <t>CRYSTAL POND</t>
  </si>
  <si>
    <t>INGALLS POND</t>
  </si>
  <si>
    <t>LONG POND</t>
  </si>
  <si>
    <t>Sebago Lake</t>
  </si>
  <si>
    <t>Big Bay</t>
  </si>
  <si>
    <t>Crooked-Songo</t>
  </si>
  <si>
    <t>Intakes</t>
  </si>
  <si>
    <t>Jordan Bay</t>
  </si>
  <si>
    <t>Lower Bay</t>
  </si>
  <si>
    <t>WOOD POND</t>
  </si>
  <si>
    <t>Jeremy's data</t>
  </si>
  <si>
    <t>LAKE</t>
  </si>
  <si>
    <t>Ranking- 5 Groups</t>
  </si>
  <si>
    <t>PARKER POND</t>
  </si>
  <si>
    <t>Early compilation</t>
  </si>
  <si>
    <t>LakeName</t>
  </si>
  <si>
    <t>Sebago Lake - Big Bay</t>
  </si>
  <si>
    <t>Sebago Lake - Crooked-Songo</t>
  </si>
  <si>
    <t>Sebago Lake - Frye Island West</t>
  </si>
  <si>
    <t>Sebago Lake - Harmons beach</t>
  </si>
  <si>
    <t>Sebago Lake - Intakes</t>
  </si>
  <si>
    <t>Sebago Lake - Jordan Bay</t>
  </si>
  <si>
    <t>Sebago Lake - Lower Bay (Station 1)</t>
  </si>
  <si>
    <t>Sebago Lake - Wards Cove</t>
  </si>
  <si>
    <t xml:space="preserve">TSI Based on </t>
  </si>
  <si>
    <t>Years of record</t>
  </si>
  <si>
    <t>chl-a</t>
  </si>
  <si>
    <t>NA</t>
  </si>
  <si>
    <t>Part of Jeremy's data</t>
  </si>
  <si>
    <t>Another table in Jeremy's data</t>
  </si>
  <si>
    <t>COFFEE POND</t>
  </si>
  <si>
    <t>Early draft of scores Jeremy's data</t>
  </si>
  <si>
    <t>MEAN</t>
  </si>
  <si>
    <t>YEARS OF RECORD</t>
  </si>
  <si>
    <t>INGALLS (FOSTER) POND</t>
  </si>
  <si>
    <t>BAY OF NAPLES (BRANDY POND)</t>
  </si>
  <si>
    <t>CRESCENT LAKE 1</t>
  </si>
  <si>
    <t>LONG LAKE 2</t>
  </si>
  <si>
    <t>LONG POND (MCWAIN POND)</t>
  </si>
  <si>
    <t>CRYSTAL LAKE (ANONYMOUS)</t>
  </si>
  <si>
    <t>Secchi Data through 2017 sheet</t>
  </si>
  <si>
    <t>2019 WQ Trend Analysis for Subwatershed Lakes based on chl a</t>
  </si>
  <si>
    <t>Name</t>
  </si>
  <si>
    <t>Bay of Naples (Brandy Pond)</t>
  </si>
  <si>
    <t>Crystal Pond (Anonymous)</t>
  </si>
  <si>
    <t>Ingalls Pond (Foster)</t>
  </si>
  <si>
    <t>McWain Pond (Long Pond)</t>
  </si>
  <si>
    <t>Wood Pond</t>
  </si>
  <si>
    <t>Lake or Pond name</t>
  </si>
  <si>
    <t>Quintile based on</t>
  </si>
  <si>
    <t>Average Secchi</t>
  </si>
  <si>
    <t>Quintile</t>
  </si>
  <si>
    <t>LONG POND (MCWAIN)</t>
  </si>
  <si>
    <t xml:space="preserve">Compilation of subwatershed lakes </t>
  </si>
  <si>
    <t>Names</t>
  </si>
  <si>
    <t>acres</t>
  </si>
  <si>
    <t>5786</t>
  </si>
  <si>
    <t>CRYSTAL (ANONYMOUS) L</t>
  </si>
  <si>
    <t>CRESCENT POND</t>
  </si>
  <si>
    <t>KEOKA  LAKE</t>
  </si>
  <si>
    <t>RAYMOND-RATTLESNAKE</t>
  </si>
  <si>
    <t>LONG (MCWAIN) POND</t>
  </si>
  <si>
    <t>Matt's 1987 data</t>
  </si>
  <si>
    <t>When using chlorophyl a data, the more negative the coefficient the better the trend</t>
  </si>
  <si>
    <t>&lt;0.00</t>
  </si>
  <si>
    <t>&lt;0.0</t>
  </si>
  <si>
    <t>Describe trend</t>
  </si>
  <si>
    <t>Significant (yes-no)</t>
  </si>
  <si>
    <t>yes</t>
  </si>
  <si>
    <t>no</t>
  </si>
  <si>
    <t>strongly unfavorable</t>
  </si>
  <si>
    <t>slightly unfavorable</t>
  </si>
  <si>
    <t>strongly favorable</t>
  </si>
  <si>
    <t>slightly favorable</t>
  </si>
  <si>
    <t>insufficient data</t>
  </si>
  <si>
    <t>neither favorable not unfavorable</t>
  </si>
  <si>
    <t>[slightly unfavorable]</t>
  </si>
  <si>
    <t>[strongly favorable]</t>
  </si>
  <si>
    <t>A strongly unfavorable trend (the steepest downward trend of all subwatershed lakes for which there is sufficient data) AND a significant p-value</t>
  </si>
  <si>
    <t>A strongly unfavorable trend but p-value is not significant so 2 instead of 1</t>
  </si>
  <si>
    <t>A strongly favorable trend but not significant so 4 instead of 5.</t>
  </si>
  <si>
    <t>A strongly unfavorable trend but not significant so 2 instead of 1</t>
  </si>
  <si>
    <t>strongly unfavorable and significant = 1</t>
  </si>
  <si>
    <t>Strongly favorable and significant = 5</t>
  </si>
  <si>
    <t>Strongly unfavorable but not significant or slightly unfavorable AND significant = 2</t>
  </si>
  <si>
    <t>Strongly favorable but not significant or slightly favorable AND significant = 4</t>
  </si>
  <si>
    <t>Slightly unfavorable or slightly favorable AND not significant = 3</t>
  </si>
  <si>
    <t>A slightly unfavorable trend and not significant, so 3</t>
  </si>
  <si>
    <t>A slightly favorable trend and not significant, so 3</t>
  </si>
  <si>
    <t>No trend and not significant so 3</t>
  </si>
  <si>
    <t>A strongly unfavorable trend and significant so 1 instead of 2</t>
  </si>
  <si>
    <t>An strongly favorable trend but not significant so 4 instead of 5</t>
  </si>
  <si>
    <t>Insufficient chlorophyl data to do an analysis - so 25 years of SDT data were trended instead. A strongly favorable trend and significant so 5 instead of 4</t>
  </si>
  <si>
    <t>Insufficient chlorophyl data to do an analysis. Used 17 years of SDT data instead. A slightly unfavorable trend and not significant, so 3</t>
  </si>
  <si>
    <t>Insufficient chlorophyl data to do an analysis. So used 20 years of SDT data. Trend is very slightly unfavorable and significant so 2 instead of 3.</t>
  </si>
  <si>
    <t>* Changed the direction of slope for SDT lakes since a negative SDT slope is unfavorable but a negative chl a slope is favorable.</t>
  </si>
  <si>
    <t>FOSTERS POND (INGALLS)</t>
  </si>
  <si>
    <t>MCWAIN POND</t>
  </si>
  <si>
    <t>CRYSTAL LAKE</t>
  </si>
  <si>
    <t>BRANDY POND</t>
  </si>
  <si>
    <t xml:space="preserve">MIDAS </t>
  </si>
  <si>
    <t xml:space="preserve">Green Trend </t>
  </si>
  <si>
    <t>Subwatershed</t>
  </si>
  <si>
    <t>WQ Trend Slope for comparison*</t>
  </si>
  <si>
    <t>2018 existing green</t>
  </si>
  <si>
    <t>Subwatershed Name</t>
  </si>
  <si>
    <t>WQ Trend *</t>
  </si>
  <si>
    <t>1987-2018 average green</t>
  </si>
  <si>
    <t>% green 1987</t>
  </si>
  <si>
    <t>% green 1995</t>
  </si>
  <si>
    <t>% green 2009</t>
  </si>
  <si>
    <t>%green 2018</t>
  </si>
  <si>
    <t>WQ Trend score</t>
  </si>
  <si>
    <t>Max Green 1987-2018</t>
  </si>
  <si>
    <t>Max  % green</t>
  </si>
  <si>
    <t>Min % green</t>
  </si>
  <si>
    <t>Avg % green</t>
  </si>
  <si>
    <t>Min Green 1987-2018</t>
  </si>
  <si>
    <t>Mean Green 1987-2018</t>
  </si>
  <si>
    <t>Lakes with WQ trend scores of 4 or 5</t>
  </si>
  <si>
    <t>Lakes with WQ trend scores of 1 or 2</t>
  </si>
  <si>
    <t>Coefficient corrected for SDT data*</t>
  </si>
  <si>
    <t xml:space="preserve"> </t>
  </si>
  <si>
    <t>Times 31</t>
  </si>
  <si>
    <t>Times 3</t>
  </si>
  <si>
    <t>Lost green per century</t>
  </si>
  <si>
    <t>&lt;10%</t>
  </si>
  <si>
    <t>10-15%</t>
  </si>
  <si>
    <t>15-20%</t>
  </si>
  <si>
    <t>20-25%</t>
  </si>
  <si>
    <t>&gt;25%</t>
  </si>
  <si>
    <t>SEBAGO LAKE (Direct)</t>
  </si>
  <si>
    <t>Total Score</t>
  </si>
  <si>
    <t>McWAIN POND</t>
  </si>
  <si>
    <t xml:space="preserve">INGALLS (FOSTERS) POND </t>
  </si>
  <si>
    <t>=</t>
  </si>
  <si>
    <t>Existing WQ Score</t>
  </si>
  <si>
    <t>Existing Land Cover Score</t>
  </si>
  <si>
    <t>Land Cover Trend Score</t>
  </si>
  <si>
    <t>* Assume 3 when data are insufficient</t>
  </si>
  <si>
    <t>Reverse sign</t>
  </si>
  <si>
    <t xml:space="preserve">SEBAGO LAKE </t>
  </si>
  <si>
    <t>Lost green in 100 years</t>
  </si>
  <si>
    <t>Water Quality trend based on historical chlorophyll a data except where noted</t>
  </si>
  <si>
    <t>Strongly Unfavorable</t>
  </si>
  <si>
    <t>Slightly Unfavorable</t>
  </si>
  <si>
    <t>Slightly Favorable</t>
  </si>
  <si>
    <t>Strongly Favorable</t>
  </si>
  <si>
    <t>Neither Favorable not Unfavorable</t>
  </si>
  <si>
    <t>greater than 0.05</t>
  </si>
  <si>
    <t>less than 0.05</t>
  </si>
  <si>
    <t>Slightly Favorable (between 0 ond -0.03)</t>
  </si>
  <si>
    <t>Slightly Unfavorable (between 0 and 0.03)</t>
  </si>
  <si>
    <t>Strongly Favorable (less than -0.03)</t>
  </si>
  <si>
    <t xml:space="preserve">Strongly Unfavorable (greater than 0.03) </t>
  </si>
  <si>
    <t>% Green 2018</t>
  </si>
  <si>
    <t>Lake Subwatershed</t>
  </si>
  <si>
    <t>%  green space in 2018</t>
  </si>
  <si>
    <t>Brandy Pond</t>
  </si>
  <si>
    <t>Crystal Lake</t>
  </si>
  <si>
    <t>McWain Pond</t>
  </si>
  <si>
    <t xml:space="preserve">Ingalls (Foster) Pond </t>
  </si>
  <si>
    <t>Sebago Lake (Direct)</t>
  </si>
  <si>
    <t>Description and Slope of WQ Trend Line</t>
  </si>
  <si>
    <t>Significance (statistical p-value)</t>
  </si>
  <si>
    <t>C_87_C</t>
  </si>
  <si>
    <t>C_87_W</t>
  </si>
  <si>
    <t>C_87_BG</t>
  </si>
  <si>
    <t>C_87_GS</t>
  </si>
  <si>
    <t>C_87_D</t>
  </si>
  <si>
    <t>TotalSize</t>
  </si>
  <si>
    <t>Percent_C</t>
  </si>
  <si>
    <t>C_95_C</t>
  </si>
  <si>
    <t>C_95_W</t>
  </si>
  <si>
    <t>C_95_BG</t>
  </si>
  <si>
    <t>C_95_GS</t>
  </si>
  <si>
    <t>C_95_D</t>
  </si>
  <si>
    <t>C_09_C</t>
  </si>
  <si>
    <t>C_09_W</t>
  </si>
  <si>
    <t>C_09_5_U</t>
  </si>
  <si>
    <t>C_18_C</t>
  </si>
  <si>
    <t>C_18_W</t>
  </si>
  <si>
    <t>NC_18_W</t>
  </si>
  <si>
    <t>NC_18_BG</t>
  </si>
  <si>
    <t>NC_18_GS</t>
  </si>
  <si>
    <t>NC_18_D</t>
  </si>
  <si>
    <t>3264</t>
  </si>
  <si>
    <t>BROKEN BRIDGE POND</t>
  </si>
  <si>
    <t>3488</t>
  </si>
  <si>
    <t>FURLONG POND</t>
  </si>
  <si>
    <t>6761</t>
  </si>
  <si>
    <t>UNNAMED POND</t>
  </si>
  <si>
    <t>3272</t>
  </si>
  <si>
    <t>KEEWAYDIN LAKE</t>
  </si>
  <si>
    <t>3417</t>
  </si>
  <si>
    <t>UNNAMED</t>
  </si>
  <si>
    <t>3274</t>
  </si>
  <si>
    <t>VIRGINIA LAKE</t>
  </si>
  <si>
    <t>3384</t>
  </si>
  <si>
    <t>BROWNS POND</t>
  </si>
  <si>
    <t>8897</t>
  </si>
  <si>
    <t>3268</t>
  </si>
  <si>
    <t>PAPOOSE POND (LITTLE)</t>
  </si>
  <si>
    <t>3698</t>
  </si>
  <si>
    <t>DUMPLING POND</t>
  </si>
  <si>
    <t>3210</t>
  </si>
  <si>
    <t>PROCTOR POND</t>
  </si>
  <si>
    <t>3214</t>
  </si>
  <si>
    <t>WEYMOUTH POND</t>
  </si>
  <si>
    <t>3370</t>
  </si>
  <si>
    <t>HOLT POND</t>
  </si>
  <si>
    <t>3436</t>
  </si>
  <si>
    <t>LITTLE POND</t>
  </si>
  <si>
    <t>3692</t>
  </si>
  <si>
    <t>NUBBLE POND</t>
  </si>
  <si>
    <t>3228</t>
  </si>
  <si>
    <t>DUCK POND</t>
  </si>
  <si>
    <t>6719</t>
  </si>
  <si>
    <t>8875</t>
  </si>
  <si>
    <t>8895</t>
  </si>
  <si>
    <t>3270</t>
  </si>
  <si>
    <t>CHALK POND</t>
  </si>
  <si>
    <t>6755</t>
  </si>
  <si>
    <t>3492</t>
  </si>
  <si>
    <t>SPECK POND # 2</t>
  </si>
  <si>
    <t>3266</t>
  </si>
  <si>
    <t>KNEELAND POND</t>
  </si>
  <si>
    <t>361</t>
  </si>
  <si>
    <t>CROCKER POND</t>
  </si>
  <si>
    <t>3230</t>
  </si>
  <si>
    <t>BLACK POND</t>
  </si>
  <si>
    <t>3386</t>
  </si>
  <si>
    <t>OWL POND</t>
  </si>
  <si>
    <t>3450</t>
  </si>
  <si>
    <t>BOG POND</t>
  </si>
  <si>
    <t>3445</t>
  </si>
  <si>
    <t>RICH MILL POND</t>
  </si>
  <si>
    <t>3494</t>
  </si>
  <si>
    <t>HUTCHINSON POND</t>
  </si>
  <si>
    <t>3378</t>
  </si>
  <si>
    <t>PERLEY POND</t>
  </si>
  <si>
    <t>Highlighted means it has a factsheet</t>
  </si>
  <si>
    <t>2018 Green (GS+BG)</t>
  </si>
  <si>
    <t>2018 all land (GS+BG+D)</t>
  </si>
  <si>
    <t>% Green 2018 (GS+BG)/(GS+BG+D)</t>
  </si>
  <si>
    <t>% Green</t>
  </si>
  <si>
    <t>90+</t>
  </si>
  <si>
    <t>85-90</t>
  </si>
  <si>
    <t>80-85</t>
  </si>
  <si>
    <t>75-80</t>
  </si>
  <si>
    <t>&lt;75</t>
  </si>
  <si>
    <t>Change (green to developed) over 31 years (1987-2018)</t>
  </si>
  <si>
    <t>Trend line slope, 1987-2018</t>
  </si>
  <si>
    <t>Green Trend Score</t>
  </si>
  <si>
    <t>Lost forest in 100 years</t>
  </si>
  <si>
    <t>Rate of Change Per Year</t>
  </si>
  <si>
    <t>Total Change over 31 Years</t>
  </si>
  <si>
    <t>Percentage Change to 76%</t>
  </si>
  <si>
    <t>Years to 76%</t>
  </si>
  <si>
    <t>Check</t>
  </si>
  <si>
    <t>Years to Tipping Point</t>
  </si>
  <si>
    <t>Year</t>
  </si>
  <si>
    <t>* sign reversed for lakes with trend based on SDT data</t>
  </si>
  <si>
    <t>INGALLS FOSTERS POND</t>
  </si>
  <si>
    <t>Percent green 87</t>
  </si>
  <si>
    <t>Percent green 09</t>
  </si>
  <si>
    <t>Percent green 95</t>
  </si>
  <si>
    <t>Percent green 18</t>
  </si>
  <si>
    <t>Green Trend 87-18</t>
  </si>
  <si>
    <t>% change to 76%</t>
  </si>
  <si>
    <t>Existing Land Cover score</t>
  </si>
  <si>
    <t>LITTLE PAPOOSE POND</t>
  </si>
  <si>
    <t>Land Cover Trend score</t>
  </si>
  <si>
    <t>% Green in 2018</t>
  </si>
  <si>
    <t>% Green = (BG+G)/{BG+G+D)</t>
  </si>
  <si>
    <t>How Determined:</t>
  </si>
  <si>
    <t>20 or fewer</t>
  </si>
  <si>
    <t>20-30 years</t>
  </si>
  <si>
    <t>30-50 years</t>
  </si>
  <si>
    <t>50-100 years</t>
  </si>
  <si>
    <t>&gt;100 years</t>
  </si>
  <si>
    <t>ID</t>
  </si>
  <si>
    <t>Best</t>
  </si>
  <si>
    <t>Neutral</t>
  </si>
  <si>
    <t>Worst</t>
  </si>
  <si>
    <t>Favorable</t>
  </si>
  <si>
    <t>Unfavorable</t>
  </si>
  <si>
    <t>Insufficient Data</t>
  </si>
  <si>
    <t>Maximum         % Green</t>
  </si>
  <si>
    <t>Average            % Green</t>
  </si>
  <si>
    <t>Minimum         % Green</t>
  </si>
  <si>
    <t>1987-2018 LAND COVER DATA</t>
  </si>
  <si>
    <t xml:space="preserve">CRYSTAL POND </t>
  </si>
  <si>
    <t>INGALLS (FOSTERS) POND</t>
  </si>
  <si>
    <t>Insufficient chlorophyl data to do an analysis. So used 20 years of SDT data. Trend is very strongly unfavorable and significant so 1 instead of 2.</t>
  </si>
  <si>
    <t>Percent change per century</t>
  </si>
  <si>
    <t>%grn change over 31 years</t>
  </si>
  <si>
    <t>Area in Acres</t>
  </si>
  <si>
    <t>WS Area in Acres</t>
  </si>
  <si>
    <t>TotalSize (M2)</t>
  </si>
  <si>
    <t>Percent clouds 87</t>
  </si>
  <si>
    <t>Clouds 1987</t>
  </si>
  <si>
    <t>Water 1987</t>
  </si>
  <si>
    <t>Bare Ground 1987</t>
  </si>
  <si>
    <t>Green space 1987</t>
  </si>
  <si>
    <t>Developed 1987</t>
  </si>
  <si>
    <t>Area meters sq</t>
  </si>
  <si>
    <t>Area acres</t>
  </si>
  <si>
    <t>Clouds 1995</t>
  </si>
  <si>
    <t>Water 1995</t>
  </si>
  <si>
    <t>Bare Ground 1995</t>
  </si>
  <si>
    <t>Green space 1995</t>
  </si>
  <si>
    <t>Developed 1995</t>
  </si>
  <si>
    <t>Clouds 2009</t>
  </si>
  <si>
    <t>Water 2009</t>
  </si>
  <si>
    <t>Bare Ground 2009</t>
  </si>
  <si>
    <t>Green space 2009</t>
  </si>
  <si>
    <t>Developed 2009</t>
  </si>
  <si>
    <t xml:space="preserve">Percent clouds </t>
  </si>
  <si>
    <t>Clouds 2018</t>
  </si>
  <si>
    <t>Water 2018</t>
  </si>
  <si>
    <t>Bare Ground 2018</t>
  </si>
  <si>
    <t>Green space 2018</t>
  </si>
  <si>
    <t>Developed 2018</t>
  </si>
  <si>
    <t>Inadequate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</si>
</sst>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%"/>
    <numFmt numFmtId="167" formatCode="0.0"/>
    <numFmt numFmtId="168" formatCode="0.00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6"/>
      <name val="Calibri"/>
      <family val="2"/>
    </font>
    <font>
      <b/>
      <sz val="24"/>
      <color theme="0"/>
      <name val="Calibri"/>
      <family val="2"/>
    </font>
    <font>
      <b/>
      <sz val="24"/>
      <name val="Calibri"/>
      <family val="2"/>
    </font>
    <font>
      <sz val="11"/>
      <color rgb="FF1F497D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Calibri"/>
      <family val="2"/>
    </font>
    <font>
      <sz val="16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9" fontId="17" fillId="0" borderId="0" applyFont="0" applyFill="0" applyBorder="0" applyAlignment="0" applyProtection="0"/>
    <xf numFmtId="0" fontId="5" fillId="0" borderId="0"/>
  </cellStyleXfs>
  <cellXfs count="355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wrapText="1"/>
    </xf>
    <xf numFmtId="0" fontId="6" fillId="3" borderId="1" xfId="1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2" fontId="6" fillId="3" borderId="2" xfId="1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10" borderId="1" xfId="0" applyFont="1" applyFill="1" applyBorder="1" applyAlignment="1">
      <alignment horizontal="center"/>
    </xf>
    <xf numFmtId="164" fontId="1" fillId="13" borderId="1" xfId="0" applyNumberFormat="1" applyFont="1" applyFill="1" applyBorder="1" applyProtection="1">
      <protection locked="0"/>
    </xf>
    <xf numFmtId="164" fontId="1" fillId="0" borderId="1" xfId="0" applyNumberFormat="1" applyFont="1" applyFill="1" applyBorder="1"/>
    <xf numFmtId="164" fontId="1" fillId="18" borderId="1" xfId="0" applyNumberFormat="1" applyFont="1" applyFill="1" applyBorder="1" applyProtection="1">
      <protection locked="0"/>
    </xf>
    <xf numFmtId="164" fontId="1" fillId="17" borderId="1" xfId="0" applyNumberFormat="1" applyFont="1" applyFill="1" applyBorder="1"/>
    <xf numFmtId="164" fontId="1" fillId="9" borderId="1" xfId="0" applyNumberFormat="1" applyFont="1" applyFill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164" fontId="1" fillId="8" borderId="1" xfId="0" applyNumberFormat="1" applyFont="1" applyFill="1" applyBorder="1" applyProtection="1">
      <protection locked="0"/>
    </xf>
    <xf numFmtId="0" fontId="1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164" fontId="1" fillId="19" borderId="1" xfId="0" applyNumberFormat="1" applyFont="1" applyFill="1" applyBorder="1"/>
    <xf numFmtId="0" fontId="9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13" fillId="12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" fontId="11" fillId="9" borderId="1" xfId="0" applyNumberFormat="1" applyFont="1" applyFill="1" applyBorder="1" applyAlignment="1" applyProtection="1">
      <alignment horizontal="center"/>
      <protection locked="0"/>
    </xf>
    <xf numFmtId="0" fontId="14" fillId="18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5" fillId="0" borderId="1" xfId="0" applyFont="1" applyFill="1" applyBorder="1"/>
    <xf numFmtId="0" fontId="3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165" fontId="16" fillId="0" borderId="0" xfId="0" applyNumberFormat="1" applyFont="1" applyAlignment="1">
      <alignment horizontal="right" vertical="center" wrapText="1"/>
    </xf>
    <xf numFmtId="0" fontId="1" fillId="20" borderId="0" xfId="0" applyFont="1" applyFill="1" applyBorder="1"/>
    <xf numFmtId="0" fontId="1" fillId="21" borderId="0" xfId="0" applyFont="1" applyFill="1" applyBorder="1"/>
    <xf numFmtId="0" fontId="1" fillId="22" borderId="0" xfId="0" applyFont="1" applyFill="1" applyBorder="1"/>
    <xf numFmtId="0" fontId="1" fillId="22" borderId="0" xfId="0" applyFont="1" applyFill="1" applyBorder="1" applyAlignment="1">
      <alignment vertical="center"/>
    </xf>
    <xf numFmtId="0" fontId="19" fillId="0" borderId="10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166" fontId="19" fillId="0" borderId="10" xfId="2" applyNumberFormat="1" applyFont="1" applyFill="1" applyBorder="1" applyAlignment="1">
      <alignment horizontal="center" vertical="center" wrapText="1"/>
    </xf>
    <xf numFmtId="166" fontId="19" fillId="0" borderId="1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/>
    <xf numFmtId="0" fontId="22" fillId="0" borderId="0" xfId="0" applyFont="1" applyAlignment="1">
      <alignment vertical="center"/>
    </xf>
    <xf numFmtId="0" fontId="0" fillId="10" borderId="1" xfId="0" applyFill="1" applyBorder="1"/>
    <xf numFmtId="10" fontId="0" fillId="0" borderId="0" xfId="0" applyNumberFormat="1"/>
    <xf numFmtId="0" fontId="0" fillId="23" borderId="0" xfId="0" applyFill="1"/>
    <xf numFmtId="2" fontId="0" fillId="0" borderId="0" xfId="0" applyNumberFormat="1"/>
    <xf numFmtId="0" fontId="0" fillId="0" borderId="0" xfId="0" applyNumberFormat="1"/>
    <xf numFmtId="2" fontId="24" fillId="14" borderId="1" xfId="0" applyNumberFormat="1" applyFont="1" applyFill="1" applyBorder="1" applyAlignment="1" applyProtection="1">
      <alignment horizontal="center"/>
    </xf>
    <xf numFmtId="0" fontId="12" fillId="0" borderId="1" xfId="0" applyFont="1" applyBorder="1"/>
    <xf numFmtId="0" fontId="24" fillId="14" borderId="1" xfId="0" applyFont="1" applyFill="1" applyBorder="1" applyAlignment="1" applyProtection="1">
      <alignment horizontal="center"/>
    </xf>
    <xf numFmtId="0" fontId="12" fillId="23" borderId="1" xfId="0" applyFont="1" applyFill="1" applyBorder="1"/>
    <xf numFmtId="0" fontId="25" fillId="0" borderId="1" xfId="0" applyFont="1" applyFill="1" applyBorder="1" applyAlignment="1" applyProtection="1"/>
    <xf numFmtId="0" fontId="25" fillId="24" borderId="1" xfId="0" applyFont="1" applyFill="1" applyBorder="1" applyAlignment="1" applyProtection="1"/>
    <xf numFmtId="166" fontId="17" fillId="0" borderId="1" xfId="2" applyNumberFormat="1" applyFont="1" applyBorder="1"/>
    <xf numFmtId="0" fontId="0" fillId="23" borderId="1" xfId="0" applyFill="1" applyBorder="1"/>
    <xf numFmtId="0" fontId="25" fillId="0" borderId="1" xfId="0" applyNumberFormat="1" applyFont="1" applyFill="1" applyBorder="1" applyAlignment="1" applyProtection="1"/>
    <xf numFmtId="166" fontId="12" fillId="25" borderId="1" xfId="2" applyNumberFormat="1" applyFont="1" applyFill="1" applyBorder="1"/>
    <xf numFmtId="0" fontId="24" fillId="25" borderId="1" xfId="0" applyNumberFormat="1" applyFont="1" applyFill="1" applyBorder="1" applyAlignment="1" applyProtection="1">
      <alignment horizontal="center"/>
    </xf>
    <xf numFmtId="10" fontId="12" fillId="25" borderId="1" xfId="0" applyNumberFormat="1" applyFont="1" applyFill="1" applyBorder="1"/>
    <xf numFmtId="0" fontId="0" fillId="25" borderId="1" xfId="0" applyFill="1" applyBorder="1"/>
    <xf numFmtId="0" fontId="17" fillId="25" borderId="1" xfId="2" applyNumberFormat="1" applyFont="1" applyFill="1" applyBorder="1"/>
    <xf numFmtId="10" fontId="0" fillId="25" borderId="1" xfId="0" applyNumberFormat="1" applyFill="1" applyBorder="1"/>
    <xf numFmtId="166" fontId="17" fillId="14" borderId="1" xfId="2" applyNumberFormat="1" applyFont="1" applyFill="1" applyBorder="1"/>
    <xf numFmtId="0" fontId="0" fillId="25" borderId="0" xfId="0" applyNumberFormat="1" applyFill="1"/>
    <xf numFmtId="0" fontId="12" fillId="25" borderId="0" xfId="0" applyFont="1" applyFill="1"/>
    <xf numFmtId="0" fontId="0" fillId="14" borderId="0" xfId="0" applyFill="1"/>
    <xf numFmtId="0" fontId="0" fillId="14" borderId="0" xfId="0" applyNumberFormat="1" applyFill="1"/>
    <xf numFmtId="10" fontId="0" fillId="25" borderId="0" xfId="0" applyNumberFormat="1" applyFill="1"/>
    <xf numFmtId="0" fontId="0" fillId="0" borderId="8" xfId="0" applyFill="1" applyBorder="1"/>
    <xf numFmtId="3" fontId="0" fillId="0" borderId="0" xfId="0" applyNumberFormat="1"/>
    <xf numFmtId="3" fontId="25" fillId="24" borderId="1" xfId="0" applyNumberFormat="1" applyFont="1" applyFill="1" applyBorder="1" applyAlignment="1" applyProtection="1"/>
    <xf numFmtId="0" fontId="12" fillId="10" borderId="1" xfId="0" applyFont="1" applyFill="1" applyBorder="1"/>
    <xf numFmtId="2" fontId="6" fillId="3" borderId="1" xfId="1" applyNumberFormat="1" applyFont="1" applyFill="1" applyBorder="1" applyAlignment="1">
      <alignment horizontal="center" wrapText="1"/>
    </xf>
    <xf numFmtId="0" fontId="12" fillId="24" borderId="2" xfId="0" applyFont="1" applyFill="1" applyBorder="1" applyAlignment="1">
      <alignment horizontal="center" vertical="center" wrapText="1"/>
    </xf>
    <xf numFmtId="0" fontId="12" fillId="24" borderId="12" xfId="0" applyFont="1" applyFill="1" applyBorder="1" applyAlignment="1">
      <alignment horizontal="center" vertical="center" wrapText="1"/>
    </xf>
    <xf numFmtId="0" fontId="0" fillId="24" borderId="13" xfId="0" applyFill="1" applyBorder="1"/>
    <xf numFmtId="0" fontId="0" fillId="24" borderId="14" xfId="0" applyFill="1" applyBorder="1" applyAlignment="1">
      <alignment horizontal="center"/>
    </xf>
    <xf numFmtId="0" fontId="0" fillId="24" borderId="15" xfId="0" applyFill="1" applyBorder="1"/>
    <xf numFmtId="0" fontId="0" fillId="24" borderId="0" xfId="0" applyFill="1" applyBorder="1" applyAlignment="1">
      <alignment horizontal="center"/>
    </xf>
    <xf numFmtId="0" fontId="0" fillId="24" borderId="16" xfId="0" applyFill="1" applyBorder="1"/>
    <xf numFmtId="0" fontId="0" fillId="24" borderId="17" xfId="0" applyFill="1" applyBorder="1" applyAlignment="1">
      <alignment horizontal="center"/>
    </xf>
    <xf numFmtId="0" fontId="0" fillId="24" borderId="0" xfId="0" applyFill="1"/>
    <xf numFmtId="0" fontId="0" fillId="26" borderId="2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0" fillId="26" borderId="3" xfId="0" applyFill="1" applyBorder="1" applyAlignment="1">
      <alignment horizontal="center" wrapText="1"/>
    </xf>
    <xf numFmtId="0" fontId="0" fillId="26" borderId="13" xfId="0" applyFill="1" applyBorder="1" applyAlignment="1">
      <alignment horizontal="center"/>
    </xf>
    <xf numFmtId="0" fontId="0" fillId="26" borderId="14" xfId="0" applyFill="1" applyBorder="1"/>
    <xf numFmtId="0" fontId="0" fillId="26" borderId="18" xfId="0" applyFill="1" applyBorder="1" applyAlignment="1">
      <alignment horizontal="center"/>
    </xf>
    <xf numFmtId="0" fontId="0" fillId="26" borderId="15" xfId="0" applyFill="1" applyBorder="1" applyAlignment="1">
      <alignment horizontal="center"/>
    </xf>
    <xf numFmtId="0" fontId="0" fillId="26" borderId="0" xfId="0" applyFill="1" applyBorder="1"/>
    <xf numFmtId="0" fontId="0" fillId="26" borderId="11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0" fillId="26" borderId="17" xfId="0" applyFill="1" applyBorder="1"/>
    <xf numFmtId="0" fontId="0" fillId="26" borderId="19" xfId="0" applyFill="1" applyBorder="1" applyAlignment="1">
      <alignment horizontal="center"/>
    </xf>
    <xf numFmtId="0" fontId="0" fillId="26" borderId="0" xfId="0" applyFill="1"/>
    <xf numFmtId="0" fontId="6" fillId="27" borderId="7" xfId="3" applyFont="1" applyFill="1" applyBorder="1" applyAlignment="1">
      <alignment horizontal="center"/>
    </xf>
    <xf numFmtId="0" fontId="6" fillId="27" borderId="20" xfId="3" applyFont="1" applyFill="1" applyBorder="1" applyAlignment="1">
      <alignment horizontal="center"/>
    </xf>
    <xf numFmtId="0" fontId="6" fillId="5" borderId="1" xfId="3" applyFont="1" applyFill="1" applyBorder="1" applyAlignment="1">
      <alignment horizontal="center"/>
    </xf>
    <xf numFmtId="0" fontId="6" fillId="5" borderId="1" xfId="3" applyFont="1" applyFill="1" applyBorder="1" applyAlignment="1"/>
    <xf numFmtId="0" fontId="0" fillId="5" borderId="2" xfId="0" applyFill="1" applyBorder="1" applyAlignment="1">
      <alignment horizontal="center"/>
    </xf>
    <xf numFmtId="0" fontId="0" fillId="5" borderId="12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/>
    <xf numFmtId="0" fontId="0" fillId="6" borderId="1" xfId="0" applyFill="1" applyBorder="1"/>
    <xf numFmtId="0" fontId="6" fillId="6" borderId="1" xfId="3" applyFont="1" applyFill="1" applyBorder="1" applyAlignment="1">
      <alignment horizontal="center"/>
    </xf>
    <xf numFmtId="0" fontId="6" fillId="6" borderId="1" xfId="3" applyFont="1" applyFill="1" applyBorder="1" applyAlignment="1"/>
    <xf numFmtId="0" fontId="0" fillId="6" borderId="0" xfId="0" applyFill="1"/>
    <xf numFmtId="0" fontId="12" fillId="28" borderId="1" xfId="0" applyFont="1" applyFill="1" applyBorder="1" applyAlignment="1">
      <alignment horizontal="center" vertical="center" wrapText="1"/>
    </xf>
    <xf numFmtId="0" fontId="26" fillId="28" borderId="1" xfId="0" applyFont="1" applyFill="1" applyBorder="1"/>
    <xf numFmtId="0" fontId="26" fillId="28" borderId="1" xfId="0" applyFont="1" applyFill="1" applyBorder="1" applyAlignment="1">
      <alignment horizontal="center" vertical="center"/>
    </xf>
    <xf numFmtId="0" fontId="26" fillId="28" borderId="2" xfId="0" applyFont="1" applyFill="1" applyBorder="1" applyAlignment="1"/>
    <xf numFmtId="0" fontId="26" fillId="28" borderId="2" xfId="0" applyFont="1" applyFill="1" applyBorder="1" applyAlignment="1">
      <alignment horizontal="center" vertical="center"/>
    </xf>
    <xf numFmtId="0" fontId="0" fillId="28" borderId="0" xfId="0" applyFill="1"/>
    <xf numFmtId="0" fontId="7" fillId="29" borderId="0" xfId="0" applyFont="1" applyFill="1"/>
    <xf numFmtId="0" fontId="0" fillId="29" borderId="0" xfId="0" applyFill="1"/>
    <xf numFmtId="0" fontId="7" fillId="29" borderId="1" xfId="0" applyFont="1" applyFill="1" applyBorder="1"/>
    <xf numFmtId="0" fontId="0" fillId="29" borderId="1" xfId="0" applyFill="1" applyBorder="1"/>
    <xf numFmtId="2" fontId="12" fillId="10" borderId="1" xfId="0" applyNumberFormat="1" applyFont="1" applyFill="1" applyBorder="1" applyAlignment="1">
      <alignment horizontal="center"/>
    </xf>
    <xf numFmtId="0" fontId="27" fillId="3" borderId="1" xfId="1" applyFont="1" applyFill="1" applyBorder="1" applyAlignment="1">
      <alignment horizontal="center" wrapText="1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7" fillId="30" borderId="1" xfId="0" applyFont="1" applyFill="1" applyBorder="1" applyAlignment="1">
      <alignment horizontal="center"/>
    </xf>
    <xf numFmtId="0" fontId="6" fillId="30" borderId="1" xfId="1" applyFont="1" applyFill="1" applyBorder="1" applyAlignment="1">
      <alignment horizontal="center" wrapText="1"/>
    </xf>
    <xf numFmtId="0" fontId="6" fillId="30" borderId="1" xfId="1" applyFont="1" applyFill="1" applyBorder="1" applyAlignment="1">
      <alignment wrapText="1"/>
    </xf>
    <xf numFmtId="2" fontId="6" fillId="30" borderId="1" xfId="1" applyNumberFormat="1" applyFont="1" applyFill="1" applyBorder="1" applyAlignment="1">
      <alignment horizontal="center" wrapText="1"/>
    </xf>
    <xf numFmtId="0" fontId="27" fillId="30" borderId="1" xfId="1" applyFont="1" applyFill="1" applyBorder="1" applyAlignment="1">
      <alignment horizontal="center" wrapText="1"/>
    </xf>
    <xf numFmtId="0" fontId="24" fillId="31" borderId="1" xfId="0" applyFont="1" applyFill="1" applyBorder="1" applyAlignment="1" applyProtection="1">
      <alignment horizontal="center"/>
    </xf>
    <xf numFmtId="0" fontId="25" fillId="31" borderId="1" xfId="0" applyFont="1" applyFill="1" applyBorder="1" applyAlignment="1" applyProtection="1"/>
    <xf numFmtId="2" fontId="0" fillId="31" borderId="1" xfId="0" applyNumberFormat="1" applyFill="1" applyBorder="1"/>
    <xf numFmtId="1" fontId="0" fillId="31" borderId="1" xfId="0" applyNumberFormat="1" applyFill="1" applyBorder="1"/>
    <xf numFmtId="0" fontId="0" fillId="31" borderId="1" xfId="0" applyFill="1" applyBorder="1"/>
    <xf numFmtId="0" fontId="0" fillId="31" borderId="0" xfId="0" applyFill="1"/>
    <xf numFmtId="0" fontId="3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 vertical="center" wrapText="1"/>
    </xf>
    <xf numFmtId="0" fontId="10" fillId="32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1" fontId="14" fillId="14" borderId="1" xfId="0" applyNumberFormat="1" applyFont="1" applyFill="1" applyBorder="1" applyAlignment="1" applyProtection="1">
      <alignment horizontal="center"/>
      <protection locked="0"/>
    </xf>
    <xf numFmtId="0" fontId="28" fillId="14" borderId="1" xfId="0" applyFont="1" applyFill="1" applyBorder="1" applyAlignment="1">
      <alignment horizontal="center"/>
    </xf>
    <xf numFmtId="0" fontId="23" fillId="14" borderId="1" xfId="0" applyFont="1" applyFill="1" applyBorder="1" applyAlignment="1">
      <alignment horizontal="center"/>
    </xf>
    <xf numFmtId="164" fontId="1" fillId="3" borderId="1" xfId="0" applyNumberFormat="1" applyFont="1" applyFill="1" applyBorder="1" applyProtection="1">
      <protection locked="0"/>
    </xf>
    <xf numFmtId="164" fontId="1" fillId="33" borderId="1" xfId="0" applyNumberFormat="1" applyFont="1" applyFill="1" applyBorder="1" applyProtection="1">
      <protection locked="0"/>
    </xf>
    <xf numFmtId="164" fontId="1" fillId="3" borderId="1" xfId="0" applyNumberFormat="1" applyFont="1" applyFill="1" applyBorder="1"/>
    <xf numFmtId="0" fontId="0" fillId="3" borderId="0" xfId="0" applyFill="1"/>
    <xf numFmtId="0" fontId="0" fillId="0" borderId="1" xfId="0" applyFill="1" applyBorder="1"/>
    <xf numFmtId="0" fontId="0" fillId="0" borderId="2" xfId="0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13" fillId="12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10" fontId="1" fillId="0" borderId="0" xfId="0" applyNumberFormat="1" applyFont="1" applyFill="1" applyBorder="1"/>
    <xf numFmtId="10" fontId="1" fillId="0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1" fillId="0" borderId="8" xfId="0" applyNumberFormat="1" applyFont="1" applyFill="1" applyBorder="1"/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 wrapText="1"/>
    </xf>
    <xf numFmtId="0" fontId="21" fillId="8" borderId="10" xfId="0" applyFont="1" applyFill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8" xfId="0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1" fillId="14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wrapText="1"/>
    </xf>
    <xf numFmtId="0" fontId="1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1" fillId="9" borderId="1" xfId="0" applyNumberFormat="1" applyFont="1" applyFill="1" applyBorder="1" applyProtection="1">
      <protection locked="0"/>
    </xf>
    <xf numFmtId="9" fontId="1" fillId="8" borderId="1" xfId="0" applyNumberFormat="1" applyFont="1" applyFill="1" applyBorder="1" applyProtection="1">
      <protection locked="0"/>
    </xf>
    <xf numFmtId="9" fontId="1" fillId="18" borderId="1" xfId="0" applyNumberFormat="1" applyFont="1" applyFill="1" applyBorder="1" applyProtection="1">
      <protection locked="0"/>
    </xf>
    <xf numFmtId="9" fontId="1" fillId="5" borderId="1" xfId="0" applyNumberFormat="1" applyFont="1" applyFill="1" applyBorder="1" applyProtection="1">
      <protection locked="0"/>
    </xf>
    <xf numFmtId="9" fontId="1" fillId="0" borderId="1" xfId="0" applyNumberFormat="1" applyFont="1" applyFill="1" applyBorder="1"/>
    <xf numFmtId="9" fontId="1" fillId="17" borderId="1" xfId="0" applyNumberFormat="1" applyFont="1" applyFill="1" applyBorder="1"/>
    <xf numFmtId="9" fontId="1" fillId="0" borderId="1" xfId="0" applyNumberFormat="1" applyFont="1" applyFill="1" applyBorder="1" applyProtection="1">
      <protection locked="0"/>
    </xf>
    <xf numFmtId="0" fontId="18" fillId="34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/>
    </xf>
    <xf numFmtId="0" fontId="33" fillId="32" borderId="25" xfId="0" applyFont="1" applyFill="1" applyBorder="1" applyAlignment="1">
      <alignment horizontal="center" vertical="center"/>
    </xf>
    <xf numFmtId="0" fontId="34" fillId="16" borderId="25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8" borderId="25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15" borderId="2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24" fillId="14" borderId="0" xfId="0" applyFont="1" applyFill="1" applyBorder="1" applyAlignment="1" applyProtection="1">
      <alignment horizontal="center"/>
    </xf>
    <xf numFmtId="10" fontId="24" fillId="14" borderId="0" xfId="0" applyNumberFormat="1" applyFont="1" applyFill="1" applyBorder="1" applyAlignment="1" applyProtection="1">
      <alignment horizontal="center"/>
    </xf>
    <xf numFmtId="0" fontId="25" fillId="0" borderId="0" xfId="0" applyFont="1" applyFill="1" applyBorder="1" applyAlignment="1" applyProtection="1"/>
    <xf numFmtId="10" fontId="25" fillId="0" borderId="0" xfId="0" applyNumberFormat="1" applyFont="1" applyFill="1" applyBorder="1" applyAlignment="1" applyProtection="1"/>
    <xf numFmtId="1" fontId="0" fillId="0" borderId="0" xfId="0" applyNumberFormat="1"/>
    <xf numFmtId="0" fontId="0" fillId="0" borderId="0" xfId="0" applyFill="1"/>
    <xf numFmtId="0" fontId="25" fillId="24" borderId="0" xfId="0" applyFont="1" applyFill="1" applyBorder="1" applyAlignment="1" applyProtection="1"/>
    <xf numFmtId="10" fontId="25" fillId="24" borderId="0" xfId="0" applyNumberFormat="1" applyFont="1" applyFill="1" applyBorder="1" applyAlignment="1" applyProtection="1"/>
    <xf numFmtId="1" fontId="0" fillId="24" borderId="0" xfId="0" applyNumberFormat="1" applyFill="1"/>
    <xf numFmtId="2" fontId="0" fillId="24" borderId="0" xfId="0" applyNumberFormat="1" applyFill="1"/>
    <xf numFmtId="0" fontId="12" fillId="0" borderId="0" xfId="0" applyFont="1" applyAlignment="1">
      <alignment wrapText="1"/>
    </xf>
    <xf numFmtId="0" fontId="0" fillId="24" borderId="0" xfId="0" applyFill="1" applyAlignment="1">
      <alignment horizontal="center" vertical="center"/>
    </xf>
    <xf numFmtId="0" fontId="24" fillId="14" borderId="1" xfId="0" applyFont="1" applyFill="1" applyBorder="1" applyAlignment="1" applyProtection="1">
      <alignment horizontal="center" vertical="center"/>
    </xf>
    <xf numFmtId="0" fontId="25" fillId="0" borderId="1" xfId="0" applyFont="1" applyFill="1" applyBorder="1" applyAlignment="1" applyProtection="1">
      <alignment horizontal="center" vertical="center"/>
    </xf>
    <xf numFmtId="2" fontId="0" fillId="0" borderId="1" xfId="0" applyNumberFormat="1" applyBorder="1"/>
    <xf numFmtId="166" fontId="0" fillId="24" borderId="1" xfId="0" applyNumberFormat="1" applyFill="1" applyBorder="1"/>
    <xf numFmtId="0" fontId="25" fillId="24" borderId="1" xfId="0" applyFont="1" applyFill="1" applyBorder="1" applyAlignment="1" applyProtection="1">
      <alignment horizontal="center" vertical="center"/>
    </xf>
    <xf numFmtId="0" fontId="0" fillId="24" borderId="1" xfId="0" applyFill="1" applyBorder="1"/>
    <xf numFmtId="2" fontId="0" fillId="24" borderId="1" xfId="0" applyNumberFormat="1" applyFill="1" applyBorder="1"/>
    <xf numFmtId="0" fontId="36" fillId="0" borderId="0" xfId="0" applyFont="1" applyAlignment="1">
      <alignment horizontal="center"/>
    </xf>
    <xf numFmtId="0" fontId="18" fillId="34" borderId="29" xfId="0" applyFont="1" applyFill="1" applyBorder="1" applyAlignment="1">
      <alignment horizontal="center" vertical="center" wrapText="1"/>
    </xf>
    <xf numFmtId="166" fontId="36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1" xfId="0" applyFont="1" applyBorder="1"/>
    <xf numFmtId="0" fontId="20" fillId="15" borderId="10" xfId="0" applyFont="1" applyFill="1" applyBorder="1" applyAlignment="1">
      <alignment horizontal="center" vertical="center" wrapText="1"/>
    </xf>
    <xf numFmtId="166" fontId="36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7" fillId="14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/>
    </xf>
    <xf numFmtId="9" fontId="38" fillId="0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0" fontId="0" fillId="0" borderId="0" xfId="2" applyNumberFormat="1" applyFont="1"/>
    <xf numFmtId="9" fontId="0" fillId="0" borderId="0" xfId="2" applyFont="1"/>
    <xf numFmtId="167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1" fontId="29" fillId="32" borderId="1" xfId="0" applyNumberFormat="1" applyFont="1" applyFill="1" applyBorder="1" applyAlignment="1">
      <alignment horizontal="right" wrapText="1"/>
    </xf>
    <xf numFmtId="1" fontId="12" fillId="25" borderId="1" xfId="0" applyNumberFormat="1" applyFont="1" applyFill="1" applyBorder="1" applyAlignment="1">
      <alignment horizontal="right" wrapText="1"/>
    </xf>
    <xf numFmtId="1" fontId="12" fillId="0" borderId="1" xfId="0" applyNumberFormat="1" applyFont="1" applyBorder="1" applyAlignment="1">
      <alignment horizontal="right" wrapText="1"/>
    </xf>
    <xf numFmtId="1" fontId="9" fillId="9" borderId="1" xfId="0" applyNumberFormat="1" applyFont="1" applyFill="1" applyBorder="1" applyAlignment="1" applyProtection="1">
      <alignment horizontal="right" wrapText="1"/>
      <protection locked="0"/>
    </xf>
    <xf numFmtId="1" fontId="29" fillId="1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20" fillId="1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168" fontId="0" fillId="0" borderId="1" xfId="0" applyNumberFormat="1" applyBorder="1"/>
    <xf numFmtId="168" fontId="0" fillId="0" borderId="9" xfId="0" applyNumberFormat="1" applyBorder="1"/>
    <xf numFmtId="1" fontId="0" fillId="0" borderId="1" xfId="0" applyNumberFormat="1" applyBorder="1"/>
    <xf numFmtId="0" fontId="35" fillId="25" borderId="1" xfId="0" applyFont="1" applyFill="1" applyBorder="1" applyAlignment="1">
      <alignment horizontal="center"/>
    </xf>
    <xf numFmtId="0" fontId="33" fillId="35" borderId="1" xfId="0" applyFont="1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/>
    </xf>
    <xf numFmtId="0" fontId="33" fillId="15" borderId="1" xfId="0" applyFont="1" applyFill="1" applyBorder="1" applyAlignment="1">
      <alignment horizontal="center"/>
    </xf>
    <xf numFmtId="0" fontId="36" fillId="0" borderId="1" xfId="0" applyNumberFormat="1" applyFont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center" vertical="center" wrapText="1"/>
    </xf>
    <xf numFmtId="0" fontId="41" fillId="14" borderId="1" xfId="0" applyFont="1" applyFill="1" applyBorder="1" applyAlignment="1">
      <alignment horizontal="center" vertical="center"/>
    </xf>
    <xf numFmtId="0" fontId="26" fillId="10" borderId="30" xfId="0" applyFont="1" applyFill="1" applyBorder="1" applyAlignment="1">
      <alignment horizontal="left"/>
    </xf>
    <xf numFmtId="0" fontId="0" fillId="10" borderId="31" xfId="0" applyFill="1" applyBorder="1"/>
    <xf numFmtId="0" fontId="36" fillId="10" borderId="32" xfId="0" applyFont="1" applyFill="1" applyBorder="1" applyAlignment="1">
      <alignment horizontal="left"/>
    </xf>
    <xf numFmtId="0" fontId="0" fillId="10" borderId="33" xfId="0" applyFill="1" applyBorder="1"/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textRotation="53"/>
    </xf>
    <xf numFmtId="0" fontId="3" fillId="36" borderId="1" xfId="0" applyFont="1" applyFill="1" applyBorder="1" applyAlignment="1">
      <alignment horizontal="center" vertical="center" wrapText="1"/>
    </xf>
    <xf numFmtId="0" fontId="40" fillId="3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8" fillId="14" borderId="0" xfId="0" applyFont="1" applyFill="1"/>
    <xf numFmtId="0" fontId="41" fillId="10" borderId="1" xfId="0" applyFont="1" applyFill="1" applyBorder="1" applyAlignment="1">
      <alignment horizontal="center" vertical="center" wrapText="1"/>
    </xf>
    <xf numFmtId="0" fontId="41" fillId="25" borderId="2" xfId="0" applyFont="1" applyFill="1" applyBorder="1" applyAlignment="1">
      <alignment horizontal="center" wrapText="1"/>
    </xf>
    <xf numFmtId="0" fontId="41" fillId="6" borderId="2" xfId="0" applyFont="1" applyFill="1" applyBorder="1" applyAlignment="1">
      <alignment horizontal="center" wrapText="1"/>
    </xf>
    <xf numFmtId="166" fontId="41" fillId="14" borderId="1" xfId="0" applyNumberFormat="1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textRotation="53"/>
    </xf>
    <xf numFmtId="168" fontId="0" fillId="0" borderId="0" xfId="0" applyNumberFormat="1" applyBorder="1"/>
    <xf numFmtId="0" fontId="25" fillId="24" borderId="1" xfId="0" applyNumberFormat="1" applyFont="1" applyFill="1" applyBorder="1" applyAlignment="1" applyProtection="1"/>
    <xf numFmtId="168" fontId="0" fillId="0" borderId="0" xfId="0" applyNumberFormat="1"/>
    <xf numFmtId="0" fontId="0" fillId="10" borderId="0" xfId="0" applyFill="1"/>
    <xf numFmtId="0" fontId="24" fillId="10" borderId="1" xfId="0" applyFont="1" applyFill="1" applyBorder="1" applyAlignment="1" applyProtection="1">
      <alignment horizontal="center"/>
    </xf>
    <xf numFmtId="10" fontId="24" fillId="10" borderId="1" xfId="0" applyNumberFormat="1" applyFont="1" applyFill="1" applyBorder="1" applyAlignment="1" applyProtection="1">
      <alignment horizontal="center"/>
    </xf>
    <xf numFmtId="10" fontId="25" fillId="0" borderId="1" xfId="0" applyNumberFormat="1" applyFont="1" applyFill="1" applyBorder="1" applyAlignment="1" applyProtection="1"/>
    <xf numFmtId="1" fontId="0" fillId="24" borderId="1" xfId="0" applyNumberFormat="1" applyFill="1" applyBorder="1"/>
    <xf numFmtId="10" fontId="25" fillId="24" borderId="1" xfId="0" applyNumberFormat="1" applyFont="1" applyFill="1" applyBorder="1" applyAlignment="1" applyProtection="1"/>
    <xf numFmtId="166" fontId="1" fillId="0" borderId="1" xfId="0" applyNumberFormat="1" applyFont="1" applyFill="1" applyBorder="1"/>
    <xf numFmtId="0" fontId="20" fillId="39" borderId="1" xfId="0" applyFont="1" applyFill="1" applyBorder="1" applyAlignment="1">
      <alignment horizontal="center" vertical="center" wrapText="1"/>
    </xf>
    <xf numFmtId="0" fontId="42" fillId="37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32" fillId="32" borderId="24" xfId="0" applyFont="1" applyFill="1" applyBorder="1" applyAlignment="1">
      <alignment horizontal="center" vertical="center" wrapText="1"/>
    </xf>
    <xf numFmtId="0" fontId="12" fillId="16" borderId="24" xfId="0" applyFont="1" applyFill="1" applyBorder="1" applyAlignment="1">
      <alignment horizontal="center" vertical="center" wrapText="1"/>
    </xf>
    <xf numFmtId="0" fontId="12" fillId="6" borderId="24" xfId="0" applyFont="1" applyFill="1" applyBorder="1" applyAlignment="1">
      <alignment horizontal="center" vertical="center" wrapText="1"/>
    </xf>
    <xf numFmtId="0" fontId="32" fillId="15" borderId="24" xfId="0" applyFont="1" applyFill="1" applyBorder="1" applyAlignment="1">
      <alignment horizontal="center" vertical="center" wrapText="1"/>
    </xf>
    <xf numFmtId="0" fontId="32" fillId="15" borderId="26" xfId="0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0" fillId="24" borderId="17" xfId="0" applyFill="1" applyBorder="1" applyAlignment="1">
      <alignment horizontal="center"/>
    </xf>
    <xf numFmtId="0" fontId="0" fillId="26" borderId="17" xfId="0" applyFill="1" applyBorder="1" applyAlignment="1">
      <alignment horizontal="center"/>
    </xf>
    <xf numFmtId="0" fontId="0" fillId="31" borderId="17" xfId="0" applyFill="1" applyBorder="1" applyAlignment="1">
      <alignment horizontal="center"/>
    </xf>
    <xf numFmtId="0" fontId="6" fillId="5" borderId="7" xfId="3" applyFont="1" applyFill="1" applyBorder="1" applyAlignment="1">
      <alignment horizontal="center" vertical="center"/>
    </xf>
    <xf numFmtId="0" fontId="6" fillId="5" borderId="8" xfId="3" applyFont="1" applyFill="1" applyBorder="1" applyAlignment="1">
      <alignment horizontal="center" vertical="center"/>
    </xf>
    <xf numFmtId="0" fontId="6" fillId="5" borderId="9" xfId="3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17" xfId="0" applyFill="1" applyBorder="1" applyAlignment="1">
      <alignment horizontal="center"/>
    </xf>
    <xf numFmtId="0" fontId="26" fillId="28" borderId="8" xfId="0" applyFont="1" applyFill="1" applyBorder="1" applyAlignment="1">
      <alignment horizontal="left" vertical="center"/>
    </xf>
    <xf numFmtId="0" fontId="26" fillId="28" borderId="9" xfId="0" applyFont="1" applyFill="1" applyBorder="1" applyAlignment="1">
      <alignment horizontal="left" vertical="center"/>
    </xf>
    <xf numFmtId="0" fontId="26" fillId="28" borderId="7" xfId="0" applyFont="1" applyFill="1" applyBorder="1" applyAlignment="1">
      <alignment horizontal="center" vertical="center"/>
    </xf>
    <xf numFmtId="0" fontId="26" fillId="28" borderId="8" xfId="0" applyFont="1" applyFill="1" applyBorder="1" applyAlignment="1">
      <alignment horizontal="center" vertical="center"/>
    </xf>
    <xf numFmtId="0" fontId="26" fillId="28" borderId="9" xfId="0" applyFont="1" applyFill="1" applyBorder="1" applyAlignment="1">
      <alignment horizontal="center" vertical="center"/>
    </xf>
    <xf numFmtId="0" fontId="0" fillId="28" borderId="17" xfId="0" applyFill="1" applyBorder="1" applyAlignment="1">
      <alignment horizontal="center"/>
    </xf>
    <xf numFmtId="0" fontId="26" fillId="28" borderId="1" xfId="0" applyFont="1" applyFill="1" applyBorder="1" applyAlignment="1">
      <alignment horizontal="left" vertical="center"/>
    </xf>
  </cellXfs>
  <cellStyles count="4">
    <cellStyle name="Normal" xfId="0" builtinId="0"/>
    <cellStyle name="Normal_SDT - TSI_1" xfId="1"/>
    <cellStyle name="Normal_Sheet1" xfId="3"/>
    <cellStyle name="Percent" xfId="2" builtinId="5"/>
  </cellStyles>
  <dxfs count="0"/>
  <tableStyles count="0" defaultTableStyle="TableStyleMedium2" defaultPivotStyle="PivotStyleLight16"/>
  <colors>
    <mruColors>
      <color rgb="FFFFFFCC"/>
      <color rgb="FF548235"/>
      <color rgb="FF3366FF"/>
      <color rgb="FF493CF4"/>
      <color rgb="FF5B9BD5"/>
      <color rgb="FF0033CC"/>
      <color rgb="FF000000"/>
      <color rgb="FFDEEBF7"/>
      <color rgb="FFE2F0D9"/>
      <color rgb="FFA9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Existing Water Quality Scores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535901858624675"/>
                  <c:y val="-3.7825049713631612E-2"/>
                </c:manualLayout>
              </c:layout>
              <c:tx>
                <c:rich>
                  <a:bodyPr/>
                  <a:lstStyle/>
                  <a:p>
                    <a:fld id="{6FD67BBD-97C3-4B80-ABFA-AD4420537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EC0-496D-9679-99C80CB07452}"/>
                </c:ext>
              </c:extLst>
            </c:dLbl>
            <c:dLbl>
              <c:idx val="1"/>
              <c:layout>
                <c:manualLayout>
                  <c:x val="0.10078104516450959"/>
                  <c:y val="4.4129224665903549E-2"/>
                </c:manualLayout>
              </c:layout>
              <c:tx>
                <c:rich>
                  <a:bodyPr/>
                  <a:lstStyle/>
                  <a:p>
                    <a:fld id="{28F15671-6C4F-4FF0-8FC6-3FD61B22F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EC0-496D-9679-99C80CB07452}"/>
                </c:ext>
              </c:extLst>
            </c:dLbl>
            <c:dLbl>
              <c:idx val="2"/>
              <c:layout>
                <c:manualLayout>
                  <c:x val="-4.8374901678964598E-2"/>
                  <c:y val="4.0977137189767525E-2"/>
                </c:manualLayout>
              </c:layout>
              <c:tx>
                <c:rich>
                  <a:bodyPr/>
                  <a:lstStyle/>
                  <a:p>
                    <a:fld id="{837E98F6-F279-4648-9717-5DE21EAD6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EC0-496D-9679-99C80CB07452}"/>
                </c:ext>
              </c:extLst>
            </c:dLbl>
            <c:dLbl>
              <c:idx val="3"/>
              <c:layout>
                <c:manualLayout>
                  <c:x val="-0.19753084852243877"/>
                  <c:y val="9.4562624284079029E-3"/>
                </c:manualLayout>
              </c:layout>
              <c:tx>
                <c:rich>
                  <a:bodyPr/>
                  <a:lstStyle/>
                  <a:p>
                    <a:fld id="{C9671BB1-2EC0-4AFD-9317-1E0E2B348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EC0-496D-9679-99C80CB07452}"/>
                </c:ext>
              </c:extLst>
            </c:dLbl>
            <c:dLbl>
              <c:idx val="4"/>
              <c:layout>
                <c:manualLayout>
                  <c:x val="0.12899973781057233"/>
                  <c:y val="8.5106361855671178E-2"/>
                </c:manualLayout>
              </c:layout>
              <c:tx>
                <c:rich>
                  <a:bodyPr/>
                  <a:lstStyle/>
                  <a:p>
                    <a:fld id="{81C3D4C0-51CD-44B9-8F0C-850492234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EC0-496D-9679-99C80CB07452}"/>
                </c:ext>
              </c:extLst>
            </c:dLbl>
            <c:dLbl>
              <c:idx val="5"/>
              <c:layout>
                <c:manualLayout>
                  <c:x val="-0.15117156774676438"/>
                  <c:y val="-5.0433399618175542E-2"/>
                </c:manualLayout>
              </c:layout>
              <c:tx>
                <c:rich>
                  <a:bodyPr/>
                  <a:lstStyle/>
                  <a:p>
                    <a:fld id="{9D4EEB46-C475-4909-B0A2-37CE9689F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EC0-496D-9679-99C80CB07452}"/>
                </c:ext>
              </c:extLst>
            </c:dLbl>
            <c:dLbl>
              <c:idx val="6"/>
              <c:layout>
                <c:manualLayout>
                  <c:x val="0.12698411690728206"/>
                  <c:y val="6.3041749522718777E-3"/>
                </c:manualLayout>
              </c:layout>
              <c:tx>
                <c:rich>
                  <a:bodyPr/>
                  <a:lstStyle/>
                  <a:p>
                    <a:fld id="{08A8F961-D6A9-47C7-B215-1ED4BEB30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EC0-496D-9679-99C80CB07452}"/>
                </c:ext>
              </c:extLst>
            </c:dLbl>
            <c:dLbl>
              <c:idx val="7"/>
              <c:layout>
                <c:manualLayout>
                  <c:x val="3.8296797162513718E-2"/>
                  <c:y val="-3.1520874761359674E-2"/>
                </c:manualLayout>
              </c:layout>
              <c:tx>
                <c:rich>
                  <a:bodyPr/>
                  <a:lstStyle/>
                  <a:p>
                    <a:fld id="{E8238E28-5405-4C66-91D3-CDF4C6E16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EC0-496D-9679-99C80CB07452}"/>
                </c:ext>
              </c:extLst>
            </c:dLbl>
            <c:dLbl>
              <c:idx val="8"/>
              <c:layout>
                <c:manualLayout>
                  <c:x val="2.0156209032901915E-2"/>
                  <c:y val="-3.7825049713631667E-2"/>
                </c:manualLayout>
              </c:layout>
              <c:tx>
                <c:rich>
                  <a:bodyPr/>
                  <a:lstStyle/>
                  <a:p>
                    <a:fld id="{49D53C97-CFF7-4C39-9F5F-33EF87170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EC0-496D-9679-99C80CB07452}"/>
                </c:ext>
              </c:extLst>
            </c:dLbl>
            <c:dLbl>
              <c:idx val="9"/>
              <c:layout>
                <c:manualLayout>
                  <c:x val="-0.28017130555733666"/>
                  <c:y val="-3.4672962237495643E-2"/>
                </c:manualLayout>
              </c:layout>
              <c:tx>
                <c:rich>
                  <a:bodyPr/>
                  <a:lstStyle/>
                  <a:p>
                    <a:fld id="{8CA93BA0-C979-4AD3-8A58-8387862E4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EC0-496D-9679-99C80CB07452}"/>
                </c:ext>
              </c:extLst>
            </c:dLbl>
            <c:dLbl>
              <c:idx val="10"/>
              <c:layout>
                <c:manualLayout>
                  <c:x val="-0.27009320104088569"/>
                  <c:y val="-0.1103230616647589"/>
                </c:manualLayout>
              </c:layout>
              <c:tx>
                <c:rich>
                  <a:bodyPr/>
                  <a:lstStyle/>
                  <a:p>
                    <a:fld id="{A329B92C-9CA6-48EE-9910-85E42B96F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EC0-496D-9679-99C80CB07452}"/>
                </c:ext>
              </c:extLst>
            </c:dLbl>
            <c:dLbl>
              <c:idx val="11"/>
              <c:layout>
                <c:manualLayout>
                  <c:x val="5.4421764388835177E-2"/>
                  <c:y val="4.7281312142039518E-2"/>
                </c:manualLayout>
              </c:layout>
              <c:tx>
                <c:rich>
                  <a:bodyPr/>
                  <a:lstStyle/>
                  <a:p>
                    <a:fld id="{36F58DF4-95FA-40DD-B69D-406495763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EC0-496D-9679-99C80CB07452}"/>
                </c:ext>
              </c:extLst>
            </c:dLbl>
            <c:dLbl>
              <c:idx val="12"/>
              <c:layout>
                <c:manualLayout>
                  <c:x val="8.0624836131607657E-3"/>
                  <c:y val="-4.7281312142039518E-2"/>
                </c:manualLayout>
              </c:layout>
              <c:tx>
                <c:rich>
                  <a:bodyPr/>
                  <a:lstStyle/>
                  <a:p>
                    <a:fld id="{5ED92A50-0BC3-4FB8-924A-7D110B240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EC0-496D-9679-99C80CB07452}"/>
                </c:ext>
              </c:extLst>
            </c:dLbl>
            <c:dLbl>
              <c:idx val="13"/>
              <c:layout>
                <c:manualLayout>
                  <c:x val="6.0468627098705747E-3"/>
                  <c:y val="7.5650099427263112E-2"/>
                </c:manualLayout>
              </c:layout>
              <c:tx>
                <c:rich>
                  <a:bodyPr/>
                  <a:lstStyle/>
                  <a:p>
                    <a:fld id="{0D6FB56E-8FA5-489E-8CE9-D44D94625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EC0-496D-9679-99C80CB07452}"/>
                </c:ext>
              </c:extLst>
            </c:dLbl>
            <c:dLbl>
              <c:idx val="14"/>
              <c:layout>
                <c:manualLayout>
                  <c:x val="-6.8531110711866516E-2"/>
                  <c:y val="-8.1954274379535161E-2"/>
                </c:manualLayout>
              </c:layout>
              <c:tx>
                <c:rich>
                  <a:bodyPr/>
                  <a:lstStyle/>
                  <a:p>
                    <a:fld id="{7F169D1B-6FAC-485C-B443-E4682A05C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EC0-496D-9679-99C80CB07452}"/>
                </c:ext>
              </c:extLst>
            </c:dLbl>
            <c:dLbl>
              <c:idx val="15"/>
              <c:layout>
                <c:manualLayout>
                  <c:x val="-0.15117156774676438"/>
                  <c:y val="-3.782504971363173E-2"/>
                </c:manualLayout>
              </c:layout>
              <c:tx>
                <c:rich>
                  <a:bodyPr/>
                  <a:lstStyle/>
                  <a:p>
                    <a:fld id="{859838F4-7DD5-4E8F-A6CD-C10B8FAB4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C0-496D-9679-99C80CB07452}"/>
                </c:ext>
              </c:extLst>
            </c:dLbl>
            <c:dLbl>
              <c:idx val="16"/>
              <c:layout>
                <c:manualLayout>
                  <c:x val="-0.12698411690728206"/>
                  <c:y val="-7.8802186903399185E-2"/>
                </c:manualLayout>
              </c:layout>
              <c:tx>
                <c:rich>
                  <a:bodyPr/>
                  <a:lstStyle/>
                  <a:p>
                    <a:fld id="{849490BB-69AB-4666-A3C3-8F7792855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EC0-496D-9679-99C80CB07452}"/>
                </c:ext>
              </c:extLst>
            </c:dLbl>
            <c:dLbl>
              <c:idx val="17"/>
              <c:layout>
                <c:manualLayout>
                  <c:x val="-1.4109346323031341E-2"/>
                  <c:y val="4.7281312142039518E-2"/>
                </c:manualLayout>
              </c:layout>
              <c:tx>
                <c:rich>
                  <a:bodyPr/>
                  <a:lstStyle/>
                  <a:p>
                    <a:fld id="{19488328-DAFC-40D9-B525-0BA1C05CD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EC0-496D-9679-99C80CB07452}"/>
                </c:ext>
              </c:extLst>
            </c:dLbl>
            <c:dLbl>
              <c:idx val="18"/>
              <c:layout>
                <c:manualLayout>
                  <c:x val="-0.17334339768295648"/>
                  <c:y val="2.8368787285223709E-2"/>
                </c:manualLayout>
              </c:layout>
              <c:tx>
                <c:rich>
                  <a:bodyPr/>
                  <a:lstStyle/>
                  <a:p>
                    <a:fld id="{0455F827-2F12-4A4F-9230-6B56EEEA8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EC0-496D-9679-99C80CB07452}"/>
                </c:ext>
              </c:extLst>
            </c:dLbl>
            <c:dLbl>
              <c:idx val="19"/>
              <c:layout>
                <c:manualLayout>
                  <c:x val="-1.4109346323031341E-2"/>
                  <c:y val="-0.15130019885452645"/>
                </c:manualLayout>
              </c:layout>
              <c:tx>
                <c:rich>
                  <a:bodyPr/>
                  <a:lstStyle/>
                  <a:p>
                    <a:fld id="{A5F92963-4F6E-4B6F-BD87-7779EA99B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EC0-496D-9679-99C80CB07452}"/>
                </c:ext>
              </c:extLst>
            </c:dLbl>
            <c:dLbl>
              <c:idx val="20"/>
              <c:layout>
                <c:manualLayout>
                  <c:x val="2.2171829936192072E-2"/>
                  <c:y val="2.8368787285223709E-2"/>
                </c:manualLayout>
              </c:layout>
              <c:tx>
                <c:rich>
                  <a:bodyPr/>
                  <a:lstStyle/>
                  <a:p>
                    <a:fld id="{5C404220-E0B5-44EE-B371-986397DDA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EC0-496D-9679-99C80CB07452}"/>
                </c:ext>
              </c:extLst>
            </c:dLbl>
            <c:dLbl>
              <c:idx val="21"/>
              <c:layout>
                <c:manualLayout>
                  <c:x val="-0.17334339768295651"/>
                  <c:y val="3.7825049713631556E-2"/>
                </c:manualLayout>
              </c:layout>
              <c:tx>
                <c:rich>
                  <a:bodyPr/>
                  <a:lstStyle/>
                  <a:p>
                    <a:fld id="{87766E73-F69A-4481-9718-01C352DCC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EC0-496D-9679-99C80CB07452}"/>
                </c:ext>
              </c:extLst>
            </c:dLbl>
            <c:dLbl>
              <c:idx val="22"/>
              <c:layout>
                <c:manualLayout>
                  <c:x val="-0.12698411690728215"/>
                  <c:y val="-0.1103230616647589"/>
                </c:manualLayout>
              </c:layout>
              <c:tx>
                <c:rich>
                  <a:bodyPr/>
                  <a:lstStyle/>
                  <a:p>
                    <a:fld id="{69D6D426-6DB0-4C67-AAC8-747025A43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EC0-496D-9679-99C80CB07452}"/>
                </c:ext>
              </c:extLst>
            </c:dLbl>
            <c:dLbl>
              <c:idx val="23"/>
              <c:layout>
                <c:manualLayout>
                  <c:x val="-0.12496849600399189"/>
                  <c:y val="-8.1954274379535161E-2"/>
                </c:manualLayout>
              </c:layout>
              <c:tx>
                <c:rich>
                  <a:bodyPr/>
                  <a:lstStyle/>
                  <a:p>
                    <a:fld id="{9E2864AD-2DDD-476D-91D0-FC1B7622D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EC0-496D-9679-99C80CB0745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A8DD30FC-8EE0-42BD-8F9C-0D35ED84B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EC0-496D-9679-99C80CB074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'WQ 1 Existing 2017 chart'!$F$2:$F$26</c:f>
              <c:numCache>
                <c:formatCode>0.00</c:formatCode>
                <c:ptCount val="25"/>
                <c:pt idx="0">
                  <c:v>7.1854718915343891</c:v>
                </c:pt>
                <c:pt idx="1">
                  <c:v>6.6767424242424234</c:v>
                </c:pt>
                <c:pt idx="2">
                  <c:v>5.5526287878787857</c:v>
                </c:pt>
                <c:pt idx="3">
                  <c:v>4.7308505291005281</c:v>
                </c:pt>
                <c:pt idx="4">
                  <c:v>6.4406571180555563</c:v>
                </c:pt>
                <c:pt idx="5">
                  <c:v>5.8275606060606044</c:v>
                </c:pt>
                <c:pt idx="6">
                  <c:v>6.8224082125603864</c:v>
                </c:pt>
                <c:pt idx="7">
                  <c:v>6.8488147026685047</c:v>
                </c:pt>
                <c:pt idx="8">
                  <c:v>5.9520113636363616</c:v>
                </c:pt>
                <c:pt idx="9">
                  <c:v>6.0488821548821567</c:v>
                </c:pt>
                <c:pt idx="10">
                  <c:v>6.3361628787878779</c:v>
                </c:pt>
                <c:pt idx="11">
                  <c:v>5.9467235449735449</c:v>
                </c:pt>
                <c:pt idx="12">
                  <c:v>7.3271388888888875</c:v>
                </c:pt>
                <c:pt idx="13">
                  <c:v>3.5340277777777791</c:v>
                </c:pt>
                <c:pt idx="14">
                  <c:v>6.9033768939393942</c:v>
                </c:pt>
                <c:pt idx="15">
                  <c:v>3.5481329365079355</c:v>
                </c:pt>
                <c:pt idx="16">
                  <c:v>7.3385016103059586</c:v>
                </c:pt>
                <c:pt idx="17">
                  <c:v>8.5024444444444445</c:v>
                </c:pt>
                <c:pt idx="18">
                  <c:v>6.142999999999998</c:v>
                </c:pt>
                <c:pt idx="19">
                  <c:v>10.4</c:v>
                </c:pt>
                <c:pt idx="20">
                  <c:v>3.6940223214285721</c:v>
                </c:pt>
                <c:pt idx="21">
                  <c:v>5.2759287439613534</c:v>
                </c:pt>
                <c:pt idx="22">
                  <c:v>6.4077483465608456</c:v>
                </c:pt>
                <c:pt idx="23">
                  <c:v>9.9571334541062804</c:v>
                </c:pt>
                <c:pt idx="24">
                  <c:v>4.9391455314009667</c:v>
                </c:pt>
              </c:numCache>
            </c:numRef>
          </c:xVal>
          <c:yVal>
            <c:numRef>
              <c:f>'WQ 1 Existing 2017 chart'!$G$2:$G$26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'WQ 1 Existing 2017 chart'!$B$2:$B$26</c15:f>
                <c15:dlblRangeCache>
                  <c:ptCount val="25"/>
                  <c:pt idx="0">
                    <c:v>ADAMS POND</c:v>
                  </c:pt>
                  <c:pt idx="1">
                    <c:v>BRANDY POND</c:v>
                  </c:pt>
                  <c:pt idx="2">
                    <c:v>BEAR POND</c:v>
                  </c:pt>
                  <c:pt idx="3">
                    <c:v>COLD RAIN POND</c:v>
                  </c:pt>
                  <c:pt idx="4">
                    <c:v>CRESCENT LAKE</c:v>
                  </c:pt>
                  <c:pt idx="5">
                    <c:v>CRYSTAL POND</c:v>
                  </c:pt>
                  <c:pt idx="6">
                    <c:v>HIGHLAND LAKE</c:v>
                  </c:pt>
                  <c:pt idx="7">
                    <c:v>INGALLS FOSTERS POND</c:v>
                  </c:pt>
                  <c:pt idx="8">
                    <c:v>ISLAND POND</c:v>
                  </c:pt>
                  <c:pt idx="9">
                    <c:v>KEOKA LAKE</c:v>
                  </c:pt>
                  <c:pt idx="10">
                    <c:v>LONG LAKE</c:v>
                  </c:pt>
                  <c:pt idx="11">
                    <c:v>MCWAIN POND</c:v>
                  </c:pt>
                  <c:pt idx="12">
                    <c:v>MOOSE POND</c:v>
                  </c:pt>
                  <c:pt idx="13">
                    <c:v>OTTER POND</c:v>
                  </c:pt>
                  <c:pt idx="14">
                    <c:v>PANTHER POND</c:v>
                  </c:pt>
                  <c:pt idx="15">
                    <c:v>PAPOOSE POND</c:v>
                  </c:pt>
                  <c:pt idx="16">
                    <c:v>PEABODY POND</c:v>
                  </c:pt>
                  <c:pt idx="17">
                    <c:v>PLEASANT LAKE</c:v>
                  </c:pt>
                  <c:pt idx="18">
                    <c:v>RAYMOND POND</c:v>
                  </c:pt>
                  <c:pt idx="19">
                    <c:v>SEBAGO LAKE</c:v>
                  </c:pt>
                  <c:pt idx="20">
                    <c:v>SONGO POND</c:v>
                  </c:pt>
                  <c:pt idx="21">
                    <c:v>STEARNS POND</c:v>
                  </c:pt>
                  <c:pt idx="22">
                    <c:v>THOMAS POND</c:v>
                  </c:pt>
                  <c:pt idx="23">
                    <c:v>TRICKEY POND</c:v>
                  </c:pt>
                  <c:pt idx="24">
                    <c:v>WOODS POND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1B-4DC4-BCBB-68BBB10A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39967"/>
        <c:axId val="1171042047"/>
      </c:scatterChart>
      <c:valAx>
        <c:axId val="117103996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Secchi Disc Transparency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2047"/>
        <c:crosses val="autoZero"/>
        <c:crossBetween val="midCat"/>
        <c:majorUnit val="1"/>
      </c:valAx>
      <c:valAx>
        <c:axId val="11710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Water Quality Score (1-5)</a:t>
                </a:r>
              </a:p>
            </c:rich>
          </c:tx>
          <c:layout>
            <c:manualLayout>
              <c:xMode val="edge"/>
              <c:yMode val="edge"/>
              <c:x val="1.656314545497228E-2"/>
              <c:y val="0.28279700886445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39967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WQ Trend and Data Significance</a:t>
            </a:r>
          </a:p>
        </c:rich>
      </c:tx>
      <c:layout>
        <c:manualLayout>
          <c:xMode val="edge"/>
          <c:yMode val="edge"/>
          <c:x val="0.16125154777025222"/>
          <c:y val="3.3235576506403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30723927788054E-2"/>
          <c:y val="0.13101778481922635"/>
          <c:w val="0.90999274064501046"/>
          <c:h val="0.745129310099320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E6-43A3-BF73-3D26DDB715A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8E6-43A3-BF73-3D26DDB715A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8E6-43A3-BF73-3D26DDB715A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8E6-43A3-BF73-3D26DDB715A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8E6-43A3-BF73-3D26DDB715A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8E6-43A3-BF73-3D26DDB715A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8E6-43A3-BF73-3D26DDB715A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8E6-43A3-BF73-3D26DDB715A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8E6-43A3-BF73-3D26DDB715A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8E6-43A3-BF73-3D26DDB715A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8E6-43A3-BF73-3D26DDB715A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8E6-43A3-BF73-3D26DDB715A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8E6-43A3-BF73-3D26DDB715A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B050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8E6-43A3-BF73-3D26DDB715A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8E6-43A3-BF73-3D26DDB715A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8E6-43A3-BF73-3D26DDB715A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8E6-43A3-BF73-3D26DDB715A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8E6-43A3-BF73-3D26DDB715A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8E6-43A3-BF73-3D26DDB715A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E6-43A3-BF73-3D26DDB715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E6-43A3-BF73-3D26DDB715A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E6-43A3-BF73-3D26DDB715A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E6-43A3-BF73-3D26DDB715A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E6-43A3-BF73-3D26DDB715A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E6-43A3-BF73-3D26DDB715A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E6-43A3-BF73-3D26DDB715A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E6-43A3-BF73-3D26DDB715A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E6-43A3-BF73-3D26DDB715A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E6-43A3-BF73-3D26DDB715A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E6-43A3-BF73-3D26DDB715A5}"/>
                </c:ext>
              </c:extLst>
            </c:dLbl>
            <c:dLbl>
              <c:idx val="11"/>
              <c:layout>
                <c:manualLayout>
                  <c:x val="-5.8436810712126926E-2"/>
                  <c:y val="-3.7145644330686463E-2"/>
                </c:manualLayout>
              </c:layout>
              <c:tx>
                <c:rich>
                  <a:bodyPr/>
                  <a:lstStyle/>
                  <a:p>
                    <a:fld id="{40078176-93CB-4D39-A6CC-B65A8907C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8E6-43A3-BF73-3D26DDB715A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E6-43A3-BF73-3D26DDB715A5}"/>
                </c:ext>
              </c:extLst>
            </c:dLbl>
            <c:dLbl>
              <c:idx val="13"/>
              <c:layout>
                <c:manualLayout>
                  <c:x val="-0.15193570785153002"/>
                  <c:y val="3.9100678242827765E-2"/>
                </c:manualLayout>
              </c:layout>
              <c:tx>
                <c:rich>
                  <a:bodyPr/>
                  <a:lstStyle/>
                  <a:p>
                    <a:fld id="{9EF124B7-78BA-4A07-BA09-DC62BEAB2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8E6-43A3-BF73-3D26DDB715A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E6-43A3-BF73-3D26DDB715A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8E6-43A3-BF73-3D26DDB715A5}"/>
                </c:ext>
              </c:extLst>
            </c:dLbl>
            <c:dLbl>
              <c:idx val="16"/>
              <c:layout>
                <c:manualLayout>
                  <c:x val="-0.10518625928182851"/>
                  <c:y val="-3.5190610418545085E-2"/>
                </c:manualLayout>
              </c:layout>
              <c:tx>
                <c:rich>
                  <a:bodyPr/>
                  <a:lstStyle/>
                  <a:p>
                    <a:fld id="{455D931D-1485-4240-946A-86F05AEC2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8E6-43A3-BF73-3D26DDB715A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8E6-43A3-BF73-3D26DDB715A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8E6-43A3-BF73-3D26DDB715A5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'WQ 5 Trend chart'!$C$3:$C$21</c:f>
              <c:numCache>
                <c:formatCode>0%</c:formatCode>
                <c:ptCount val="19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</c:v>
                </c:pt>
                <c:pt idx="14">
                  <c:v>0.01</c:v>
                </c:pt>
                <c:pt idx="15">
                  <c:v>-4.7657378740970015E-2</c:v>
                </c:pt>
                <c:pt idx="16">
                  <c:v>-0.11</c:v>
                </c:pt>
                <c:pt idx="17">
                  <c:v>4.4083610188261353E-2</c:v>
                </c:pt>
                <c:pt idx="18">
                  <c:v>-3.3177749360613872E-2</c:v>
                </c:pt>
              </c:numCache>
            </c:numRef>
          </c:xVal>
          <c:yVal>
            <c:numRef>
              <c:f>'WQ 5 Trend chart'!$D$3:$D$21</c:f>
              <c:numCache>
                <c:formatCode>0%</c:formatCode>
                <c:ptCount val="19"/>
                <c:pt idx="0">
                  <c:v>0.98585067826427952</c:v>
                </c:pt>
                <c:pt idx="1">
                  <c:v>0.53956411089009415</c:v>
                </c:pt>
                <c:pt idx="2">
                  <c:v>0.72457995988079094</c:v>
                </c:pt>
                <c:pt idx="3">
                  <c:v>1.5195059963145852E-2</c:v>
                </c:pt>
                <c:pt idx="4">
                  <c:v>0.89526663368735571</c:v>
                </c:pt>
                <c:pt idx="5">
                  <c:v>0.80710577031934505</c:v>
                </c:pt>
                <c:pt idx="6">
                  <c:v>0.20432305554562802</c:v>
                </c:pt>
                <c:pt idx="7">
                  <c:v>0.30712571285270662</c:v>
                </c:pt>
                <c:pt idx="8">
                  <c:v>0.51266379400254203</c:v>
                </c:pt>
                <c:pt idx="9">
                  <c:v>0.7236373138384592</c:v>
                </c:pt>
                <c:pt idx="10">
                  <c:v>0.50943372914770191</c:v>
                </c:pt>
                <c:pt idx="11">
                  <c:v>1</c:v>
                </c:pt>
                <c:pt idx="12">
                  <c:v>3.9631320739472287E-2</c:v>
                </c:pt>
                <c:pt idx="13">
                  <c:v>0.52</c:v>
                </c:pt>
                <c:pt idx="14">
                  <c:v>0.54</c:v>
                </c:pt>
                <c:pt idx="15">
                  <c:v>0.86423874268588285</c:v>
                </c:pt>
                <c:pt idx="16">
                  <c:v>1</c:v>
                </c:pt>
                <c:pt idx="17">
                  <c:v>0.97531011390418254</c:v>
                </c:pt>
                <c:pt idx="18">
                  <c:v>0.85898443127204926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'WQ Trend Chart for PP'!$A$3:$A$21</c15:f>
                <c15:dlblRangeCache>
                  <c:ptCount val="19"/>
                  <c:pt idx="0">
                    <c:v>ADAMS POND</c:v>
                  </c:pt>
                  <c:pt idx="1">
                    <c:v>BRANDY POND</c:v>
                  </c:pt>
                  <c:pt idx="2">
                    <c:v>BEAR POND</c:v>
                  </c:pt>
                  <c:pt idx="3">
                    <c:v>CRYSTAL POND </c:v>
                  </c:pt>
                  <c:pt idx="4">
                    <c:v>HIGHLAND LAKE</c:v>
                  </c:pt>
                  <c:pt idx="5">
                    <c:v>INGALLS (FOSTERS) POND</c:v>
                  </c:pt>
                  <c:pt idx="6">
                    <c:v>ISLAND POND</c:v>
                  </c:pt>
                  <c:pt idx="7">
                    <c:v>KEOKA LAKE</c:v>
                  </c:pt>
                  <c:pt idx="8">
                    <c:v>LONG LAKE</c:v>
                  </c:pt>
                  <c:pt idx="9">
                    <c:v>MCWAIN POND</c:v>
                  </c:pt>
                  <c:pt idx="10">
                    <c:v>MOOSE POND</c:v>
                  </c:pt>
                  <c:pt idx="11">
                    <c:v>PANTHER POND</c:v>
                  </c:pt>
                  <c:pt idx="12">
                    <c:v>PEABODY POND</c:v>
                  </c:pt>
                  <c:pt idx="13">
                    <c:v>SEBAGO LAKE</c:v>
                  </c:pt>
                  <c:pt idx="14">
                    <c:v>SONGO POND</c:v>
                  </c:pt>
                  <c:pt idx="15">
                    <c:v>STEARNS POND</c:v>
                  </c:pt>
                  <c:pt idx="16">
                    <c:v>THOMAS POND</c:v>
                  </c:pt>
                  <c:pt idx="17">
                    <c:v>TRICKEY POND</c:v>
                  </c:pt>
                  <c:pt idx="18">
                    <c:v>WOODS POND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8E6-43A3-BF73-3D26DDB7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46623"/>
        <c:axId val="1171043295"/>
      </c:scatterChart>
      <c:valAx>
        <c:axId val="11710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Water Quality Trend</a:t>
                </a:r>
              </a:p>
            </c:rich>
          </c:tx>
          <c:layout>
            <c:manualLayout>
              <c:xMode val="edge"/>
              <c:yMode val="edge"/>
              <c:x val="0.3511248625929716"/>
              <c:y val="0.92345549626996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3295"/>
        <c:crosses val="autoZero"/>
        <c:crossBetween val="midCat"/>
        <c:majorUnit val="3.0000000000000006E-2"/>
      </c:valAx>
      <c:valAx>
        <c:axId val="117104329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Significance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662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Comparison of</a:t>
            </a:r>
            <a:r>
              <a:rPr lang="en-US" sz="2000" b="1" baseline="0"/>
              <a:t> 2018 Land Cover </a:t>
            </a:r>
          </a:p>
          <a:p>
            <a:pPr>
              <a:defRPr/>
            </a:pPr>
            <a:r>
              <a:rPr lang="en-US" sz="2000" b="1"/>
              <a:t>with Water Quality Trend</a:t>
            </a:r>
          </a:p>
        </c:rich>
      </c:tx>
      <c:layout>
        <c:manualLayout>
          <c:xMode val="edge"/>
          <c:yMode val="edge"/>
          <c:x val="0.25216362714721563"/>
          <c:y val="8.2073424820051269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378132413965799"/>
          <c:y val="0.18459483841778346"/>
          <c:w val="0.71233519988797256"/>
          <c:h val="0.7285440566035165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WQ and land correlation'!$C$2:$C$19</c:f>
              <c:numCache>
                <c:formatCode>0.00%</c:formatCode>
                <c:ptCount val="18"/>
                <c:pt idx="0">
                  <c:v>0.8136160714285714</c:v>
                </c:pt>
                <c:pt idx="1">
                  <c:v>0.76536904991327814</c:v>
                </c:pt>
                <c:pt idx="2">
                  <c:v>0.8980491660080695</c:v>
                </c:pt>
                <c:pt idx="3">
                  <c:v>0.82624025219844033</c:v>
                </c:pt>
                <c:pt idx="4">
                  <c:v>0.8599124186896816</c:v>
                </c:pt>
                <c:pt idx="5">
                  <c:v>0.88303263734036086</c:v>
                </c:pt>
                <c:pt idx="6">
                  <c:v>0.84205369390554574</c:v>
                </c:pt>
                <c:pt idx="7">
                  <c:v>0.81380594843140674</c:v>
                </c:pt>
                <c:pt idx="8">
                  <c:v>0.8301489874445791</c:v>
                </c:pt>
                <c:pt idx="9">
                  <c:v>0.84668557249202414</c:v>
                </c:pt>
                <c:pt idx="10">
                  <c:v>0.9660922734852696</c:v>
                </c:pt>
                <c:pt idx="11">
                  <c:v>0.88173964849568065</c:v>
                </c:pt>
                <c:pt idx="12">
                  <c:v>0.94678609062170704</c:v>
                </c:pt>
                <c:pt idx="13">
                  <c:v>0.90172609298223505</c:v>
                </c:pt>
                <c:pt idx="14">
                  <c:v>0.91356361480842807</c:v>
                </c:pt>
                <c:pt idx="15">
                  <c:v>0.89942706720346854</c:v>
                </c:pt>
                <c:pt idx="16">
                  <c:v>0.86970172684458402</c:v>
                </c:pt>
                <c:pt idx="17">
                  <c:v>0.8938536325497769</c:v>
                </c:pt>
              </c:numCache>
            </c:numRef>
          </c:xVal>
          <c:yVal>
            <c:numRef>
              <c:f>' WQ and land correlation'!$E$2:$E$19</c:f>
              <c:numCache>
                <c:formatCode>0.0000</c:formatCode>
                <c:ptCount val="18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0.01</c:v>
                </c:pt>
                <c:pt idx="14">
                  <c:v>-4.7699999999999999E-2</c:v>
                </c:pt>
                <c:pt idx="15">
                  <c:v>-0.11</c:v>
                </c:pt>
                <c:pt idx="16">
                  <c:v>4.41E-2</c:v>
                </c:pt>
                <c:pt idx="17">
                  <c:v>-3.32E-2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1-4BEB-A403-BFEAFC1D53D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468961120201299E-2"/>
                  <c:y val="3.8485622298303053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WQ and land correlation'!$C$2:$C$19</c:f>
              <c:numCache>
                <c:formatCode>0.00%</c:formatCode>
                <c:ptCount val="18"/>
                <c:pt idx="0">
                  <c:v>0.8136160714285714</c:v>
                </c:pt>
                <c:pt idx="1">
                  <c:v>0.76536904991327814</c:v>
                </c:pt>
                <c:pt idx="2">
                  <c:v>0.8980491660080695</c:v>
                </c:pt>
                <c:pt idx="3">
                  <c:v>0.82624025219844033</c:v>
                </c:pt>
                <c:pt idx="4">
                  <c:v>0.8599124186896816</c:v>
                </c:pt>
                <c:pt idx="5">
                  <c:v>0.88303263734036086</c:v>
                </c:pt>
                <c:pt idx="6">
                  <c:v>0.84205369390554574</c:v>
                </c:pt>
                <c:pt idx="7">
                  <c:v>0.81380594843140674</c:v>
                </c:pt>
                <c:pt idx="8">
                  <c:v>0.8301489874445791</c:v>
                </c:pt>
                <c:pt idx="9">
                  <c:v>0.84668557249202414</c:v>
                </c:pt>
                <c:pt idx="10">
                  <c:v>0.9660922734852696</c:v>
                </c:pt>
                <c:pt idx="11">
                  <c:v>0.88173964849568065</c:v>
                </c:pt>
                <c:pt idx="12">
                  <c:v>0.94678609062170704</c:v>
                </c:pt>
                <c:pt idx="13">
                  <c:v>0.90172609298223505</c:v>
                </c:pt>
                <c:pt idx="14">
                  <c:v>0.91356361480842807</c:v>
                </c:pt>
                <c:pt idx="15">
                  <c:v>0.89942706720346854</c:v>
                </c:pt>
                <c:pt idx="16">
                  <c:v>0.86970172684458402</c:v>
                </c:pt>
                <c:pt idx="17">
                  <c:v>0.8938536325497769</c:v>
                </c:pt>
              </c:numCache>
            </c:numRef>
          </c:xVal>
          <c:yVal>
            <c:numRef>
              <c:f>' WQ and land correlation'!$E$2:$E$19</c:f>
              <c:numCache>
                <c:formatCode>0.0000</c:formatCode>
                <c:ptCount val="18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0.01</c:v>
                </c:pt>
                <c:pt idx="14">
                  <c:v>-4.7699999999999999E-2</c:v>
                </c:pt>
                <c:pt idx="15">
                  <c:v>-0.11</c:v>
                </c:pt>
                <c:pt idx="16">
                  <c:v>4.41E-2</c:v>
                </c:pt>
                <c:pt idx="17">
                  <c:v>-3.32E-2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1-4BEB-A403-BFEAFC1D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56031"/>
        <c:axId val="295053119"/>
      </c:scatterChart>
      <c:valAx>
        <c:axId val="295056031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Percent Green in 2018</a:t>
                </a:r>
              </a:p>
            </c:rich>
          </c:tx>
          <c:layout>
            <c:manualLayout>
              <c:xMode val="edge"/>
              <c:yMode val="edge"/>
              <c:x val="0.45086591139607868"/>
              <c:y val="0.92224622911784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53119"/>
        <c:crosses val="autoZero"/>
        <c:crossBetween val="midCat"/>
      </c:valAx>
      <c:valAx>
        <c:axId val="295053119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Water</a:t>
                </a:r>
                <a:r>
                  <a:rPr lang="en-US"/>
                  <a:t> </a:t>
                </a: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Quality</a:t>
                </a:r>
                <a:r>
                  <a:rPr lang="en-US"/>
                  <a:t> </a:t>
                </a: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Trend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2.2741014333946909E-2"/>
              <c:y val="0.47984427930995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560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Sebago Lake Watershed Lakes</a:t>
            </a:r>
          </a:p>
          <a:p>
            <a:pPr>
              <a:defRPr/>
            </a:pPr>
            <a:r>
              <a:rPr lang="en-US" sz="2400" b="1"/>
              <a:t>Land Cover Trend vs Water Quality Trend</a:t>
            </a:r>
          </a:p>
        </c:rich>
      </c:tx>
      <c:layout>
        <c:manualLayout>
          <c:xMode val="edge"/>
          <c:yMode val="edge"/>
          <c:x val="0.27271779179261363"/>
          <c:y val="2.711028432614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1585616141149"/>
          <c:y val="0.19492294430495793"/>
          <c:w val="0.77146467951559683"/>
          <c:h val="0.674585427536993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60686D9-7CDE-4CF3-91CB-766FCB83A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44C-446B-9EF5-F75E81CBC27F}"/>
                </c:ext>
              </c:extLst>
            </c:dLbl>
            <c:dLbl>
              <c:idx val="1"/>
              <c:layout>
                <c:manualLayout>
                  <c:x val="-3.9178515007898894E-2"/>
                  <c:y val="-3.6968569535647595E-2"/>
                </c:manualLayout>
              </c:layout>
              <c:tx>
                <c:rich>
                  <a:bodyPr/>
                  <a:lstStyle/>
                  <a:p>
                    <a:fld id="{F8A0F8D5-556D-4760-8202-6983DD951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4C-446B-9EF5-F75E81CBC27F}"/>
                </c:ext>
              </c:extLst>
            </c:dLbl>
            <c:dLbl>
              <c:idx val="2"/>
              <c:layout>
                <c:manualLayout>
                  <c:x val="-6.3191153238546599E-2"/>
                  <c:y val="-5.6685139954659652E-2"/>
                </c:manualLayout>
              </c:layout>
              <c:tx>
                <c:rich>
                  <a:bodyPr/>
                  <a:lstStyle/>
                  <a:p>
                    <a:fld id="{814EF820-C856-47F8-9EF7-315CFEF3A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44C-446B-9EF5-F75E81CBC27F}"/>
                </c:ext>
              </c:extLst>
            </c:dLbl>
            <c:dLbl>
              <c:idx val="3"/>
              <c:layout>
                <c:manualLayout>
                  <c:x val="-5.0552922590837331E-2"/>
                  <c:y val="7.6401710373671702E-2"/>
                </c:manualLayout>
              </c:layout>
              <c:tx>
                <c:rich>
                  <a:bodyPr/>
                  <a:lstStyle/>
                  <a:p>
                    <a:fld id="{1F45C24A-924B-49FD-B75C-9C107147B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4C-446B-9EF5-F75E81CBC27F}"/>
                </c:ext>
              </c:extLst>
            </c:dLbl>
            <c:dLbl>
              <c:idx val="4"/>
              <c:layout>
                <c:manualLayout>
                  <c:x val="1.1374407582938388E-2"/>
                  <c:y val="3.6968569535647505E-2"/>
                </c:manualLayout>
              </c:layout>
              <c:tx>
                <c:rich>
                  <a:bodyPr/>
                  <a:lstStyle/>
                  <a:p>
                    <a:fld id="{4126790F-CAD5-4B41-91B8-6808C536A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44C-446B-9EF5-F75E81CBC27F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033822E-6D22-4629-BF97-ED3B9E1B3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44C-446B-9EF5-F75E81CBC27F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6612FFB-8A08-4602-AB03-6DFE1823A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44C-446B-9EF5-F75E81CBC27F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D15929C-58DD-4840-903E-E2C297784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44C-446B-9EF5-F75E81CBC27F}"/>
                </c:ext>
              </c:extLst>
            </c:dLbl>
            <c:dLbl>
              <c:idx val="8"/>
              <c:layout>
                <c:manualLayout>
                  <c:x val="-1.2638230647709784E-3"/>
                  <c:y val="-1.7251999116635636E-2"/>
                </c:manualLayout>
              </c:layout>
              <c:tx>
                <c:rich>
                  <a:bodyPr/>
                  <a:lstStyle/>
                  <a:p>
                    <a:fld id="{0418C963-8AB7-4F79-8E8B-8B0D19A58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4C-446B-9EF5-F75E81CBC27F}"/>
                </c:ext>
              </c:extLst>
            </c:dLbl>
            <c:dLbl>
              <c:idx val="9"/>
              <c:layout>
                <c:manualLayout>
                  <c:x val="2.5276461295418639E-3"/>
                  <c:y val="3.4503998233271091E-2"/>
                </c:manualLayout>
              </c:layout>
              <c:tx>
                <c:rich>
                  <a:bodyPr/>
                  <a:lstStyle/>
                  <a:p>
                    <a:fld id="{FD4E7EAC-36D7-4B86-B0DB-E6870DCD7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44C-446B-9EF5-F75E81CBC27F}"/>
                </c:ext>
              </c:extLst>
            </c:dLbl>
            <c:dLbl>
              <c:idx val="10"/>
              <c:layout>
                <c:manualLayout>
                  <c:x val="-7.8357030015797788E-2"/>
                  <c:y val="8.3795424280801223E-2"/>
                </c:manualLayout>
              </c:layout>
              <c:tx>
                <c:rich>
                  <a:bodyPr/>
                  <a:lstStyle/>
                  <a:p>
                    <a:fld id="{1327799E-A7FD-4DE6-9334-0A2B8B0B4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44C-446B-9EF5-F75E81CBC27F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B407910-637B-4B2E-B0FA-FA0440D19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44C-446B-9EF5-F75E81CBC27F}"/>
                </c:ext>
              </c:extLst>
            </c:dLbl>
            <c:dLbl>
              <c:idx val="12"/>
              <c:layout>
                <c:manualLayout>
                  <c:x val="6.3191153238544746E-3"/>
                  <c:y val="0.11829942251407241"/>
                </c:manualLayout>
              </c:layout>
              <c:tx>
                <c:rich>
                  <a:bodyPr/>
                  <a:lstStyle/>
                  <a:p>
                    <a:fld id="{0964C0DE-7273-4391-ADBE-2FC0C2A63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44C-446B-9EF5-F75E81CBC27F}"/>
                </c:ext>
              </c:extLst>
            </c:dLbl>
            <c:dLbl>
              <c:idx val="13"/>
              <c:layout>
                <c:manualLayout>
                  <c:x val="-4.633964372208225E-17"/>
                  <c:y val="-6.9007996466542182E-2"/>
                </c:manualLayout>
              </c:layout>
              <c:tx>
                <c:rich>
                  <a:bodyPr/>
                  <a:lstStyle/>
                  <a:p>
                    <a:fld id="{7F7B24BF-2036-4817-9FFF-41CD671AE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4C-446B-9EF5-F75E81CBC27F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DB3582B-849E-4516-93F9-53731B726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44C-446B-9EF5-F75E81CBC27F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22DBC5A-856B-460A-B554-99E03A06C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44C-446B-9EF5-F75E81CBC27F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E010115-8F9C-4A9E-9A4F-6BEB8D468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44C-446B-9EF5-F75E81CBC27F}"/>
                </c:ext>
              </c:extLst>
            </c:dLbl>
            <c:dLbl>
              <c:idx val="17"/>
              <c:layout>
                <c:manualLayout>
                  <c:x val="-9.4786729857819899E-2"/>
                  <c:y val="8.1330852978424711E-2"/>
                </c:manualLayout>
              </c:layout>
              <c:tx>
                <c:rich>
                  <a:bodyPr/>
                  <a:lstStyle/>
                  <a:p>
                    <a:fld id="{99CA8B18-C364-4B22-A54D-503C366EA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44C-446B-9EF5-F75E81CBC27F}"/>
                </c:ext>
              </c:extLst>
            </c:dLbl>
            <c:dLbl>
              <c:idx val="18"/>
              <c:layout>
                <c:manualLayout>
                  <c:x val="7.5829383886255926E-3"/>
                  <c:y val="-4.4362283442777206E-2"/>
                </c:manualLayout>
              </c:layout>
              <c:tx>
                <c:rich>
                  <a:bodyPr/>
                  <a:lstStyle/>
                  <a:p>
                    <a:fld id="{5E5DABB8-980F-4332-B69F-8C6F69E29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44C-446B-9EF5-F75E81CBC27F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 WQ and land correlation'!$N$2:$N$20</c:f>
              <c:numCache>
                <c:formatCode>General</c:formatCode>
                <c:ptCount val="19"/>
                <c:pt idx="0">
                  <c:v>-2.7000000000000001E-3</c:v>
                </c:pt>
                <c:pt idx="1">
                  <c:v>-3.7000000000000002E-3</c:v>
                </c:pt>
                <c:pt idx="2">
                  <c:v>-6.9999999999999999E-4</c:v>
                </c:pt>
                <c:pt idx="3">
                  <c:v>-3.2000000000000002E-3</c:v>
                </c:pt>
                <c:pt idx="4">
                  <c:v>-2.5999999999999999E-3</c:v>
                </c:pt>
                <c:pt idx="5">
                  <c:v>-5.0000000000000001E-4</c:v>
                </c:pt>
                <c:pt idx="6">
                  <c:v>-3.3E-3</c:v>
                </c:pt>
                <c:pt idx="7">
                  <c:v>-1.9E-3</c:v>
                </c:pt>
                <c:pt idx="8">
                  <c:v>-2.8999999999999998E-3</c:v>
                </c:pt>
                <c:pt idx="9">
                  <c:v>-2.0999999999999999E-3</c:v>
                </c:pt>
                <c:pt idx="10">
                  <c:v>-8.0000000000000007E-5</c:v>
                </c:pt>
                <c:pt idx="11">
                  <c:v>-1.9E-3</c:v>
                </c:pt>
                <c:pt idx="12">
                  <c:v>-8.0000000000000004E-4</c:v>
                </c:pt>
                <c:pt idx="13">
                  <c:v>-3.3999999999999998E-3</c:v>
                </c:pt>
                <c:pt idx="14">
                  <c:v>-1.2999999999999999E-3</c:v>
                </c:pt>
                <c:pt idx="15">
                  <c:v>-1.8E-3</c:v>
                </c:pt>
                <c:pt idx="16">
                  <c:v>-2.5999999999999999E-3</c:v>
                </c:pt>
                <c:pt idx="17">
                  <c:v>-2.7000000000000001E-3</c:v>
                </c:pt>
                <c:pt idx="18">
                  <c:v>-2E-3</c:v>
                </c:pt>
              </c:numCache>
            </c:numRef>
          </c:xVal>
          <c:yVal>
            <c:numRef>
              <c:f>' WQ and land correlation'!$O$2:$O$20</c:f>
              <c:numCache>
                <c:formatCode>0.0000</c:formatCode>
                <c:ptCount val="19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0.01</c:v>
                </c:pt>
                <c:pt idx="14">
                  <c:v>-4.7699999999999999E-2</c:v>
                </c:pt>
                <c:pt idx="15">
                  <c:v>-0.11</c:v>
                </c:pt>
                <c:pt idx="16">
                  <c:v>4.41E-2</c:v>
                </c:pt>
                <c:pt idx="17">
                  <c:v>-3.32E-2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 WQ and land correlation'!$B$2:$B$20</c15:f>
                <c15:dlblRangeCache>
                  <c:ptCount val="19"/>
                  <c:pt idx="0">
                    <c:v>ADAMS POND</c:v>
                  </c:pt>
                  <c:pt idx="1">
                    <c:v>BRANDY POND</c:v>
                  </c:pt>
                  <c:pt idx="2">
                    <c:v>BEAR POND</c:v>
                  </c:pt>
                  <c:pt idx="3">
                    <c:v>CRYSTAL LAKE</c:v>
                  </c:pt>
                  <c:pt idx="4">
                    <c:v>HIGHLAND LAKE</c:v>
                  </c:pt>
                  <c:pt idx="5">
                    <c:v>FOSTERS POND (INGALLS)</c:v>
                  </c:pt>
                  <c:pt idx="6">
                    <c:v>ISLAND POND</c:v>
                  </c:pt>
                  <c:pt idx="7">
                    <c:v>KEOKA LAKE</c:v>
                  </c:pt>
                  <c:pt idx="8">
                    <c:v>LONG LAKE</c:v>
                  </c:pt>
                  <c:pt idx="9">
                    <c:v>MCWAIN POND</c:v>
                  </c:pt>
                  <c:pt idx="10">
                    <c:v>MOOSE POND</c:v>
                  </c:pt>
                  <c:pt idx="11">
                    <c:v>PANTHER POND</c:v>
                  </c:pt>
                  <c:pt idx="12">
                    <c:v>PEABODY POND</c:v>
                  </c:pt>
                  <c:pt idx="13">
                    <c:v>SONGO POND</c:v>
                  </c:pt>
                  <c:pt idx="14">
                    <c:v>STEARNS POND</c:v>
                  </c:pt>
                  <c:pt idx="15">
                    <c:v>THOMAS POND</c:v>
                  </c:pt>
                  <c:pt idx="16">
                    <c:v>TRICKEY POND</c:v>
                  </c:pt>
                  <c:pt idx="17">
                    <c:v>WOODS POND</c:v>
                  </c:pt>
                  <c:pt idx="18">
                    <c:v>SEBAGO LAKE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11-47D1-B077-952F4CF30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45791"/>
        <c:axId val="549854111"/>
      </c:scatterChart>
      <c:valAx>
        <c:axId val="54984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Land Cover Trend </a:t>
                </a:r>
              </a:p>
              <a:p>
                <a:pPr>
                  <a:defRPr/>
                </a:pPr>
                <a:r>
                  <a:rPr lang="en-US" sz="1600" b="1"/>
                  <a:t>1987-2018</a:t>
                </a:r>
              </a:p>
            </c:rich>
          </c:tx>
          <c:layout>
            <c:manualLayout>
              <c:xMode val="edge"/>
              <c:yMode val="edge"/>
              <c:x val="0.44182308964933886"/>
              <c:y val="0.92359828962632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54111"/>
        <c:crosses val="autoZero"/>
        <c:crossBetween val="midCat"/>
      </c:valAx>
      <c:valAx>
        <c:axId val="5498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Water Quality Trend</a:t>
                </a:r>
              </a:p>
            </c:rich>
          </c:tx>
          <c:layout>
            <c:manualLayout>
              <c:xMode val="edge"/>
              <c:yMode val="edge"/>
              <c:x val="6.7068701720341836E-2"/>
              <c:y val="0.3776586805500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4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Moose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lake'!$A$3:$A$6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lake'!$B$3:$B$6</c:f>
              <c:numCache>
                <c:formatCode>General</c:formatCode>
                <c:ptCount val="4"/>
                <c:pt idx="0">
                  <c:v>0.97562750090942163</c:v>
                </c:pt>
                <c:pt idx="1">
                  <c:v>0.97185430463576161</c:v>
                </c:pt>
                <c:pt idx="2">
                  <c:v>0.98669582649899767</c:v>
                </c:pt>
                <c:pt idx="3">
                  <c:v>0.9660922734852696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C-4465-9A96-AA07FC93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Peabody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lake'!$A$10:$A$13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lake'!$B$10:$B$13</c:f>
              <c:numCache>
                <c:formatCode>General</c:formatCode>
                <c:ptCount val="4"/>
                <c:pt idx="0">
                  <c:v>0.97607531525306612</c:v>
                </c:pt>
                <c:pt idx="1">
                  <c:v>0.94567965820908539</c:v>
                </c:pt>
                <c:pt idx="2">
                  <c:v>0.94685906852155877</c:v>
                </c:pt>
                <c:pt idx="3">
                  <c:v>0.94678609062170704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B-4AE6-937B-A0B2B23D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lake'!$A$16:$A$19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lake'!$B$16:$B$19</c:f>
              <c:numCache>
                <c:formatCode>General</c:formatCode>
                <c:ptCount val="4"/>
                <c:pt idx="0">
                  <c:v>0.9783427495291902</c:v>
                </c:pt>
                <c:pt idx="1">
                  <c:v>0.98269230769230764</c:v>
                </c:pt>
                <c:pt idx="2">
                  <c:v>0.9764816556914393</c:v>
                </c:pt>
                <c:pt idx="3">
                  <c:v>0.93637688198154445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B-422F-901A-7DF2ADEA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</a:t>
            </a:r>
            <a:r>
              <a:rPr lang="en-US" baseline="0"/>
              <a:t> Rain</a:t>
            </a:r>
            <a:r>
              <a:rPr lang="en-US"/>
              <a:t>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lake'!$A$23:$A$26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lake'!$B$23:$B$26</c:f>
              <c:numCache>
                <c:formatCode>General</c:formatCode>
                <c:ptCount val="4"/>
                <c:pt idx="0">
                  <c:v>0.96765847347994827</c:v>
                </c:pt>
                <c:pt idx="1">
                  <c:v>0.95258808177468468</c:v>
                </c:pt>
                <c:pt idx="2">
                  <c:v>0.91594827586206895</c:v>
                </c:pt>
                <c:pt idx="3">
                  <c:v>0.92480211081794195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2-4A10-9A02-5FC3F14C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lake'!$A$30:$A$33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lake'!$B$30:$B$33</c:f>
              <c:numCache>
                <c:formatCode>General</c:formatCode>
                <c:ptCount val="4"/>
                <c:pt idx="0">
                  <c:v>0.9525074207155132</c:v>
                </c:pt>
                <c:pt idx="1">
                  <c:v>0.94667818438825191</c:v>
                </c:pt>
                <c:pt idx="2">
                  <c:v>0.93923773820681034</c:v>
                </c:pt>
                <c:pt idx="3">
                  <c:v>0.91896796591447061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D-4442-81A3-670936DF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Papoose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lake'!$A$37:$A$40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lake'!$B$37:$B$40</c:f>
              <c:numCache>
                <c:formatCode>General</c:formatCode>
                <c:ptCount val="4"/>
                <c:pt idx="0">
                  <c:v>0.9294605809128631</c:v>
                </c:pt>
                <c:pt idx="1">
                  <c:v>0.98720682302771856</c:v>
                </c:pt>
                <c:pt idx="2">
                  <c:v>0.81954887218045114</c:v>
                </c:pt>
                <c:pt idx="3">
                  <c:v>0.91431670281995658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CB6-885D-E696B43F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Stearns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lake'!$A$44:$A$47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lake'!$B$44:$B$47</c:f>
              <c:numCache>
                <c:formatCode>General</c:formatCode>
                <c:ptCount val="4"/>
                <c:pt idx="0">
                  <c:v>0.95904235332009236</c:v>
                </c:pt>
                <c:pt idx="1">
                  <c:v>0.96986655187257853</c:v>
                </c:pt>
                <c:pt idx="2">
                  <c:v>0.96530984856621205</c:v>
                </c:pt>
                <c:pt idx="3">
                  <c:v>0.91356361480842807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1-445D-B693-A2864E2A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Existing Water Quality Scores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'WQ 1 Existing 2017 chart'!$F$2:$F$26</c:f>
              <c:numCache>
                <c:formatCode>0.00</c:formatCode>
                <c:ptCount val="25"/>
                <c:pt idx="0">
                  <c:v>7.1854718915343891</c:v>
                </c:pt>
                <c:pt idx="1">
                  <c:v>6.6767424242424234</c:v>
                </c:pt>
                <c:pt idx="2">
                  <c:v>5.5526287878787857</c:v>
                </c:pt>
                <c:pt idx="3">
                  <c:v>4.7308505291005281</c:v>
                </c:pt>
                <c:pt idx="4">
                  <c:v>6.4406571180555563</c:v>
                </c:pt>
                <c:pt idx="5">
                  <c:v>5.8275606060606044</c:v>
                </c:pt>
                <c:pt idx="6">
                  <c:v>6.8224082125603864</c:v>
                </c:pt>
                <c:pt idx="7">
                  <c:v>6.8488147026685047</c:v>
                </c:pt>
                <c:pt idx="8">
                  <c:v>5.9520113636363616</c:v>
                </c:pt>
                <c:pt idx="9">
                  <c:v>6.0488821548821567</c:v>
                </c:pt>
                <c:pt idx="10">
                  <c:v>6.3361628787878779</c:v>
                </c:pt>
                <c:pt idx="11">
                  <c:v>5.9467235449735449</c:v>
                </c:pt>
                <c:pt idx="12">
                  <c:v>7.3271388888888875</c:v>
                </c:pt>
                <c:pt idx="13">
                  <c:v>3.5340277777777791</c:v>
                </c:pt>
                <c:pt idx="14">
                  <c:v>6.9033768939393942</c:v>
                </c:pt>
                <c:pt idx="15">
                  <c:v>3.5481329365079355</c:v>
                </c:pt>
                <c:pt idx="16">
                  <c:v>7.3385016103059586</c:v>
                </c:pt>
                <c:pt idx="17">
                  <c:v>8.5024444444444445</c:v>
                </c:pt>
                <c:pt idx="18">
                  <c:v>6.142999999999998</c:v>
                </c:pt>
                <c:pt idx="19">
                  <c:v>10.4</c:v>
                </c:pt>
                <c:pt idx="20">
                  <c:v>3.6940223214285721</c:v>
                </c:pt>
                <c:pt idx="21">
                  <c:v>5.2759287439613534</c:v>
                </c:pt>
                <c:pt idx="22">
                  <c:v>6.4077483465608456</c:v>
                </c:pt>
                <c:pt idx="23">
                  <c:v>9.9571334541062804</c:v>
                </c:pt>
                <c:pt idx="24">
                  <c:v>4.9391455314009667</c:v>
                </c:pt>
              </c:numCache>
            </c:numRef>
          </c:xVal>
          <c:yVal>
            <c:numRef>
              <c:f>'WQ 1 Existing 2017 chart'!$G$2:$G$26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921-4646-B364-21127BC4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39967"/>
        <c:axId val="1171042047"/>
      </c:scatterChart>
      <c:valAx>
        <c:axId val="117103996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Secchi Disc Transparency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2047"/>
        <c:crosses val="autoZero"/>
        <c:crossBetween val="midCat"/>
        <c:majorUnit val="1"/>
      </c:valAx>
      <c:valAx>
        <c:axId val="11710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Water Quality Score (1-5)</a:t>
                </a:r>
              </a:p>
            </c:rich>
          </c:tx>
          <c:layout>
            <c:manualLayout>
              <c:xMode val="edge"/>
              <c:yMode val="edge"/>
              <c:x val="1.656314545497228E-2"/>
              <c:y val="0.28279700886445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39967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Songo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lake'!$A$52:$A$54</c:f>
              <c:numCache>
                <c:formatCode>General</c:formatCode>
                <c:ptCount val="3"/>
                <c:pt idx="0">
                  <c:v>1995</c:v>
                </c:pt>
                <c:pt idx="1">
                  <c:v>2009</c:v>
                </c:pt>
                <c:pt idx="2">
                  <c:v>2018</c:v>
                </c:pt>
              </c:numCache>
            </c:numRef>
          </c:xVal>
          <c:yVal>
            <c:numRef>
              <c:f>'LAND Trend graphs by lake'!$B$52:$B$54</c:f>
              <c:numCache>
                <c:formatCode>General</c:formatCode>
                <c:ptCount val="3"/>
                <c:pt idx="0">
                  <c:v>0.9838709677419355</c:v>
                </c:pt>
                <c:pt idx="1">
                  <c:v>0.967741935483871</c:v>
                </c:pt>
                <c:pt idx="2">
                  <c:v>0.90172609298223505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C-400B-9A1E-7457A670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Thomas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lake'!$A$58:$A$61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lake'!$B$58:$B$61</c:f>
              <c:numCache>
                <c:formatCode>General</c:formatCode>
                <c:ptCount val="4"/>
                <c:pt idx="0">
                  <c:v>0.9478154411202081</c:v>
                </c:pt>
                <c:pt idx="1">
                  <c:v>0.94470968735561378</c:v>
                </c:pt>
                <c:pt idx="2">
                  <c:v>0.90267248640784137</c:v>
                </c:pt>
                <c:pt idx="3">
                  <c:v>0.89942706720346854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F-412A-AF9E-25769EB2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Bear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23490555821979"/>
          <c:y val="0.15782407407407409"/>
          <c:w val="0.787194694965683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lake'!$A$65:$A$68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lake'!$B$65:$B$68</c:f>
              <c:numCache>
                <c:formatCode>General</c:formatCode>
                <c:ptCount val="4"/>
                <c:pt idx="0">
                  <c:v>0.93087844569910327</c:v>
                </c:pt>
                <c:pt idx="1">
                  <c:v>0.9102702702702703</c:v>
                </c:pt>
                <c:pt idx="2">
                  <c:v>0.92917411363730829</c:v>
                </c:pt>
                <c:pt idx="3">
                  <c:v>0.8980491660080695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A-4797-ACDD-3CA73E6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solidFill>
          <a:schemeClr val="bg1">
            <a:lumMod val="85000"/>
          </a:schemeClr>
        </a:solidFill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Woods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lake'!$A$72:$A$75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lake'!$B$72:$B$75</c:f>
              <c:numCache>
                <c:formatCode>General</c:formatCode>
                <c:ptCount val="4"/>
                <c:pt idx="0">
                  <c:v>0.95806089426061691</c:v>
                </c:pt>
                <c:pt idx="1">
                  <c:v>0.97023730611162662</c:v>
                </c:pt>
                <c:pt idx="2">
                  <c:v>0.88849229955714193</c:v>
                </c:pt>
                <c:pt idx="3">
                  <c:v>0.8938536325497769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6-48B9-9E09-EAFCB08D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Crescent Lake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lake'!$A$79:$A$82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lake'!$B$79:$B$82</c:f>
              <c:numCache>
                <c:formatCode>General</c:formatCode>
                <c:ptCount val="4"/>
                <c:pt idx="0">
                  <c:v>0.94656696867154244</c:v>
                </c:pt>
                <c:pt idx="1">
                  <c:v>0.92917628945342567</c:v>
                </c:pt>
                <c:pt idx="2">
                  <c:v>0.89526307162760199</c:v>
                </c:pt>
                <c:pt idx="3">
                  <c:v>0.89369687603488246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4-425A-B205-83647E9E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Fosters</a:t>
            </a:r>
            <a:r>
              <a:rPr lang="en-US" baseline="0"/>
              <a:t> (Ingalls) Pond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lake'!$A$86:$A$89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lake'!$B$86:$B$89</c:f>
              <c:numCache>
                <c:formatCode>General</c:formatCode>
                <c:ptCount val="4"/>
                <c:pt idx="0">
                  <c:v>0.9279983955074208</c:v>
                </c:pt>
                <c:pt idx="1">
                  <c:v>0.89822294022617122</c:v>
                </c:pt>
                <c:pt idx="2">
                  <c:v>0.95527476935419176</c:v>
                </c:pt>
                <c:pt idx="3">
                  <c:v>0.88303263734036086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458-A2FA-4FDE5213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Panther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lake'!$M$12:$M$15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lake'!$N$12:$N$15</c:f>
              <c:numCache>
                <c:formatCode>General</c:formatCode>
                <c:ptCount val="4"/>
                <c:pt idx="0">
                  <c:v>0.93393694517356296</c:v>
                </c:pt>
                <c:pt idx="1">
                  <c:v>0.93094037377632755</c:v>
                </c:pt>
                <c:pt idx="2">
                  <c:v>0.89079305046684787</c:v>
                </c:pt>
                <c:pt idx="3">
                  <c:v>0.88173964849568065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9E7-BF22-B95DED7B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Trickey</a:t>
            </a:r>
            <a:r>
              <a:rPr lang="en-US" baseline="0"/>
              <a:t> </a:t>
            </a:r>
            <a:r>
              <a:rPr lang="en-US"/>
              <a:t>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lake'!$M$19:$M$22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lake'!$N$19:$N$22</c:f>
              <c:numCache>
                <c:formatCode>General</c:formatCode>
                <c:ptCount val="4"/>
                <c:pt idx="0">
                  <c:v>0.94744744744744747</c:v>
                </c:pt>
                <c:pt idx="1">
                  <c:v>0.93532145623547636</c:v>
                </c:pt>
                <c:pt idx="2">
                  <c:v>0.89241688457228241</c:v>
                </c:pt>
                <c:pt idx="3">
                  <c:v>0.86970172684458402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7-49E0-8948-3ECC03FB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Parker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lake'!$M$26:$M$29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lake'!$N$26:$N$29</c:f>
              <c:numCache>
                <c:formatCode>General</c:formatCode>
                <c:ptCount val="4"/>
                <c:pt idx="0">
                  <c:v>0.91315453384418899</c:v>
                </c:pt>
                <c:pt idx="1">
                  <c:v>0.92170240415854454</c:v>
                </c:pt>
                <c:pt idx="2">
                  <c:v>0.89485458612975388</c:v>
                </c:pt>
                <c:pt idx="3">
                  <c:v>0.86631716906946266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A-45D0-96BA-A052848F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Pleasant</a:t>
            </a:r>
            <a:r>
              <a:rPr lang="en-US" baseline="0"/>
              <a:t> Lake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lake'!$M$33:$M$36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lake'!$N$33:$N$36</c:f>
              <c:numCache>
                <c:formatCode>General</c:formatCode>
                <c:ptCount val="4"/>
                <c:pt idx="0">
                  <c:v>0.94052877138413682</c:v>
                </c:pt>
                <c:pt idx="1">
                  <c:v>0.93691940748179769</c:v>
                </c:pt>
                <c:pt idx="2">
                  <c:v>0.90031753938110948</c:v>
                </c:pt>
                <c:pt idx="3">
                  <c:v>0.86031685918071077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4-44BD-AF56-DEBCAEB3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'WQ 4 Coefficient absolute value'!$D$2:$D$22</c:f>
              <c:numCache>
                <c:formatCode>General</c:formatCode>
                <c:ptCount val="21"/>
                <c:pt idx="0">
                  <c:v>-2.7000000000000001E-3</c:v>
                </c:pt>
                <c:pt idx="1">
                  <c:v>-3.7000000000000002E-3</c:v>
                </c:pt>
                <c:pt idx="2">
                  <c:v>-6.9999999999999999E-4</c:v>
                </c:pt>
                <c:pt idx="3">
                  <c:v>-1.6000000000000001E-3</c:v>
                </c:pt>
                <c:pt idx="4">
                  <c:v>-3.2000000000000002E-3</c:v>
                </c:pt>
                <c:pt idx="5">
                  <c:v>-2.5999999999999999E-3</c:v>
                </c:pt>
                <c:pt idx="6">
                  <c:v>-5.0000000000000001E-4</c:v>
                </c:pt>
                <c:pt idx="7">
                  <c:v>-3.3E-3</c:v>
                </c:pt>
                <c:pt idx="8">
                  <c:v>-1.9E-3</c:v>
                </c:pt>
                <c:pt idx="9">
                  <c:v>-2.8999999999999998E-3</c:v>
                </c:pt>
                <c:pt idx="10">
                  <c:v>-2.0999999999999999E-3</c:v>
                </c:pt>
                <c:pt idx="11">
                  <c:v>-8.0000000000000007E-5</c:v>
                </c:pt>
                <c:pt idx="12">
                  <c:v>-1.9E-3</c:v>
                </c:pt>
                <c:pt idx="13">
                  <c:v>-2.3999999999999998E-3</c:v>
                </c:pt>
                <c:pt idx="14">
                  <c:v>-8.0000000000000004E-4</c:v>
                </c:pt>
                <c:pt idx="15">
                  <c:v>-1.9999999999999999E-6</c:v>
                </c:pt>
                <c:pt idx="16">
                  <c:v>-3.3999999999999998E-3</c:v>
                </c:pt>
                <c:pt idx="17">
                  <c:v>-1.2999999999999999E-3</c:v>
                </c:pt>
                <c:pt idx="18">
                  <c:v>-1.8E-3</c:v>
                </c:pt>
                <c:pt idx="19">
                  <c:v>-2.5999999999999999E-3</c:v>
                </c:pt>
                <c:pt idx="20">
                  <c:v>-2.7000000000000001E-3</c:v>
                </c:pt>
              </c:numCache>
            </c:numRef>
          </c:xVal>
          <c:yVal>
            <c:numRef>
              <c:f>'WQ 4 Coefficient absolute value'!$E$2:$E$22</c:f>
              <c:numCache>
                <c:formatCode>0.0000</c:formatCode>
                <c:ptCount val="21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0.12974025974026016</c:v>
                </c:pt>
                <c:pt idx="4">
                  <c:v>7.605093319380063E-4</c:v>
                </c:pt>
                <c:pt idx="5">
                  <c:v>-5.5310108710998243E-2</c:v>
                </c:pt>
                <c:pt idx="6">
                  <c:v>3.1817563893420518E-2</c:v>
                </c:pt>
                <c:pt idx="7">
                  <c:v>1.3094209538770277E-2</c:v>
                </c:pt>
                <c:pt idx="8">
                  <c:v>-9.7588462682128979E-3</c:v>
                </c:pt>
                <c:pt idx="9">
                  <c:v>-2.6090785907859078E-2</c:v>
                </c:pt>
                <c:pt idx="10">
                  <c:v>-2.6090785907859078E-2</c:v>
                </c:pt>
                <c:pt idx="11">
                  <c:v>1.30179028132992E-2</c:v>
                </c:pt>
                <c:pt idx="12">
                  <c:v>0.16</c:v>
                </c:pt>
                <c:pt idx="13">
                  <c:v>0.66</c:v>
                </c:pt>
                <c:pt idx="14">
                  <c:v>-4.6632751937984127E-4</c:v>
                </c:pt>
                <c:pt idx="15">
                  <c:v>0</c:v>
                </c:pt>
                <c:pt idx="16">
                  <c:v>0.01</c:v>
                </c:pt>
                <c:pt idx="17">
                  <c:v>-4.7699999999999999E-2</c:v>
                </c:pt>
                <c:pt idx="18">
                  <c:v>-0.11</c:v>
                </c:pt>
                <c:pt idx="19">
                  <c:v>4.41E-2</c:v>
                </c:pt>
                <c:pt idx="20">
                  <c:v>-3.32E-2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7-48B6-ACE7-860DC140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09231"/>
        <c:axId val="299711311"/>
      </c:scatterChart>
      <c:valAx>
        <c:axId val="2997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1311"/>
        <c:crosses val="autoZero"/>
        <c:crossBetween val="midCat"/>
      </c:valAx>
      <c:valAx>
        <c:axId val="2997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Highland</a:t>
            </a:r>
            <a:r>
              <a:rPr lang="en-US" baseline="0"/>
              <a:t> Lake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lake'!$M$40:$M$43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lake'!$N$40:$N$43</c:f>
              <c:numCache>
                <c:formatCode>General</c:formatCode>
                <c:ptCount val="4"/>
                <c:pt idx="0">
                  <c:v>0.94184930077228135</c:v>
                </c:pt>
                <c:pt idx="1">
                  <c:v>0.94446557626473948</c:v>
                </c:pt>
                <c:pt idx="2">
                  <c:v>0.91571009635525769</c:v>
                </c:pt>
                <c:pt idx="3">
                  <c:v>0.8599124186896816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B-4BF2-B703-D0E90598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Otter</a:t>
            </a:r>
            <a:r>
              <a:rPr lang="en-US" baseline="0"/>
              <a:t> Pond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lake'!$M$47:$M$50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lake'!$N$47:$N$50</c:f>
              <c:numCache>
                <c:formatCode>General</c:formatCode>
                <c:ptCount val="4"/>
                <c:pt idx="0">
                  <c:v>0.94274406332453831</c:v>
                </c:pt>
                <c:pt idx="1">
                  <c:v>0.9285714285714286</c:v>
                </c:pt>
                <c:pt idx="2">
                  <c:v>0.82542643923240944</c:v>
                </c:pt>
                <c:pt idx="3">
                  <c:v>0.84979702300405957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B-4B63-8BE2-9691F6A6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McWain Pond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lake'!$M$54:$M$57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lake'!$N$54:$N$57</c:f>
              <c:numCache>
                <c:formatCode>General</c:formatCode>
                <c:ptCount val="4"/>
                <c:pt idx="0">
                  <c:v>0.91972396925227118</c:v>
                </c:pt>
                <c:pt idx="1">
                  <c:v>0.91079275795394621</c:v>
                </c:pt>
                <c:pt idx="2">
                  <c:v>0.90280324862457428</c:v>
                </c:pt>
                <c:pt idx="3">
                  <c:v>0.84668557249202414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2-472F-8BE9-448A5DC9E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Island Pond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lake'!$Z$12:$Z$15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lake'!$AA$12:$AA$15</c:f>
              <c:numCache>
                <c:formatCode>General</c:formatCode>
                <c:ptCount val="4"/>
                <c:pt idx="0">
                  <c:v>0.93191076624636271</c:v>
                </c:pt>
                <c:pt idx="1">
                  <c:v>0.94939429464634628</c:v>
                </c:pt>
                <c:pt idx="2">
                  <c:v>0.87531510568159787</c:v>
                </c:pt>
                <c:pt idx="3">
                  <c:v>0.84205369390554574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9-4247-AEC9-8F4D011D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Long Lake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lake'!$Z$19:$Z$22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lake'!$AA$19:$AA$22</c:f>
              <c:numCache>
                <c:formatCode>General</c:formatCode>
                <c:ptCount val="4"/>
                <c:pt idx="0">
                  <c:v>0.91876062974409201</c:v>
                </c:pt>
                <c:pt idx="1">
                  <c:v>0.90244161499754383</c:v>
                </c:pt>
                <c:pt idx="2">
                  <c:v>0.85585090171863198</c:v>
                </c:pt>
                <c:pt idx="3">
                  <c:v>0.8301489874445791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5-4E42-9ADE-36F2B5FC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Crystal Lake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lake'!$Z$26:$Z$29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lake'!$AA$26:$AA$29</c:f>
              <c:numCache>
                <c:formatCode>General</c:formatCode>
                <c:ptCount val="4"/>
                <c:pt idx="0">
                  <c:v>0.91900157037771713</c:v>
                </c:pt>
                <c:pt idx="1">
                  <c:v>0.90127599635429612</c:v>
                </c:pt>
                <c:pt idx="2">
                  <c:v>0.84237736785507489</c:v>
                </c:pt>
                <c:pt idx="3">
                  <c:v>0.82624025219844033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2-4541-84C7-5867ED57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Keoka Lake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lake'!$Z$34:$Z$37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lake'!$AA$34:$AA$37</c:f>
              <c:numCache>
                <c:formatCode>General</c:formatCode>
                <c:ptCount val="4"/>
                <c:pt idx="0">
                  <c:v>0.89016883037727801</c:v>
                </c:pt>
                <c:pt idx="1">
                  <c:v>0.87515307372030371</c:v>
                </c:pt>
                <c:pt idx="2">
                  <c:v>0.88874649090687174</c:v>
                </c:pt>
                <c:pt idx="3">
                  <c:v>0.81380594843140674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A-4807-AEF6-756A1F40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Adams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lake'!$Z$40:$Z$43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lake'!$AA$40:$AA$43</c:f>
              <c:numCache>
                <c:formatCode>General</c:formatCode>
                <c:ptCount val="4"/>
                <c:pt idx="0">
                  <c:v>0.9115426105717368</c:v>
                </c:pt>
                <c:pt idx="1">
                  <c:v>0.89258028792912514</c:v>
                </c:pt>
                <c:pt idx="2">
                  <c:v>0.88660907127429811</c:v>
                </c:pt>
                <c:pt idx="3">
                  <c:v>0.8136160714285714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3-4A2B-A719-E760F121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Brandy Pond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lake'!$Z$47:$Z$50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lake'!$AA$47:$AA$50</c:f>
              <c:numCache>
                <c:formatCode>General</c:formatCode>
                <c:ptCount val="4"/>
                <c:pt idx="0">
                  <c:v>0.87093399277154271</c:v>
                </c:pt>
                <c:pt idx="1">
                  <c:v>0.83805513016845334</c:v>
                </c:pt>
                <c:pt idx="2">
                  <c:v>0.76863826550019021</c:v>
                </c:pt>
                <c:pt idx="3">
                  <c:v>0.76536904991327814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A-4046-A843-16C222BBF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Sebago Lake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85454943132108"/>
                  <c:y val="-9.612787984835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'LAND Trend graphs by lake'!$AK$4:$AK$7</c:f>
              <c:numCache>
                <c:formatCode>General</c:formatCode>
                <c:ptCount val="4"/>
                <c:pt idx="0">
                  <c:v>1987</c:v>
                </c:pt>
                <c:pt idx="1">
                  <c:v>1995</c:v>
                </c:pt>
                <c:pt idx="2">
                  <c:v>2009</c:v>
                </c:pt>
                <c:pt idx="3">
                  <c:v>2018</c:v>
                </c:pt>
              </c:numCache>
            </c:numRef>
          </c:xVal>
          <c:yVal>
            <c:numRef>
              <c:f>'LAND Trend graphs by lake'!$AL$4:$AL$7</c:f>
              <c:numCache>
                <c:formatCode>General</c:formatCode>
                <c:ptCount val="4"/>
                <c:pt idx="0">
                  <c:v>0.93544777998427964</c:v>
                </c:pt>
                <c:pt idx="1">
                  <c:v>0.92812643753696522</c:v>
                </c:pt>
                <c:pt idx="2">
                  <c:v>0.89244632196501461</c:v>
                </c:pt>
                <c:pt idx="3">
                  <c:v>0.87799812229858998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6-4253-BE71-F17A7F91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49535"/>
        <c:axId val="255649951"/>
      </c:scatterChart>
      <c:valAx>
        <c:axId val="2556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951"/>
        <c:crosses val="autoZero"/>
        <c:crossBetween val="midCat"/>
      </c:valAx>
      <c:valAx>
        <c:axId val="25564995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'WQ 4 Coefficient absolute value'!$D$2:$D$22</c:f>
              <c:numCache>
                <c:formatCode>General</c:formatCode>
                <c:ptCount val="21"/>
                <c:pt idx="0">
                  <c:v>-2.7000000000000001E-3</c:v>
                </c:pt>
                <c:pt idx="1">
                  <c:v>-3.7000000000000002E-3</c:v>
                </c:pt>
                <c:pt idx="2">
                  <c:v>-6.9999999999999999E-4</c:v>
                </c:pt>
                <c:pt idx="3">
                  <c:v>-1.6000000000000001E-3</c:v>
                </c:pt>
                <c:pt idx="4">
                  <c:v>-3.2000000000000002E-3</c:v>
                </c:pt>
                <c:pt idx="5">
                  <c:v>-2.5999999999999999E-3</c:v>
                </c:pt>
                <c:pt idx="6">
                  <c:v>-5.0000000000000001E-4</c:v>
                </c:pt>
                <c:pt idx="7">
                  <c:v>-3.3E-3</c:v>
                </c:pt>
                <c:pt idx="8">
                  <c:v>-1.9E-3</c:v>
                </c:pt>
                <c:pt idx="9">
                  <c:v>-2.8999999999999998E-3</c:v>
                </c:pt>
                <c:pt idx="10">
                  <c:v>-2.0999999999999999E-3</c:v>
                </c:pt>
                <c:pt idx="11">
                  <c:v>-8.0000000000000007E-5</c:v>
                </c:pt>
                <c:pt idx="12">
                  <c:v>-1.9E-3</c:v>
                </c:pt>
                <c:pt idx="13">
                  <c:v>-2.3999999999999998E-3</c:v>
                </c:pt>
                <c:pt idx="14">
                  <c:v>-8.0000000000000004E-4</c:v>
                </c:pt>
                <c:pt idx="15">
                  <c:v>-1.9999999999999999E-6</c:v>
                </c:pt>
                <c:pt idx="16">
                  <c:v>-3.3999999999999998E-3</c:v>
                </c:pt>
                <c:pt idx="17">
                  <c:v>-1.2999999999999999E-3</c:v>
                </c:pt>
                <c:pt idx="18">
                  <c:v>-1.8E-3</c:v>
                </c:pt>
                <c:pt idx="19">
                  <c:v>-2.5999999999999999E-3</c:v>
                </c:pt>
                <c:pt idx="20">
                  <c:v>-2.7000000000000001E-3</c:v>
                </c:pt>
              </c:numCache>
            </c:numRef>
          </c:xVal>
          <c:yVal>
            <c:numRef>
              <c:f>'WQ 4 Coefficient absolute value'!$E$2:$E$22</c:f>
              <c:numCache>
                <c:formatCode>0.0000</c:formatCode>
                <c:ptCount val="21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0.12974025974026016</c:v>
                </c:pt>
                <c:pt idx="4">
                  <c:v>7.605093319380063E-4</c:v>
                </c:pt>
                <c:pt idx="5">
                  <c:v>-5.5310108710998243E-2</c:v>
                </c:pt>
                <c:pt idx="6">
                  <c:v>3.1817563893420518E-2</c:v>
                </c:pt>
                <c:pt idx="7">
                  <c:v>1.3094209538770277E-2</c:v>
                </c:pt>
                <c:pt idx="8">
                  <c:v>-9.7588462682128979E-3</c:v>
                </c:pt>
                <c:pt idx="9">
                  <c:v>-2.6090785907859078E-2</c:v>
                </c:pt>
                <c:pt idx="10">
                  <c:v>-2.6090785907859078E-2</c:v>
                </c:pt>
                <c:pt idx="11">
                  <c:v>1.30179028132992E-2</c:v>
                </c:pt>
                <c:pt idx="12">
                  <c:v>0.16</c:v>
                </c:pt>
                <c:pt idx="13">
                  <c:v>0.66</c:v>
                </c:pt>
                <c:pt idx="14">
                  <c:v>-4.6632751937984127E-4</c:v>
                </c:pt>
                <c:pt idx="15">
                  <c:v>0</c:v>
                </c:pt>
                <c:pt idx="16">
                  <c:v>0.01</c:v>
                </c:pt>
                <c:pt idx="17">
                  <c:v>-4.7699999999999999E-2</c:v>
                </c:pt>
                <c:pt idx="18">
                  <c:v>-0.11</c:v>
                </c:pt>
                <c:pt idx="19">
                  <c:v>4.41E-2</c:v>
                </c:pt>
                <c:pt idx="20">
                  <c:v>-3.32E-2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6-4EC2-91F8-FF3B5A37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83024"/>
        <c:axId val="1612572624"/>
      </c:scatterChart>
      <c:valAx>
        <c:axId val="161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2624"/>
        <c:crosses val="autoZero"/>
        <c:crossBetween val="midCat"/>
      </c:valAx>
      <c:valAx>
        <c:axId val="16125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WQ Trend and Significance</a:t>
            </a:r>
          </a:p>
        </c:rich>
      </c:tx>
      <c:layout>
        <c:manualLayout>
          <c:xMode val="edge"/>
          <c:yMode val="edge"/>
          <c:x val="0.29176042502733568"/>
          <c:y val="4.6920813891393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30723927788054E-2"/>
          <c:y val="0.13101778481922635"/>
          <c:w val="0.90999274064501046"/>
          <c:h val="0.745129310099320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A1-4DFA-B15F-96BBD59B721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EA1-4DFA-B15F-96BBD59B721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A1-4DFA-B15F-96BBD59B721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EA1-4DFA-B15F-96BBD59B721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EA1-4DFA-B15F-96BBD59B721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EA1-4DFA-B15F-96BBD59B721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EA1-4DFA-B15F-96BBD59B721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EA1-4DFA-B15F-96BBD59B721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EA1-4DFA-B15F-96BBD59B721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EA1-4DFA-B15F-96BBD59B721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EA1-4DFA-B15F-96BBD59B721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EA1-4DFA-B15F-96BBD59B721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EA1-4DFA-B15F-96BBD59B721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B050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EA1-4DFA-B15F-96BBD59B721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EA1-4DFA-B15F-96BBD59B721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EA1-4DFA-B15F-96BBD59B721A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EA1-4DFA-B15F-96BBD59B721A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EA1-4DFA-B15F-96BBD59B721A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EA1-4DFA-B15F-96BBD59B721A}"/>
              </c:ext>
            </c:extLst>
          </c:dPt>
          <c:xVal>
            <c:numRef>
              <c:f>'WQ 5 Trend chart'!$C$3:$C$21</c:f>
              <c:numCache>
                <c:formatCode>0%</c:formatCode>
                <c:ptCount val="19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</c:v>
                </c:pt>
                <c:pt idx="14">
                  <c:v>0.01</c:v>
                </c:pt>
                <c:pt idx="15">
                  <c:v>-4.7657378740970015E-2</c:v>
                </c:pt>
                <c:pt idx="16">
                  <c:v>-0.11</c:v>
                </c:pt>
                <c:pt idx="17">
                  <c:v>4.4083610188261353E-2</c:v>
                </c:pt>
                <c:pt idx="18">
                  <c:v>-3.3177749360613872E-2</c:v>
                </c:pt>
              </c:numCache>
            </c:numRef>
          </c:xVal>
          <c:yVal>
            <c:numRef>
              <c:f>'WQ 5 Trend chart'!$D$3:$D$21</c:f>
              <c:numCache>
                <c:formatCode>0%</c:formatCode>
                <c:ptCount val="19"/>
                <c:pt idx="0">
                  <c:v>0.98585067826427952</c:v>
                </c:pt>
                <c:pt idx="1">
                  <c:v>0.53956411089009415</c:v>
                </c:pt>
                <c:pt idx="2">
                  <c:v>0.72457995988079094</c:v>
                </c:pt>
                <c:pt idx="3">
                  <c:v>1.5195059963145852E-2</c:v>
                </c:pt>
                <c:pt idx="4">
                  <c:v>0.89526663368735571</c:v>
                </c:pt>
                <c:pt idx="5">
                  <c:v>0.80710577031934505</c:v>
                </c:pt>
                <c:pt idx="6">
                  <c:v>0.20432305554562802</c:v>
                </c:pt>
                <c:pt idx="7">
                  <c:v>0.30712571285270662</c:v>
                </c:pt>
                <c:pt idx="8">
                  <c:v>0.51266379400254203</c:v>
                </c:pt>
                <c:pt idx="9">
                  <c:v>0.7236373138384592</c:v>
                </c:pt>
                <c:pt idx="10">
                  <c:v>0.50943372914770191</c:v>
                </c:pt>
                <c:pt idx="11">
                  <c:v>1</c:v>
                </c:pt>
                <c:pt idx="12">
                  <c:v>3.9631320739472287E-2</c:v>
                </c:pt>
                <c:pt idx="13">
                  <c:v>0.52</c:v>
                </c:pt>
                <c:pt idx="14">
                  <c:v>0.54</c:v>
                </c:pt>
                <c:pt idx="15">
                  <c:v>0.86423874268588285</c:v>
                </c:pt>
                <c:pt idx="16">
                  <c:v>1</c:v>
                </c:pt>
                <c:pt idx="17">
                  <c:v>0.97531011390418254</c:v>
                </c:pt>
                <c:pt idx="18">
                  <c:v>0.85898443127204926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1-4DFA-B15F-96BBD59B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46623"/>
        <c:axId val="1171043295"/>
      </c:scatterChart>
      <c:valAx>
        <c:axId val="11710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Water Quality Trend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3295"/>
        <c:crosses val="autoZero"/>
        <c:crossBetween val="midCat"/>
        <c:majorUnit val="3.0000000000000006E-2"/>
      </c:valAx>
      <c:valAx>
        <c:axId val="117104329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Significance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662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WQ Trend and Significance</a:t>
            </a:r>
          </a:p>
        </c:rich>
      </c:tx>
      <c:layout>
        <c:manualLayout>
          <c:xMode val="edge"/>
          <c:yMode val="edge"/>
          <c:x val="0.29176042502733568"/>
          <c:y val="4.6920813891393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30723927788054E-2"/>
          <c:y val="0.13101778481922635"/>
          <c:w val="0.90999274064501046"/>
          <c:h val="0.745129310099320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C-4A69-83E6-CE82C1BF13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C-4A69-83E6-CE82C1BF135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AC-4A69-83E6-CE82C1BF135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AC-4A69-83E6-CE82C1BF135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AC-4A69-83E6-CE82C1BF135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AC-4A69-83E6-CE82C1BF135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3AC-4A69-83E6-CE82C1BF135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3AC-4A69-83E6-CE82C1BF135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3AC-4A69-83E6-CE82C1BF135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3AC-4A69-83E6-CE82C1BF135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3AC-4A69-83E6-CE82C1BF135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3AC-4A69-83E6-CE82C1BF135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3AC-4A69-83E6-CE82C1BF1352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B050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3AC-4A69-83E6-CE82C1BF1352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3AC-4A69-83E6-CE82C1BF1352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3AC-4A69-83E6-CE82C1BF1352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3AC-4A69-83E6-CE82C1BF1352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3AC-4A69-83E6-CE82C1BF1352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3AC-4A69-83E6-CE82C1BF135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44EFD90-A497-43D9-A130-E85223E40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AC-4A69-83E6-CE82C1BF13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2DCF96-5E3B-4D19-9AC5-E32A2F1FA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AC-4A69-83E6-CE82C1BF13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A8899A-9893-4F97-B278-18B0CFC85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AC-4A69-83E6-CE82C1BF13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96A625-22C7-4403-937F-2070D8B8D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AC-4A69-83E6-CE82C1BF13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33B66A-588C-46C2-9BC8-E100C0C3E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AC-4A69-83E6-CE82C1BF13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D6ACD2-2704-4D03-8A53-F90B72755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AC-4A69-83E6-CE82C1BF13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B4D3A6-B6EB-4F82-986E-AD322DBB3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C-4A69-83E6-CE82C1BF13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8A9D061-6118-4CB6-97C8-B845B90E3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C-4A69-83E6-CE82C1BF135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6CB67F-B564-4F69-A393-5CF527C78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C-4A69-83E6-CE82C1BF135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21EC6C-B16F-4834-A3E8-4C50C1E3E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C-4A69-83E6-CE82C1BF135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9FDA96-9EB5-43BE-A380-8F03B4293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C-4A69-83E6-CE82C1BF135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B9E1437-E21F-4AC8-93A4-F6268CD8F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C-4A69-83E6-CE82C1BF135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069F67-559D-4CB8-B8FC-0ACC56F6C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C-4A69-83E6-CE82C1BF135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C3807A-186C-45C7-ACCF-6A0C49A3B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C-4A69-83E6-CE82C1BF13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4D52262-A76D-4A59-8B00-2C67E76D0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C-4A69-83E6-CE82C1BF135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DC744C-D8EA-4EBC-B24E-3F03991F3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C-4A69-83E6-CE82C1BF135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92DC437-9220-4CD7-8195-F742BF657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AC-4A69-83E6-CE82C1BF135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92CF69F-A639-4FAD-9B2B-290452423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AC-4A69-83E6-CE82C1BF135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6F3FCEF-E383-477C-9621-B339A4778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C-4A69-83E6-CE82C1BF1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'WQ 5 Trend chart'!$C$3:$C$21</c:f>
              <c:numCache>
                <c:formatCode>0%</c:formatCode>
                <c:ptCount val="19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</c:v>
                </c:pt>
                <c:pt idx="14">
                  <c:v>0.01</c:v>
                </c:pt>
                <c:pt idx="15">
                  <c:v>-4.7657378740970015E-2</c:v>
                </c:pt>
                <c:pt idx="16">
                  <c:v>-0.11</c:v>
                </c:pt>
                <c:pt idx="17">
                  <c:v>4.4083610188261353E-2</c:v>
                </c:pt>
                <c:pt idx="18">
                  <c:v>-3.3177749360613872E-2</c:v>
                </c:pt>
              </c:numCache>
            </c:numRef>
          </c:xVal>
          <c:yVal>
            <c:numRef>
              <c:f>'WQ 5 Trend chart'!$D$3:$D$21</c:f>
              <c:numCache>
                <c:formatCode>0%</c:formatCode>
                <c:ptCount val="19"/>
                <c:pt idx="0">
                  <c:v>0.98585067826427952</c:v>
                </c:pt>
                <c:pt idx="1">
                  <c:v>0.53956411089009415</c:v>
                </c:pt>
                <c:pt idx="2">
                  <c:v>0.72457995988079094</c:v>
                </c:pt>
                <c:pt idx="3">
                  <c:v>1.5195059963145852E-2</c:v>
                </c:pt>
                <c:pt idx="4">
                  <c:v>0.89526663368735571</c:v>
                </c:pt>
                <c:pt idx="5">
                  <c:v>0.80710577031934505</c:v>
                </c:pt>
                <c:pt idx="6">
                  <c:v>0.20432305554562802</c:v>
                </c:pt>
                <c:pt idx="7">
                  <c:v>0.30712571285270662</c:v>
                </c:pt>
                <c:pt idx="8">
                  <c:v>0.51266379400254203</c:v>
                </c:pt>
                <c:pt idx="9">
                  <c:v>0.7236373138384592</c:v>
                </c:pt>
                <c:pt idx="10">
                  <c:v>0.50943372914770191</c:v>
                </c:pt>
                <c:pt idx="11">
                  <c:v>1</c:v>
                </c:pt>
                <c:pt idx="12">
                  <c:v>3.9631320739472287E-2</c:v>
                </c:pt>
                <c:pt idx="13">
                  <c:v>0.52</c:v>
                </c:pt>
                <c:pt idx="14">
                  <c:v>0.54</c:v>
                </c:pt>
                <c:pt idx="15">
                  <c:v>0.86423874268588285</c:v>
                </c:pt>
                <c:pt idx="16">
                  <c:v>1</c:v>
                </c:pt>
                <c:pt idx="17">
                  <c:v>0.97531011390418254</c:v>
                </c:pt>
                <c:pt idx="18">
                  <c:v>0.85898443127204926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'WQ Trend Chart for PP'!$A$3:$A$21</c15:f>
                <c15:dlblRangeCache>
                  <c:ptCount val="19"/>
                  <c:pt idx="0">
                    <c:v>ADAMS POND</c:v>
                  </c:pt>
                  <c:pt idx="1">
                    <c:v>BRANDY POND</c:v>
                  </c:pt>
                  <c:pt idx="2">
                    <c:v>BEAR POND</c:v>
                  </c:pt>
                  <c:pt idx="3">
                    <c:v>CRYSTAL POND </c:v>
                  </c:pt>
                  <c:pt idx="4">
                    <c:v>HIGHLAND LAKE</c:v>
                  </c:pt>
                  <c:pt idx="5">
                    <c:v>INGALLS (FOSTERS) POND</c:v>
                  </c:pt>
                  <c:pt idx="6">
                    <c:v>ISLAND POND</c:v>
                  </c:pt>
                  <c:pt idx="7">
                    <c:v>KEOKA LAKE</c:v>
                  </c:pt>
                  <c:pt idx="8">
                    <c:v>LONG LAKE</c:v>
                  </c:pt>
                  <c:pt idx="9">
                    <c:v>MCWAIN POND</c:v>
                  </c:pt>
                  <c:pt idx="10">
                    <c:v>MOOSE POND</c:v>
                  </c:pt>
                  <c:pt idx="11">
                    <c:v>PANTHER POND</c:v>
                  </c:pt>
                  <c:pt idx="12">
                    <c:v>PEABODY POND</c:v>
                  </c:pt>
                  <c:pt idx="13">
                    <c:v>SEBAGO LAKE</c:v>
                  </c:pt>
                  <c:pt idx="14">
                    <c:v>SONGO POND</c:v>
                  </c:pt>
                  <c:pt idx="15">
                    <c:v>STEARNS POND</c:v>
                  </c:pt>
                  <c:pt idx="16">
                    <c:v>THOMAS POND</c:v>
                  </c:pt>
                  <c:pt idx="17">
                    <c:v>TRICKEY POND</c:v>
                  </c:pt>
                  <c:pt idx="18">
                    <c:v>WOODS POND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33AC-4A69-83E6-CE82C1BF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46623"/>
        <c:axId val="1171043295"/>
      </c:scatterChart>
      <c:valAx>
        <c:axId val="11710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Water Quality Trend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3295"/>
        <c:crosses val="autoZero"/>
        <c:crossBetween val="midCat"/>
        <c:majorUnit val="3.0000000000000006E-2"/>
      </c:valAx>
      <c:valAx>
        <c:axId val="117104329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Significance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662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WQ Trend and Data Significance</a:t>
            </a:r>
          </a:p>
        </c:rich>
      </c:tx>
      <c:layout>
        <c:manualLayout>
          <c:xMode val="edge"/>
          <c:yMode val="edge"/>
          <c:x val="0.16125154777025222"/>
          <c:y val="3.3235576506403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30723927788054E-2"/>
          <c:y val="0.13101778481922635"/>
          <c:w val="0.90999274064501046"/>
          <c:h val="0.745129310099320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09-42B9-91BD-C9B18AE61DA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09-42B9-91BD-C9B18AE61DA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09-42B9-91BD-C9B18AE61DA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09-42B9-91BD-C9B18AE61DA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09-42B9-91BD-C9B18AE61DA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09-42B9-91BD-C9B18AE61DA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A09-42B9-91BD-C9B18AE61DA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09-42B9-91BD-C9B18AE61DA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A09-42B9-91BD-C9B18AE61DA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A09-42B9-91BD-C9B18AE61DA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A09-42B9-91BD-C9B18AE61DA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A09-42B9-91BD-C9B18AE61DA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A09-42B9-91BD-C9B18AE61DA2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B050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A09-42B9-91BD-C9B18AE61DA2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A09-42B9-91BD-C9B18AE61DA2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A09-42B9-91BD-C9B18AE61DA2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A09-42B9-91BD-C9B18AE61DA2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A09-42B9-91BD-C9B18AE61DA2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A09-42B9-91BD-C9B18AE61DA2}"/>
              </c:ext>
            </c:extLst>
          </c:dPt>
          <c:dLbls>
            <c:dLbl>
              <c:idx val="0"/>
              <c:layout>
                <c:manualLayout>
                  <c:x val="1.3635255832829473E-2"/>
                  <c:y val="2.5415440857838093E-2"/>
                </c:manualLayout>
              </c:layout>
              <c:tx>
                <c:rich>
                  <a:bodyPr/>
                  <a:lstStyle/>
                  <a:p>
                    <a:fld id="{B5DD6C6F-45FF-460B-86EB-86087A313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09-42B9-91BD-C9B18AE61DA2}"/>
                </c:ext>
              </c:extLst>
            </c:dLbl>
            <c:dLbl>
              <c:idx val="1"/>
              <c:layout>
                <c:manualLayout>
                  <c:x val="4.8697342260105775E-2"/>
                  <c:y val="-1.1730203472848351E-2"/>
                </c:manualLayout>
              </c:layout>
              <c:tx>
                <c:rich>
                  <a:bodyPr/>
                  <a:lstStyle/>
                  <a:p>
                    <a:fld id="{62FBD86D-D511-4DE3-B47E-3C00B5D11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A09-42B9-91BD-C9B18AE61DA2}"/>
                </c:ext>
              </c:extLst>
            </c:dLbl>
            <c:dLbl>
              <c:idx val="2"/>
              <c:layout>
                <c:manualLayout>
                  <c:x val="2.3374724284850771E-2"/>
                  <c:y val="0"/>
                </c:manualLayout>
              </c:layout>
              <c:tx>
                <c:rich>
                  <a:bodyPr/>
                  <a:lstStyle/>
                  <a:p>
                    <a:fld id="{EB3FBC3A-F882-432A-8A0D-D6A3A6E20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A09-42B9-91BD-C9B18AE61DA2}"/>
                </c:ext>
              </c:extLst>
            </c:dLbl>
            <c:dLbl>
              <c:idx val="3"/>
              <c:layout>
                <c:manualLayout>
                  <c:x val="2.3374724284850629E-2"/>
                  <c:y val="-2.7370474769979485E-2"/>
                </c:manualLayout>
              </c:layout>
              <c:tx>
                <c:rich>
                  <a:bodyPr/>
                  <a:lstStyle/>
                  <a:p>
                    <a:fld id="{8D82B237-4AD5-465B-ADD1-863AED3FF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A09-42B9-91BD-C9B18AE61DA2}"/>
                </c:ext>
              </c:extLst>
            </c:dLbl>
            <c:dLbl>
              <c:idx val="4"/>
              <c:layout>
                <c:manualLayout>
                  <c:x val="-0.16946675106516812"/>
                  <c:y val="-5.8651017364241753E-3"/>
                </c:manualLayout>
              </c:layout>
              <c:tx>
                <c:rich>
                  <a:bodyPr/>
                  <a:lstStyle/>
                  <a:p>
                    <a:fld id="{CED14D71-BAAD-4431-A4A7-FA56F8220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A09-42B9-91BD-C9B18AE61DA2}"/>
                </c:ext>
              </c:extLst>
            </c:dLbl>
            <c:dLbl>
              <c:idx val="5"/>
              <c:layout>
                <c:manualLayout>
                  <c:x val="1.7531043213638079E-2"/>
                  <c:y val="-3.5841874340867956E-17"/>
                </c:manualLayout>
              </c:layout>
              <c:tx>
                <c:rich>
                  <a:bodyPr/>
                  <a:lstStyle/>
                  <a:p>
                    <a:fld id="{CBB36EF4-FBA3-4E42-8212-593A54DD0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A09-42B9-91BD-C9B18AE61DA2}"/>
                </c:ext>
              </c:extLst>
            </c:dLbl>
            <c:dLbl>
              <c:idx val="6"/>
              <c:layout>
                <c:manualLayout>
                  <c:x val="3.1166299046467623E-2"/>
                  <c:y val="0"/>
                </c:manualLayout>
              </c:layout>
              <c:tx>
                <c:rich>
                  <a:bodyPr/>
                  <a:lstStyle/>
                  <a:p>
                    <a:fld id="{96C5394C-6FD2-4F33-AEE6-A8A592508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A09-42B9-91BD-C9B18AE61DA2}"/>
                </c:ext>
              </c:extLst>
            </c:dLbl>
            <c:dLbl>
              <c:idx val="7"/>
              <c:layout>
                <c:manualLayout>
                  <c:x val="-0.15777938892274271"/>
                  <c:y val="3.9100678242827832E-3"/>
                </c:manualLayout>
              </c:layout>
              <c:tx>
                <c:rich>
                  <a:bodyPr/>
                  <a:lstStyle/>
                  <a:p>
                    <a:fld id="{ED7901E5-52E5-4697-B635-B4DCDD354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A09-42B9-91BD-C9B18AE61DA2}"/>
                </c:ext>
              </c:extLst>
            </c:dLbl>
            <c:dLbl>
              <c:idx val="8"/>
              <c:layout>
                <c:manualLayout>
                  <c:x val="-0.14219623939950893"/>
                  <c:y val="-2.7370474769979555E-2"/>
                </c:manualLayout>
              </c:layout>
              <c:tx>
                <c:rich>
                  <a:bodyPr/>
                  <a:lstStyle/>
                  <a:p>
                    <a:fld id="{7EA56A19-3058-4B9E-A909-F7806BBDB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A09-42B9-91BD-C9B18AE61DA2}"/>
                </c:ext>
              </c:extLst>
            </c:dLbl>
            <c:dLbl>
              <c:idx val="9"/>
              <c:layout>
                <c:manualLayout>
                  <c:x val="-0.1811541132075935"/>
                  <c:y val="3.3235576506403658E-2"/>
                </c:manualLayout>
              </c:layout>
              <c:tx>
                <c:rich>
                  <a:bodyPr/>
                  <a:lstStyle/>
                  <a:p>
                    <a:fld id="{0B3B46C3-729E-4B8E-8DC0-B1191B235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A09-42B9-91BD-C9B18AE61DA2}"/>
                </c:ext>
              </c:extLst>
            </c:dLbl>
            <c:dLbl>
              <c:idx val="10"/>
              <c:layout>
                <c:manualLayout>
                  <c:x val="1.3635255832829546E-2"/>
                  <c:y val="3.3235576506403589E-2"/>
                </c:manualLayout>
              </c:layout>
              <c:tx>
                <c:rich>
                  <a:bodyPr/>
                  <a:lstStyle/>
                  <a:p>
                    <a:fld id="{B509E5D2-2881-4D0C-9DB1-EF39A5CDA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A09-42B9-91BD-C9B18AE61DA2}"/>
                </c:ext>
              </c:extLst>
            </c:dLbl>
            <c:dLbl>
              <c:idx val="11"/>
              <c:layout>
                <c:manualLayout>
                  <c:x val="-5.8436810712126926E-2"/>
                  <c:y val="-3.7145644330686463E-2"/>
                </c:manualLayout>
              </c:layout>
              <c:tx>
                <c:rich>
                  <a:bodyPr/>
                  <a:lstStyle/>
                  <a:p>
                    <a:fld id="{F22DDA9B-C8EA-497C-B871-60E6FDD39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A09-42B9-91BD-C9B18AE61DA2}"/>
                </c:ext>
              </c:extLst>
            </c:dLbl>
            <c:dLbl>
              <c:idx val="12"/>
              <c:layout>
                <c:manualLayout>
                  <c:x val="-0.17141464475557239"/>
                  <c:y val="-1.7595305209272525E-2"/>
                </c:manualLayout>
              </c:layout>
              <c:tx>
                <c:rich>
                  <a:bodyPr/>
                  <a:lstStyle/>
                  <a:p>
                    <a:fld id="{A0657067-DEEB-4695-A893-6DE2C1375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A09-42B9-91BD-C9B18AE61DA2}"/>
                </c:ext>
              </c:extLst>
            </c:dLbl>
            <c:dLbl>
              <c:idx val="13"/>
              <c:layout>
                <c:manualLayout>
                  <c:x val="-0.15193570785153002"/>
                  <c:y val="3.9100678242827765E-2"/>
                </c:manualLayout>
              </c:layout>
              <c:tx>
                <c:rich>
                  <a:bodyPr/>
                  <a:lstStyle/>
                  <a:p>
                    <a:fld id="{9B4999EA-798B-4E9E-A03A-408B85A5C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A09-42B9-91BD-C9B18AE61DA2}"/>
                </c:ext>
              </c:extLst>
            </c:dLbl>
            <c:dLbl>
              <c:idx val="14"/>
              <c:layout>
                <c:manualLayout>
                  <c:x val="1.7531043213638079E-2"/>
                  <c:y val="-5.2785915627817578E-2"/>
                </c:manualLayout>
              </c:layout>
              <c:tx>
                <c:rich>
                  <a:bodyPr/>
                  <a:lstStyle/>
                  <a:p>
                    <a:fld id="{FBC3D2D4-1B1A-4DC8-8620-D19CD1D84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A09-42B9-91BD-C9B18AE61DA2}"/>
                </c:ext>
              </c:extLst>
            </c:dLbl>
            <c:dLbl>
              <c:idx val="15"/>
              <c:layout>
                <c:manualLayout>
                  <c:x val="-0.14024834570910466"/>
                  <c:y val="2.737047476997952E-2"/>
                </c:manualLayout>
              </c:layout>
              <c:tx>
                <c:rich>
                  <a:bodyPr/>
                  <a:lstStyle/>
                  <a:p>
                    <a:fld id="{F52727FA-AB46-4C33-A60D-8158B3D06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A09-42B9-91BD-C9B18AE61DA2}"/>
                </c:ext>
              </c:extLst>
            </c:dLbl>
            <c:dLbl>
              <c:idx val="16"/>
              <c:layout>
                <c:manualLayout>
                  <c:x val="-0.10518625928182851"/>
                  <c:y val="-3.5190610418545085E-2"/>
                </c:manualLayout>
              </c:layout>
              <c:tx>
                <c:rich>
                  <a:bodyPr/>
                  <a:lstStyle/>
                  <a:p>
                    <a:fld id="{29BF20E6-C3A4-4233-98B5-C8DA0880E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A09-42B9-91BD-C9B18AE61DA2}"/>
                </c:ext>
              </c:extLst>
            </c:dLbl>
            <c:dLbl>
              <c:idx val="17"/>
              <c:layout>
                <c:manualLayout>
                  <c:x val="1.7531043213638006E-2"/>
                  <c:y val="3.9100678242827799E-2"/>
                </c:manualLayout>
              </c:layout>
              <c:tx>
                <c:rich>
                  <a:bodyPr/>
                  <a:lstStyle/>
                  <a:p>
                    <a:fld id="{89B02702-8669-4748-9F11-4AE809416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A09-42B9-91BD-C9B18AE61DA2}"/>
                </c:ext>
              </c:extLst>
            </c:dLbl>
            <c:dLbl>
              <c:idx val="18"/>
              <c:layout>
                <c:manualLayout>
                  <c:x val="-0.15193570785153004"/>
                  <c:y val="7.4291288661372884E-2"/>
                </c:manualLayout>
              </c:layout>
              <c:tx>
                <c:rich>
                  <a:bodyPr/>
                  <a:lstStyle/>
                  <a:p>
                    <a:fld id="{F8AF0A4E-E105-4741-B3D7-6396C9791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A09-42B9-91BD-C9B18AE61DA2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'WQ 5 Trend chart'!$C$3:$C$21</c:f>
              <c:numCache>
                <c:formatCode>0%</c:formatCode>
                <c:ptCount val="19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</c:v>
                </c:pt>
                <c:pt idx="14">
                  <c:v>0.01</c:v>
                </c:pt>
                <c:pt idx="15">
                  <c:v>-4.7657378740970015E-2</c:v>
                </c:pt>
                <c:pt idx="16">
                  <c:v>-0.11</c:v>
                </c:pt>
                <c:pt idx="17">
                  <c:v>4.4083610188261353E-2</c:v>
                </c:pt>
                <c:pt idx="18">
                  <c:v>-3.3177749360613872E-2</c:v>
                </c:pt>
              </c:numCache>
            </c:numRef>
          </c:xVal>
          <c:yVal>
            <c:numRef>
              <c:f>'WQ 5 Trend chart'!$D$3:$D$21</c:f>
              <c:numCache>
                <c:formatCode>0%</c:formatCode>
                <c:ptCount val="19"/>
                <c:pt idx="0">
                  <c:v>0.98585067826427952</c:v>
                </c:pt>
                <c:pt idx="1">
                  <c:v>0.53956411089009415</c:v>
                </c:pt>
                <c:pt idx="2">
                  <c:v>0.72457995988079094</c:v>
                </c:pt>
                <c:pt idx="3">
                  <c:v>1.5195059963145852E-2</c:v>
                </c:pt>
                <c:pt idx="4">
                  <c:v>0.89526663368735571</c:v>
                </c:pt>
                <c:pt idx="5">
                  <c:v>0.80710577031934505</c:v>
                </c:pt>
                <c:pt idx="6">
                  <c:v>0.20432305554562802</c:v>
                </c:pt>
                <c:pt idx="7">
                  <c:v>0.30712571285270662</c:v>
                </c:pt>
                <c:pt idx="8">
                  <c:v>0.51266379400254203</c:v>
                </c:pt>
                <c:pt idx="9">
                  <c:v>0.7236373138384592</c:v>
                </c:pt>
                <c:pt idx="10">
                  <c:v>0.50943372914770191</c:v>
                </c:pt>
                <c:pt idx="11">
                  <c:v>1</c:v>
                </c:pt>
                <c:pt idx="12">
                  <c:v>3.9631320739472287E-2</c:v>
                </c:pt>
                <c:pt idx="13">
                  <c:v>0.52</c:v>
                </c:pt>
                <c:pt idx="14">
                  <c:v>0.54</c:v>
                </c:pt>
                <c:pt idx="15">
                  <c:v>0.86423874268588285</c:v>
                </c:pt>
                <c:pt idx="16">
                  <c:v>1</c:v>
                </c:pt>
                <c:pt idx="17">
                  <c:v>0.97531011390418254</c:v>
                </c:pt>
                <c:pt idx="18">
                  <c:v>0.85898443127204926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'WQ Trend Chart for PP'!$A$3:$A$21</c15:f>
                <c15:dlblRangeCache>
                  <c:ptCount val="19"/>
                  <c:pt idx="0">
                    <c:v>ADAMS POND</c:v>
                  </c:pt>
                  <c:pt idx="1">
                    <c:v>BRANDY POND</c:v>
                  </c:pt>
                  <c:pt idx="2">
                    <c:v>BEAR POND</c:v>
                  </c:pt>
                  <c:pt idx="3">
                    <c:v>CRYSTAL POND </c:v>
                  </c:pt>
                  <c:pt idx="4">
                    <c:v>HIGHLAND LAKE</c:v>
                  </c:pt>
                  <c:pt idx="5">
                    <c:v>INGALLS (FOSTERS) POND</c:v>
                  </c:pt>
                  <c:pt idx="6">
                    <c:v>ISLAND POND</c:v>
                  </c:pt>
                  <c:pt idx="7">
                    <c:v>KEOKA LAKE</c:v>
                  </c:pt>
                  <c:pt idx="8">
                    <c:v>LONG LAKE</c:v>
                  </c:pt>
                  <c:pt idx="9">
                    <c:v>MCWAIN POND</c:v>
                  </c:pt>
                  <c:pt idx="10">
                    <c:v>MOOSE POND</c:v>
                  </c:pt>
                  <c:pt idx="11">
                    <c:v>PANTHER POND</c:v>
                  </c:pt>
                  <c:pt idx="12">
                    <c:v>PEABODY POND</c:v>
                  </c:pt>
                  <c:pt idx="13">
                    <c:v>SEBAGO LAKE</c:v>
                  </c:pt>
                  <c:pt idx="14">
                    <c:v>SONGO POND</c:v>
                  </c:pt>
                  <c:pt idx="15">
                    <c:v>STEARNS POND</c:v>
                  </c:pt>
                  <c:pt idx="16">
                    <c:v>THOMAS POND</c:v>
                  </c:pt>
                  <c:pt idx="17">
                    <c:v>TRICKEY POND</c:v>
                  </c:pt>
                  <c:pt idx="18">
                    <c:v>WOODS POND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A09-42B9-91BD-C9B18AE6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46623"/>
        <c:axId val="1171043295"/>
      </c:scatterChart>
      <c:valAx>
        <c:axId val="11710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Water Quality Trend</a:t>
                </a:r>
              </a:p>
            </c:rich>
          </c:tx>
          <c:layout>
            <c:manualLayout>
              <c:xMode val="edge"/>
              <c:yMode val="edge"/>
              <c:x val="0.3511248625929716"/>
              <c:y val="0.92345549626996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3295"/>
        <c:crosses val="autoZero"/>
        <c:crossBetween val="midCat"/>
        <c:majorUnit val="3.0000000000000006E-2"/>
      </c:valAx>
      <c:valAx>
        <c:axId val="117104329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Significance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662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WQ Trend and Data Significance</a:t>
            </a:r>
          </a:p>
        </c:rich>
      </c:tx>
      <c:layout>
        <c:manualLayout>
          <c:xMode val="edge"/>
          <c:yMode val="edge"/>
          <c:x val="0.16125154777025222"/>
          <c:y val="3.3235576506403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30723927788054E-2"/>
          <c:y val="0.13101778481922635"/>
          <c:w val="0.90999274064501046"/>
          <c:h val="0.745129310099320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0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B1-4B50-A7D7-33C21F939936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B1-4B50-A7D7-33C21F939936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B1-4B50-A7D7-33C21F939936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FB1-4B50-A7D7-33C21F939936}"/>
              </c:ext>
            </c:extLst>
          </c:dPt>
          <c:dPt>
            <c:idx val="4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FB1-4B50-A7D7-33C21F939936}"/>
              </c:ext>
            </c:extLst>
          </c:dPt>
          <c:dPt>
            <c:idx val="5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FB1-4B50-A7D7-33C21F939936}"/>
              </c:ext>
            </c:extLst>
          </c:dPt>
          <c:dPt>
            <c:idx val="6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FB1-4B50-A7D7-33C21F939936}"/>
              </c:ext>
            </c:extLst>
          </c:dPt>
          <c:dPt>
            <c:idx val="7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FB1-4B50-A7D7-33C21F939936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FB1-4B50-A7D7-33C21F939936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FB1-4B50-A7D7-33C21F939936}"/>
              </c:ext>
            </c:extLst>
          </c:dPt>
          <c:dPt>
            <c:idx val="10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FB1-4B50-A7D7-33C21F939936}"/>
              </c:ext>
            </c:extLst>
          </c:dPt>
          <c:dPt>
            <c:idx val="11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FB1-4B50-A7D7-33C21F939936}"/>
              </c:ext>
            </c:extLst>
          </c:dPt>
          <c:dPt>
            <c:idx val="12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FB1-4B50-A7D7-33C21F939936}"/>
              </c:ext>
            </c:extLst>
          </c:dPt>
          <c:dPt>
            <c:idx val="13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FB1-4B50-A7D7-33C21F939936}"/>
              </c:ext>
            </c:extLst>
          </c:dPt>
          <c:dPt>
            <c:idx val="14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FB1-4B50-A7D7-33C21F939936}"/>
              </c:ext>
            </c:extLst>
          </c:dPt>
          <c:dPt>
            <c:idx val="15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FB1-4B50-A7D7-33C21F939936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FB1-4B50-A7D7-33C21F939936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FB1-4B50-A7D7-33C21F939936}"/>
              </c:ext>
            </c:extLst>
          </c:dPt>
          <c:dPt>
            <c:idx val="18"/>
            <c:marker>
              <c:symbol val="circle"/>
              <c:size val="5"/>
              <c:spPr>
                <a:noFill/>
                <a:ln w="635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FB1-4B50-A7D7-33C21F939936}"/>
              </c:ext>
            </c:extLst>
          </c:dPt>
          <c:xVal>
            <c:numRef>
              <c:f>'WQ 5 Trend chart'!$C$3:$C$21</c:f>
              <c:numCache>
                <c:formatCode>0%</c:formatCode>
                <c:ptCount val="19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</c:v>
                </c:pt>
                <c:pt idx="14">
                  <c:v>0.01</c:v>
                </c:pt>
                <c:pt idx="15">
                  <c:v>-4.7657378740970015E-2</c:v>
                </c:pt>
                <c:pt idx="16">
                  <c:v>-0.11</c:v>
                </c:pt>
                <c:pt idx="17">
                  <c:v>4.4083610188261353E-2</c:v>
                </c:pt>
                <c:pt idx="18">
                  <c:v>-3.3177749360613872E-2</c:v>
                </c:pt>
              </c:numCache>
            </c:numRef>
          </c:xVal>
          <c:yVal>
            <c:numRef>
              <c:f>'WQ 5 Trend chart'!$D$3:$D$21</c:f>
              <c:numCache>
                <c:formatCode>0%</c:formatCode>
                <c:ptCount val="19"/>
                <c:pt idx="0">
                  <c:v>0.98585067826427952</c:v>
                </c:pt>
                <c:pt idx="1">
                  <c:v>0.53956411089009415</c:v>
                </c:pt>
                <c:pt idx="2">
                  <c:v>0.72457995988079094</c:v>
                </c:pt>
                <c:pt idx="3">
                  <c:v>1.5195059963145852E-2</c:v>
                </c:pt>
                <c:pt idx="4">
                  <c:v>0.89526663368735571</c:v>
                </c:pt>
                <c:pt idx="5">
                  <c:v>0.80710577031934505</c:v>
                </c:pt>
                <c:pt idx="6">
                  <c:v>0.20432305554562802</c:v>
                </c:pt>
                <c:pt idx="7">
                  <c:v>0.30712571285270662</c:v>
                </c:pt>
                <c:pt idx="8">
                  <c:v>0.51266379400254203</c:v>
                </c:pt>
                <c:pt idx="9">
                  <c:v>0.7236373138384592</c:v>
                </c:pt>
                <c:pt idx="10">
                  <c:v>0.50943372914770191</c:v>
                </c:pt>
                <c:pt idx="11">
                  <c:v>1</c:v>
                </c:pt>
                <c:pt idx="12">
                  <c:v>3.9631320739472287E-2</c:v>
                </c:pt>
                <c:pt idx="13">
                  <c:v>0.52</c:v>
                </c:pt>
                <c:pt idx="14">
                  <c:v>0.54</c:v>
                </c:pt>
                <c:pt idx="15">
                  <c:v>0.86423874268588285</c:v>
                </c:pt>
                <c:pt idx="16">
                  <c:v>1</c:v>
                </c:pt>
                <c:pt idx="17">
                  <c:v>0.97531011390418254</c:v>
                </c:pt>
                <c:pt idx="18">
                  <c:v>0.85898443127204926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B1-4B50-A7D7-33C21F93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46623"/>
        <c:axId val="1171043295"/>
      </c:scatterChart>
      <c:valAx>
        <c:axId val="11710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Water Quality Trend</a:t>
                </a:r>
              </a:p>
            </c:rich>
          </c:tx>
          <c:layout>
            <c:manualLayout>
              <c:xMode val="edge"/>
              <c:yMode val="edge"/>
              <c:x val="0.3511248625929716"/>
              <c:y val="0.92345549626996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3295"/>
        <c:crosses val="autoZero"/>
        <c:crossBetween val="midCat"/>
        <c:majorUnit val="3.0000000000000006E-2"/>
      </c:valAx>
      <c:valAx>
        <c:axId val="117104329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Significance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662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WQ Trend and Data Significance</a:t>
            </a:r>
          </a:p>
        </c:rich>
      </c:tx>
      <c:layout>
        <c:manualLayout>
          <c:xMode val="edge"/>
          <c:yMode val="edge"/>
          <c:x val="0.16125154777025222"/>
          <c:y val="3.3235576506403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30723927788054E-2"/>
          <c:y val="0.13101778481922635"/>
          <c:w val="0.90999274064501046"/>
          <c:h val="0.745129310099320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DF7-4B0C-AD86-59978DEBFC9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DF7-4B0C-AD86-59978DEBFC9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DF7-4B0C-AD86-59978DEBFC9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DF7-4B0C-AD86-59978DEBFC9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DF7-4B0C-AD86-59978DEBFC9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DF7-4B0C-AD86-59978DEBFC9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DF7-4B0C-AD86-59978DEBFC9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DF7-4B0C-AD86-59978DEBFC9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DF7-4B0C-AD86-59978DEBFC9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DF7-4B0C-AD86-59978DEBFC9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DF7-4B0C-AD86-59978DEBFC9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F7-4B0C-AD86-59978DEBFC9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F7-4B0C-AD86-59978DEBFC9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B050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DF7-4B0C-AD86-59978DEBFC9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DF7-4B0C-AD86-59978DEBFC9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DF7-4B0C-AD86-59978DEBFC9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DF7-4B0C-AD86-59978DEBFC9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DF7-4B0C-AD86-59978DEBFC9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635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DF7-4B0C-AD86-59978DEBFC95}"/>
              </c:ext>
            </c:extLst>
          </c:dPt>
          <c:xVal>
            <c:numRef>
              <c:f>'WQ 5 Trend chart'!$C$3:$C$21</c:f>
              <c:numCache>
                <c:formatCode>0%</c:formatCode>
                <c:ptCount val="19"/>
                <c:pt idx="0">
                  <c:v>0.10156759906759899</c:v>
                </c:pt>
                <c:pt idx="1">
                  <c:v>1.9942396313363999E-2</c:v>
                </c:pt>
                <c:pt idx="2">
                  <c:v>5.2110778443113875E-2</c:v>
                </c:pt>
                <c:pt idx="3">
                  <c:v>7.605093319380063E-4</c:v>
                </c:pt>
                <c:pt idx="4">
                  <c:v>-5.5310108710998243E-2</c:v>
                </c:pt>
                <c:pt idx="5">
                  <c:v>3.1817563893420518E-2</c:v>
                </c:pt>
                <c:pt idx="6">
                  <c:v>1.3094209538770277E-2</c:v>
                </c:pt>
                <c:pt idx="7">
                  <c:v>-9.7588462682128979E-3</c:v>
                </c:pt>
                <c:pt idx="8">
                  <c:v>-2.6090785907859078E-2</c:v>
                </c:pt>
                <c:pt idx="9">
                  <c:v>-2.6090785907859078E-2</c:v>
                </c:pt>
                <c:pt idx="10">
                  <c:v>1.30179028132992E-2</c:v>
                </c:pt>
                <c:pt idx="11">
                  <c:v>0.16</c:v>
                </c:pt>
                <c:pt idx="12">
                  <c:v>-4.6632751937984127E-4</c:v>
                </c:pt>
                <c:pt idx="13">
                  <c:v>0</c:v>
                </c:pt>
                <c:pt idx="14">
                  <c:v>0.01</c:v>
                </c:pt>
                <c:pt idx="15">
                  <c:v>-4.7657378740970015E-2</c:v>
                </c:pt>
                <c:pt idx="16">
                  <c:v>-0.11</c:v>
                </c:pt>
                <c:pt idx="17">
                  <c:v>4.4083610188261353E-2</c:v>
                </c:pt>
                <c:pt idx="18">
                  <c:v>-3.3177749360613872E-2</c:v>
                </c:pt>
              </c:numCache>
            </c:numRef>
          </c:xVal>
          <c:yVal>
            <c:numRef>
              <c:f>'WQ 5 Trend chart'!$D$3:$D$21</c:f>
              <c:numCache>
                <c:formatCode>0%</c:formatCode>
                <c:ptCount val="19"/>
                <c:pt idx="0">
                  <c:v>0.98585067826427952</c:v>
                </c:pt>
                <c:pt idx="1">
                  <c:v>0.53956411089009415</c:v>
                </c:pt>
                <c:pt idx="2">
                  <c:v>0.72457995988079094</c:v>
                </c:pt>
                <c:pt idx="3">
                  <c:v>1.5195059963145852E-2</c:v>
                </c:pt>
                <c:pt idx="4">
                  <c:v>0.89526663368735571</c:v>
                </c:pt>
                <c:pt idx="5">
                  <c:v>0.80710577031934505</c:v>
                </c:pt>
                <c:pt idx="6">
                  <c:v>0.20432305554562802</c:v>
                </c:pt>
                <c:pt idx="7">
                  <c:v>0.30712571285270662</c:v>
                </c:pt>
                <c:pt idx="8">
                  <c:v>0.51266379400254203</c:v>
                </c:pt>
                <c:pt idx="9">
                  <c:v>0.7236373138384592</c:v>
                </c:pt>
                <c:pt idx="10">
                  <c:v>0.50943372914770191</c:v>
                </c:pt>
                <c:pt idx="11">
                  <c:v>1</c:v>
                </c:pt>
                <c:pt idx="12">
                  <c:v>3.9631320739472287E-2</c:v>
                </c:pt>
                <c:pt idx="13">
                  <c:v>0.52</c:v>
                </c:pt>
                <c:pt idx="14">
                  <c:v>0.54</c:v>
                </c:pt>
                <c:pt idx="15">
                  <c:v>0.86423874268588285</c:v>
                </c:pt>
                <c:pt idx="16">
                  <c:v>1</c:v>
                </c:pt>
                <c:pt idx="17">
                  <c:v>0.97531011390418254</c:v>
                </c:pt>
                <c:pt idx="18">
                  <c:v>0.85898443127204926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DF7-4B0C-AD86-59978DEB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46623"/>
        <c:axId val="1171043295"/>
      </c:scatterChart>
      <c:valAx>
        <c:axId val="11710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Water Quality Trend</a:t>
                </a:r>
              </a:p>
            </c:rich>
          </c:tx>
          <c:layout>
            <c:manualLayout>
              <c:xMode val="edge"/>
              <c:yMode val="edge"/>
              <c:x val="0.3511248625929716"/>
              <c:y val="0.92345549626996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3295"/>
        <c:crosses val="autoZero"/>
        <c:crossBetween val="midCat"/>
        <c:majorUnit val="3.0000000000000006E-2"/>
      </c:valAx>
      <c:valAx>
        <c:axId val="117104329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Significance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6623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emf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6</xdr:row>
      <xdr:rowOff>28574</xdr:rowOff>
    </xdr:from>
    <xdr:to>
      <xdr:col>18</xdr:col>
      <xdr:colOff>457200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18</xdr:col>
      <xdr:colOff>204788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17</xdr:row>
      <xdr:rowOff>95250</xdr:rowOff>
    </xdr:from>
    <xdr:to>
      <xdr:col>18</xdr:col>
      <xdr:colOff>228600</xdr:colOff>
      <xdr:row>19</xdr:row>
      <xdr:rowOff>57150</xdr:rowOff>
    </xdr:to>
    <xdr:sp macro="" textlink="">
      <xdr:nvSpPr>
        <xdr:cNvPr id="7" name="Rectangle 6"/>
        <xdr:cNvSpPr/>
      </xdr:nvSpPr>
      <xdr:spPr>
        <a:xfrm>
          <a:off x="11572875" y="4095750"/>
          <a:ext cx="5514975" cy="438150"/>
        </a:xfrm>
        <a:prstGeom prst="rect">
          <a:avLst/>
        </a:prstGeom>
        <a:solidFill>
          <a:srgbClr val="548235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104775</xdr:colOff>
      <xdr:row>16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3357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551474</xdr:colOff>
      <xdr:row>8</xdr:row>
      <xdr:rowOff>11644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952500"/>
          <a:ext cx="1932599" cy="24690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12</xdr:row>
      <xdr:rowOff>38100</xdr:rowOff>
    </xdr:from>
    <xdr:to>
      <xdr:col>12</xdr:col>
      <xdr:colOff>128587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27</xdr:row>
      <xdr:rowOff>161925</xdr:rowOff>
    </xdr:from>
    <xdr:to>
      <xdr:col>12</xdr:col>
      <xdr:colOff>28575</xdr:colOff>
      <xdr:row>42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43</xdr:row>
      <xdr:rowOff>114300</xdr:rowOff>
    </xdr:from>
    <xdr:to>
      <xdr:col>11</xdr:col>
      <xdr:colOff>152400</xdr:colOff>
      <xdr:row>58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9</xdr:col>
      <xdr:colOff>600075</xdr:colOff>
      <xdr:row>74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5</xdr:col>
      <xdr:colOff>428625</xdr:colOff>
      <xdr:row>51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5</xdr:col>
      <xdr:colOff>428625</xdr:colOff>
      <xdr:row>67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5</xdr:col>
      <xdr:colOff>428625</xdr:colOff>
      <xdr:row>87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76</xdr:row>
      <xdr:rowOff>0</xdr:rowOff>
    </xdr:from>
    <xdr:to>
      <xdr:col>11</xdr:col>
      <xdr:colOff>457200</xdr:colOff>
      <xdr:row>90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5</xdr:col>
      <xdr:colOff>428625</xdr:colOff>
      <xdr:row>105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1533525</xdr:colOff>
      <xdr:row>93</xdr:row>
      <xdr:rowOff>0</xdr:rowOff>
    </xdr:from>
    <xdr:to>
      <xdr:col>11</xdr:col>
      <xdr:colOff>457200</xdr:colOff>
      <xdr:row>107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5</xdr:col>
      <xdr:colOff>428625</xdr:colOff>
      <xdr:row>121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110</xdr:row>
      <xdr:rowOff>0</xdr:rowOff>
    </xdr:from>
    <xdr:to>
      <xdr:col>11</xdr:col>
      <xdr:colOff>457200</xdr:colOff>
      <xdr:row>124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123</xdr:row>
      <xdr:rowOff>0</xdr:rowOff>
    </xdr:from>
    <xdr:to>
      <xdr:col>5</xdr:col>
      <xdr:colOff>428625</xdr:colOff>
      <xdr:row>137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21</xdr:col>
      <xdr:colOff>447675</xdr:colOff>
      <xdr:row>25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21</xdr:col>
      <xdr:colOff>447675</xdr:colOff>
      <xdr:row>40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21</xdr:col>
      <xdr:colOff>447675</xdr:colOff>
      <xdr:row>56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21</xdr:col>
      <xdr:colOff>447675</xdr:colOff>
      <xdr:row>71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72</xdr:row>
      <xdr:rowOff>0</xdr:rowOff>
    </xdr:from>
    <xdr:to>
      <xdr:col>21</xdr:col>
      <xdr:colOff>447675</xdr:colOff>
      <xdr:row>86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88</xdr:row>
      <xdr:rowOff>0</xdr:rowOff>
    </xdr:from>
    <xdr:to>
      <xdr:col>21</xdr:col>
      <xdr:colOff>447675</xdr:colOff>
      <xdr:row>102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104</xdr:row>
      <xdr:rowOff>0</xdr:rowOff>
    </xdr:from>
    <xdr:to>
      <xdr:col>21</xdr:col>
      <xdr:colOff>447675</xdr:colOff>
      <xdr:row>118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10</xdr:row>
      <xdr:rowOff>0</xdr:rowOff>
    </xdr:from>
    <xdr:to>
      <xdr:col>35</xdr:col>
      <xdr:colOff>304800</xdr:colOff>
      <xdr:row>24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26</xdr:row>
      <xdr:rowOff>0</xdr:rowOff>
    </xdr:from>
    <xdr:to>
      <xdr:col>35</xdr:col>
      <xdr:colOff>304800</xdr:colOff>
      <xdr:row>40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0</xdr:colOff>
      <xdr:row>58</xdr:row>
      <xdr:rowOff>0</xdr:rowOff>
    </xdr:from>
    <xdr:to>
      <xdr:col>35</xdr:col>
      <xdr:colOff>304800</xdr:colOff>
      <xdr:row>72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35</xdr:col>
      <xdr:colOff>304800</xdr:colOff>
      <xdr:row>88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90</xdr:row>
      <xdr:rowOff>0</xdr:rowOff>
    </xdr:from>
    <xdr:to>
      <xdr:col>35</xdr:col>
      <xdr:colOff>304800</xdr:colOff>
      <xdr:row>104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0</xdr:colOff>
      <xdr:row>11</xdr:row>
      <xdr:rowOff>0</xdr:rowOff>
    </xdr:from>
    <xdr:to>
      <xdr:col>44</xdr:col>
      <xdr:colOff>304800</xdr:colOff>
      <xdr:row>25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0.05518</cdr:x>
      <cdr:y>0.66718</cdr:y>
    </cdr:from>
    <cdr:to>
      <cdr:x>0.96977</cdr:x>
      <cdr:y>0.77069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47663" y="2688101"/>
          <a:ext cx="5762625" cy="417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noFill/>
            </a:ln>
          </a:endParaRPr>
        </a:p>
      </cdr:txBody>
    </cdr:sp>
  </cdr:relSizeAnchor>
  <cdr:relSizeAnchor xmlns:cdr="http://schemas.openxmlformats.org/drawingml/2006/chartDrawing">
    <cdr:from>
      <cdr:x>0.08692</cdr:x>
      <cdr:y>0.18913</cdr:y>
    </cdr:from>
    <cdr:to>
      <cdr:x>0.96372</cdr:x>
      <cdr:y>0.3026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47688" y="762001"/>
          <a:ext cx="5524500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0033CC">
            <a:alpha val="30196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0.08844</cdr:x>
      <cdr:y>0.30969</cdr:y>
    </cdr:from>
    <cdr:to>
      <cdr:x>0.96372</cdr:x>
      <cdr:y>0.42317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57213" y="1247776"/>
          <a:ext cx="5514975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3366FF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0.08541</cdr:x>
      <cdr:y>0.54846</cdr:y>
    </cdr:from>
    <cdr:to>
      <cdr:x>0.96977</cdr:x>
      <cdr:y>0.66194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38162" y="2209801"/>
          <a:ext cx="5572125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548235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0.05518</cdr:x>
      <cdr:y>0.66718</cdr:y>
    </cdr:from>
    <cdr:to>
      <cdr:x>0.96977</cdr:x>
      <cdr:y>0.77069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47663" y="2688101"/>
          <a:ext cx="5762625" cy="4170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ln>
              <a:noFill/>
            </a:ln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36</xdr:row>
      <xdr:rowOff>0</xdr:rowOff>
    </xdr:from>
    <xdr:to>
      <xdr:col>12</xdr:col>
      <xdr:colOff>3810000</xdr:colOff>
      <xdr:row>45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8667750"/>
          <a:ext cx="381000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123824</xdr:rowOff>
    </xdr:from>
    <xdr:to>
      <xdr:col>2</xdr:col>
      <xdr:colOff>1181100</xdr:colOff>
      <xdr:row>50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2200275</xdr:colOff>
      <xdr:row>30</xdr:row>
      <xdr:rowOff>47625</xdr:rowOff>
    </xdr:from>
    <xdr:to>
      <xdr:col>5</xdr:col>
      <xdr:colOff>438150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0</xdr:rowOff>
    </xdr:from>
    <xdr:to>
      <xdr:col>8</xdr:col>
      <xdr:colOff>3810000</xdr:colOff>
      <xdr:row>32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0" y="8658225"/>
          <a:ext cx="381000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2624137</xdr:colOff>
      <xdr:row>28</xdr:row>
      <xdr:rowOff>57149</xdr:rowOff>
    </xdr:from>
    <xdr:to>
      <xdr:col>6</xdr:col>
      <xdr:colOff>2085975</xdr:colOff>
      <xdr:row>62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2971800</xdr:colOff>
      <xdr:row>35</xdr:row>
      <xdr:rowOff>152400</xdr:rowOff>
    </xdr:from>
    <xdr:to>
      <xdr:col>6</xdr:col>
      <xdr:colOff>1838325</xdr:colOff>
      <xdr:row>35</xdr:row>
      <xdr:rowOff>152400</xdr:rowOff>
    </xdr:to>
    <xdr:cxnSp macro="">
      <xdr:nvCxnSpPr>
        <xdr:cNvPr id="8" name="Straight Connector 7"/>
        <xdr:cNvCxnSpPr/>
      </xdr:nvCxnSpPr>
      <xdr:spPr>
        <a:xfrm>
          <a:off x="2971800" y="8334375"/>
          <a:ext cx="592455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39</xdr:row>
      <xdr:rowOff>0</xdr:rowOff>
    </xdr:from>
    <xdr:to>
      <xdr:col>6</xdr:col>
      <xdr:colOff>1685925</xdr:colOff>
      <xdr:row>40</xdr:row>
      <xdr:rowOff>123825</xdr:rowOff>
    </xdr:to>
    <xdr:sp macro="" textlink="">
      <xdr:nvSpPr>
        <xdr:cNvPr id="9" name="Rectangular Callout 8"/>
        <xdr:cNvSpPr/>
      </xdr:nvSpPr>
      <xdr:spPr>
        <a:xfrm>
          <a:off x="7210425" y="8943975"/>
          <a:ext cx="1533525" cy="314325"/>
        </a:xfrm>
        <a:prstGeom prst="wedgeRectCallout">
          <a:avLst>
            <a:gd name="adj1" fmla="val -37251"/>
            <a:gd name="adj2" fmla="val -202964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95% confidence</a:t>
          </a:r>
        </a:p>
      </xdr:txBody>
    </xdr:sp>
    <xdr:clientData/>
  </xdr:twoCellAnchor>
  <xdr:twoCellAnchor>
    <xdr:from>
      <xdr:col>0</xdr:col>
      <xdr:colOff>2952750</xdr:colOff>
      <xdr:row>32</xdr:row>
      <xdr:rowOff>142875</xdr:rowOff>
    </xdr:from>
    <xdr:to>
      <xdr:col>3</xdr:col>
      <xdr:colOff>466725</xdr:colOff>
      <xdr:row>35</xdr:row>
      <xdr:rowOff>142875</xdr:rowOff>
    </xdr:to>
    <xdr:sp macro="" textlink="">
      <xdr:nvSpPr>
        <xdr:cNvPr id="11" name="Rectangle 10"/>
        <xdr:cNvSpPr/>
      </xdr:nvSpPr>
      <xdr:spPr>
        <a:xfrm>
          <a:off x="2952750" y="7753350"/>
          <a:ext cx="2171700" cy="571500"/>
        </a:xfrm>
        <a:prstGeom prst="rect">
          <a:avLst/>
        </a:prstGeom>
        <a:solidFill>
          <a:srgbClr val="2E75B6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704850</xdr:colOff>
      <xdr:row>32</xdr:row>
      <xdr:rowOff>142875</xdr:rowOff>
    </xdr:from>
    <xdr:to>
      <xdr:col>6</xdr:col>
      <xdr:colOff>1828800</xdr:colOff>
      <xdr:row>35</xdr:row>
      <xdr:rowOff>142875</xdr:rowOff>
    </xdr:to>
    <xdr:sp macro="" textlink="">
      <xdr:nvSpPr>
        <xdr:cNvPr id="12" name="Rectangle 11"/>
        <xdr:cNvSpPr/>
      </xdr:nvSpPr>
      <xdr:spPr>
        <a:xfrm>
          <a:off x="6210300" y="7753350"/>
          <a:ext cx="2676525" cy="571500"/>
        </a:xfrm>
        <a:prstGeom prst="rect">
          <a:avLst/>
        </a:prstGeom>
        <a:solidFill>
          <a:srgbClr val="548235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2962275</xdr:colOff>
      <xdr:row>35</xdr:row>
      <xdr:rowOff>161924</xdr:rowOff>
    </xdr:from>
    <xdr:to>
      <xdr:col>3</xdr:col>
      <xdr:colOff>476250</xdr:colOff>
      <xdr:row>58</xdr:row>
      <xdr:rowOff>19049</xdr:rowOff>
    </xdr:to>
    <xdr:sp macro="" textlink="">
      <xdr:nvSpPr>
        <xdr:cNvPr id="13" name="Rectangle 12"/>
        <xdr:cNvSpPr/>
      </xdr:nvSpPr>
      <xdr:spPr>
        <a:xfrm>
          <a:off x="2962275" y="8343899"/>
          <a:ext cx="2171700" cy="4238625"/>
        </a:xfrm>
        <a:prstGeom prst="rect">
          <a:avLst/>
        </a:prstGeom>
        <a:solidFill>
          <a:srgbClr val="2E75B6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714374</xdr:colOff>
      <xdr:row>35</xdr:row>
      <xdr:rowOff>171449</xdr:rowOff>
    </xdr:from>
    <xdr:to>
      <xdr:col>6</xdr:col>
      <xdr:colOff>1857374</xdr:colOff>
      <xdr:row>58</xdr:row>
      <xdr:rowOff>28574</xdr:rowOff>
    </xdr:to>
    <xdr:sp macro="" textlink="">
      <xdr:nvSpPr>
        <xdr:cNvPr id="14" name="Rectangle 13"/>
        <xdr:cNvSpPr/>
      </xdr:nvSpPr>
      <xdr:spPr>
        <a:xfrm>
          <a:off x="6219824" y="8353424"/>
          <a:ext cx="2695575" cy="4238625"/>
        </a:xfrm>
        <a:prstGeom prst="rect">
          <a:avLst/>
        </a:prstGeom>
        <a:solidFill>
          <a:schemeClr val="accent6">
            <a:lumMod val="75000"/>
            <a:alpha val="1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466724</xdr:colOff>
      <xdr:row>32</xdr:row>
      <xdr:rowOff>152400</xdr:rowOff>
    </xdr:from>
    <xdr:to>
      <xdr:col>4</xdr:col>
      <xdr:colOff>171450</xdr:colOff>
      <xdr:row>35</xdr:row>
      <xdr:rowOff>142875</xdr:rowOff>
    </xdr:to>
    <xdr:sp macro="" textlink="">
      <xdr:nvSpPr>
        <xdr:cNvPr id="15" name="Rectangle 14"/>
        <xdr:cNvSpPr/>
      </xdr:nvSpPr>
      <xdr:spPr>
        <a:xfrm>
          <a:off x="5124449" y="7762875"/>
          <a:ext cx="552451" cy="561975"/>
        </a:xfrm>
        <a:prstGeom prst="rect">
          <a:avLst/>
        </a:prstGeom>
        <a:solidFill>
          <a:srgbClr val="2E75B6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32</xdr:row>
      <xdr:rowOff>152400</xdr:rowOff>
    </xdr:from>
    <xdr:to>
      <xdr:col>4</xdr:col>
      <xdr:colOff>733425</xdr:colOff>
      <xdr:row>35</xdr:row>
      <xdr:rowOff>133350</xdr:rowOff>
    </xdr:to>
    <xdr:sp macro="" textlink="">
      <xdr:nvSpPr>
        <xdr:cNvPr id="16" name="Rectangle 15"/>
        <xdr:cNvSpPr/>
      </xdr:nvSpPr>
      <xdr:spPr>
        <a:xfrm>
          <a:off x="5695950" y="7762875"/>
          <a:ext cx="542925" cy="552450"/>
        </a:xfrm>
        <a:prstGeom prst="rect">
          <a:avLst/>
        </a:prstGeom>
        <a:solidFill>
          <a:schemeClr val="accent6">
            <a:lumMod val="75000"/>
            <a:alpha val="1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361950</xdr:colOff>
      <xdr:row>33</xdr:row>
      <xdr:rowOff>1</xdr:rowOff>
    </xdr:from>
    <xdr:to>
      <xdr:col>6</xdr:col>
      <xdr:colOff>666750</xdr:colOff>
      <xdr:row>34</xdr:row>
      <xdr:rowOff>171451</xdr:rowOff>
    </xdr:to>
    <xdr:sp macro="" textlink="">
      <xdr:nvSpPr>
        <xdr:cNvPr id="17" name="TextBox 16"/>
        <xdr:cNvSpPr txBox="1"/>
      </xdr:nvSpPr>
      <xdr:spPr>
        <a:xfrm>
          <a:off x="7419975" y="78009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1</a:t>
          </a:r>
          <a:endParaRPr lang="en-US" sz="1100" b="1"/>
        </a:p>
      </xdr:txBody>
    </xdr:sp>
    <xdr:clientData/>
  </xdr:twoCellAnchor>
  <xdr:twoCellAnchor>
    <xdr:from>
      <xdr:col>2</xdr:col>
      <xdr:colOff>333375</xdr:colOff>
      <xdr:row>33</xdr:row>
      <xdr:rowOff>1</xdr:rowOff>
    </xdr:from>
    <xdr:to>
      <xdr:col>2</xdr:col>
      <xdr:colOff>638175</xdr:colOff>
      <xdr:row>34</xdr:row>
      <xdr:rowOff>171451</xdr:rowOff>
    </xdr:to>
    <xdr:sp macro="" textlink="">
      <xdr:nvSpPr>
        <xdr:cNvPr id="19" name="TextBox 18"/>
        <xdr:cNvSpPr txBox="1"/>
      </xdr:nvSpPr>
      <xdr:spPr>
        <a:xfrm>
          <a:off x="4143375" y="78009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5</a:t>
          </a:r>
          <a:endParaRPr lang="en-US" sz="1100" b="1"/>
        </a:p>
      </xdr:txBody>
    </xdr:sp>
    <xdr:clientData/>
  </xdr:twoCellAnchor>
  <xdr:twoCellAnchor>
    <xdr:from>
      <xdr:col>2</xdr:col>
      <xdr:colOff>85725</xdr:colOff>
      <xdr:row>43</xdr:row>
      <xdr:rowOff>123826</xdr:rowOff>
    </xdr:from>
    <xdr:to>
      <xdr:col>2</xdr:col>
      <xdr:colOff>390525</xdr:colOff>
      <xdr:row>45</xdr:row>
      <xdr:rowOff>104776</xdr:rowOff>
    </xdr:to>
    <xdr:sp macro="" textlink="">
      <xdr:nvSpPr>
        <xdr:cNvPr id="20" name="TextBox 19"/>
        <xdr:cNvSpPr txBox="1"/>
      </xdr:nvSpPr>
      <xdr:spPr>
        <a:xfrm>
          <a:off x="3895725" y="9829801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4</a:t>
          </a:r>
          <a:endParaRPr lang="en-US" sz="1100" b="1"/>
        </a:p>
      </xdr:txBody>
    </xdr:sp>
    <xdr:clientData/>
  </xdr:twoCellAnchor>
  <xdr:twoCellAnchor>
    <xdr:from>
      <xdr:col>3</xdr:col>
      <xdr:colOff>590550</xdr:colOff>
      <xdr:row>33</xdr:row>
      <xdr:rowOff>1</xdr:rowOff>
    </xdr:from>
    <xdr:to>
      <xdr:col>4</xdr:col>
      <xdr:colOff>47625</xdr:colOff>
      <xdr:row>34</xdr:row>
      <xdr:rowOff>171451</xdr:rowOff>
    </xdr:to>
    <xdr:sp macro="" textlink="">
      <xdr:nvSpPr>
        <xdr:cNvPr id="21" name="TextBox 20"/>
        <xdr:cNvSpPr txBox="1"/>
      </xdr:nvSpPr>
      <xdr:spPr>
        <a:xfrm>
          <a:off x="5248275" y="78009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4</a:t>
          </a:r>
          <a:endParaRPr lang="en-US" sz="1100" b="1"/>
        </a:p>
      </xdr:txBody>
    </xdr:sp>
    <xdr:clientData/>
  </xdr:twoCellAnchor>
  <xdr:twoCellAnchor>
    <xdr:from>
      <xdr:col>4</xdr:col>
      <xdr:colOff>276225</xdr:colOff>
      <xdr:row>33</xdr:row>
      <xdr:rowOff>1</xdr:rowOff>
    </xdr:from>
    <xdr:to>
      <xdr:col>4</xdr:col>
      <xdr:colOff>581025</xdr:colOff>
      <xdr:row>34</xdr:row>
      <xdr:rowOff>171451</xdr:rowOff>
    </xdr:to>
    <xdr:sp macro="" textlink="">
      <xdr:nvSpPr>
        <xdr:cNvPr id="22" name="TextBox 21"/>
        <xdr:cNvSpPr txBox="1"/>
      </xdr:nvSpPr>
      <xdr:spPr>
        <a:xfrm>
          <a:off x="5781675" y="78009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2</a:t>
          </a:r>
          <a:endParaRPr lang="en-US" sz="1100" b="1"/>
        </a:p>
      </xdr:txBody>
    </xdr:sp>
    <xdr:clientData/>
  </xdr:twoCellAnchor>
  <xdr:twoCellAnchor>
    <xdr:from>
      <xdr:col>6</xdr:col>
      <xdr:colOff>561975</xdr:colOff>
      <xdr:row>43</xdr:row>
      <xdr:rowOff>123826</xdr:rowOff>
    </xdr:from>
    <xdr:to>
      <xdr:col>6</xdr:col>
      <xdr:colOff>866775</xdr:colOff>
      <xdr:row>45</xdr:row>
      <xdr:rowOff>104776</xdr:rowOff>
    </xdr:to>
    <xdr:sp macro="" textlink="">
      <xdr:nvSpPr>
        <xdr:cNvPr id="23" name="TextBox 22"/>
        <xdr:cNvSpPr txBox="1"/>
      </xdr:nvSpPr>
      <xdr:spPr>
        <a:xfrm>
          <a:off x="7620000" y="9829801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2</a:t>
          </a:r>
          <a:endParaRPr lang="en-US" sz="1100" b="1"/>
        </a:p>
      </xdr:txBody>
    </xdr:sp>
    <xdr:clientData/>
  </xdr:twoCellAnchor>
  <xdr:twoCellAnchor>
    <xdr:from>
      <xdr:col>4</xdr:col>
      <xdr:colOff>0</xdr:colOff>
      <xdr:row>41</xdr:row>
      <xdr:rowOff>76201</xdr:rowOff>
    </xdr:from>
    <xdr:to>
      <xdr:col>4</xdr:col>
      <xdr:colOff>304800</xdr:colOff>
      <xdr:row>43</xdr:row>
      <xdr:rowOff>57151</xdr:rowOff>
    </xdr:to>
    <xdr:sp macro="" textlink="">
      <xdr:nvSpPr>
        <xdr:cNvPr id="24" name="TextBox 23"/>
        <xdr:cNvSpPr txBox="1"/>
      </xdr:nvSpPr>
      <xdr:spPr>
        <a:xfrm>
          <a:off x="5505450" y="94011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3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0</xdr:rowOff>
    </xdr:from>
    <xdr:to>
      <xdr:col>8</xdr:col>
      <xdr:colOff>3810000</xdr:colOff>
      <xdr:row>32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5895975"/>
          <a:ext cx="381000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2624137</xdr:colOff>
      <xdr:row>28</xdr:row>
      <xdr:rowOff>57149</xdr:rowOff>
    </xdr:from>
    <xdr:to>
      <xdr:col>6</xdr:col>
      <xdr:colOff>2085975</xdr:colOff>
      <xdr:row>62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2971800</xdr:colOff>
      <xdr:row>35</xdr:row>
      <xdr:rowOff>152400</xdr:rowOff>
    </xdr:from>
    <xdr:to>
      <xdr:col>6</xdr:col>
      <xdr:colOff>1838325</xdr:colOff>
      <xdr:row>35</xdr:row>
      <xdr:rowOff>152400</xdr:rowOff>
    </xdr:to>
    <xdr:cxnSp macro="">
      <xdr:nvCxnSpPr>
        <xdr:cNvPr id="4" name="Straight Connector 3"/>
        <xdr:cNvCxnSpPr/>
      </xdr:nvCxnSpPr>
      <xdr:spPr>
        <a:xfrm>
          <a:off x="2971800" y="8334375"/>
          <a:ext cx="592455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39</xdr:row>
      <xdr:rowOff>0</xdr:rowOff>
    </xdr:from>
    <xdr:to>
      <xdr:col>6</xdr:col>
      <xdr:colOff>1685925</xdr:colOff>
      <xdr:row>40</xdr:row>
      <xdr:rowOff>123825</xdr:rowOff>
    </xdr:to>
    <xdr:sp macro="" textlink="">
      <xdr:nvSpPr>
        <xdr:cNvPr id="5" name="Rectangular Callout 4"/>
        <xdr:cNvSpPr/>
      </xdr:nvSpPr>
      <xdr:spPr>
        <a:xfrm>
          <a:off x="7210425" y="8943975"/>
          <a:ext cx="1533525" cy="314325"/>
        </a:xfrm>
        <a:prstGeom prst="wedgeRectCallout">
          <a:avLst>
            <a:gd name="adj1" fmla="val -37251"/>
            <a:gd name="adj2" fmla="val -202964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95% confidence</a:t>
          </a:r>
        </a:p>
      </xdr:txBody>
    </xdr:sp>
    <xdr:clientData/>
  </xdr:twoCellAnchor>
  <xdr:twoCellAnchor>
    <xdr:from>
      <xdr:col>0</xdr:col>
      <xdr:colOff>2952750</xdr:colOff>
      <xdr:row>32</xdr:row>
      <xdr:rowOff>142875</xdr:rowOff>
    </xdr:from>
    <xdr:to>
      <xdr:col>3</xdr:col>
      <xdr:colOff>466725</xdr:colOff>
      <xdr:row>35</xdr:row>
      <xdr:rowOff>142875</xdr:rowOff>
    </xdr:to>
    <xdr:sp macro="" textlink="">
      <xdr:nvSpPr>
        <xdr:cNvPr id="6" name="Rectangle 5"/>
        <xdr:cNvSpPr/>
      </xdr:nvSpPr>
      <xdr:spPr>
        <a:xfrm>
          <a:off x="2952750" y="7753350"/>
          <a:ext cx="2171700" cy="571500"/>
        </a:xfrm>
        <a:prstGeom prst="rect">
          <a:avLst/>
        </a:prstGeom>
        <a:solidFill>
          <a:srgbClr val="2E75B6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704850</xdr:colOff>
      <xdr:row>32</xdr:row>
      <xdr:rowOff>142875</xdr:rowOff>
    </xdr:from>
    <xdr:to>
      <xdr:col>6</xdr:col>
      <xdr:colOff>1828800</xdr:colOff>
      <xdr:row>35</xdr:row>
      <xdr:rowOff>142875</xdr:rowOff>
    </xdr:to>
    <xdr:sp macro="" textlink="">
      <xdr:nvSpPr>
        <xdr:cNvPr id="7" name="Rectangle 6"/>
        <xdr:cNvSpPr/>
      </xdr:nvSpPr>
      <xdr:spPr>
        <a:xfrm>
          <a:off x="6210300" y="7753350"/>
          <a:ext cx="2676525" cy="571500"/>
        </a:xfrm>
        <a:prstGeom prst="rect">
          <a:avLst/>
        </a:prstGeom>
        <a:solidFill>
          <a:srgbClr val="548235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2962275</xdr:colOff>
      <xdr:row>35</xdr:row>
      <xdr:rowOff>161924</xdr:rowOff>
    </xdr:from>
    <xdr:to>
      <xdr:col>3</xdr:col>
      <xdr:colOff>476250</xdr:colOff>
      <xdr:row>58</xdr:row>
      <xdr:rowOff>19049</xdr:rowOff>
    </xdr:to>
    <xdr:sp macro="" textlink="">
      <xdr:nvSpPr>
        <xdr:cNvPr id="8" name="Rectangle 7"/>
        <xdr:cNvSpPr/>
      </xdr:nvSpPr>
      <xdr:spPr>
        <a:xfrm>
          <a:off x="2962275" y="8343899"/>
          <a:ext cx="2171700" cy="4238625"/>
        </a:xfrm>
        <a:prstGeom prst="rect">
          <a:avLst/>
        </a:prstGeom>
        <a:solidFill>
          <a:srgbClr val="2E75B6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714374</xdr:colOff>
      <xdr:row>35</xdr:row>
      <xdr:rowOff>171449</xdr:rowOff>
    </xdr:from>
    <xdr:to>
      <xdr:col>6</xdr:col>
      <xdr:colOff>1857374</xdr:colOff>
      <xdr:row>58</xdr:row>
      <xdr:rowOff>28574</xdr:rowOff>
    </xdr:to>
    <xdr:sp macro="" textlink="">
      <xdr:nvSpPr>
        <xdr:cNvPr id="9" name="Rectangle 8"/>
        <xdr:cNvSpPr/>
      </xdr:nvSpPr>
      <xdr:spPr>
        <a:xfrm>
          <a:off x="6219824" y="8353424"/>
          <a:ext cx="2695575" cy="4238625"/>
        </a:xfrm>
        <a:prstGeom prst="rect">
          <a:avLst/>
        </a:prstGeom>
        <a:solidFill>
          <a:schemeClr val="accent6">
            <a:lumMod val="75000"/>
            <a:alpha val="1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466724</xdr:colOff>
      <xdr:row>32</xdr:row>
      <xdr:rowOff>152400</xdr:rowOff>
    </xdr:from>
    <xdr:to>
      <xdr:col>4</xdr:col>
      <xdr:colOff>171450</xdr:colOff>
      <xdr:row>35</xdr:row>
      <xdr:rowOff>142875</xdr:rowOff>
    </xdr:to>
    <xdr:sp macro="" textlink="">
      <xdr:nvSpPr>
        <xdr:cNvPr id="10" name="Rectangle 9"/>
        <xdr:cNvSpPr/>
      </xdr:nvSpPr>
      <xdr:spPr>
        <a:xfrm>
          <a:off x="5124449" y="7762875"/>
          <a:ext cx="552451" cy="561975"/>
        </a:xfrm>
        <a:prstGeom prst="rect">
          <a:avLst/>
        </a:prstGeom>
        <a:solidFill>
          <a:srgbClr val="2E75B6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32</xdr:row>
      <xdr:rowOff>152400</xdr:rowOff>
    </xdr:from>
    <xdr:to>
      <xdr:col>4</xdr:col>
      <xdr:colOff>733425</xdr:colOff>
      <xdr:row>35</xdr:row>
      <xdr:rowOff>133350</xdr:rowOff>
    </xdr:to>
    <xdr:sp macro="" textlink="">
      <xdr:nvSpPr>
        <xdr:cNvPr id="11" name="Rectangle 10"/>
        <xdr:cNvSpPr/>
      </xdr:nvSpPr>
      <xdr:spPr>
        <a:xfrm>
          <a:off x="5695950" y="7762875"/>
          <a:ext cx="542925" cy="552450"/>
        </a:xfrm>
        <a:prstGeom prst="rect">
          <a:avLst/>
        </a:prstGeom>
        <a:solidFill>
          <a:schemeClr val="accent6">
            <a:lumMod val="75000"/>
            <a:alpha val="1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361950</xdr:colOff>
      <xdr:row>33</xdr:row>
      <xdr:rowOff>1</xdr:rowOff>
    </xdr:from>
    <xdr:to>
      <xdr:col>6</xdr:col>
      <xdr:colOff>666750</xdr:colOff>
      <xdr:row>34</xdr:row>
      <xdr:rowOff>171451</xdr:rowOff>
    </xdr:to>
    <xdr:sp macro="" textlink="">
      <xdr:nvSpPr>
        <xdr:cNvPr id="12" name="TextBox 11"/>
        <xdr:cNvSpPr txBox="1"/>
      </xdr:nvSpPr>
      <xdr:spPr>
        <a:xfrm>
          <a:off x="7419975" y="78009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1</a:t>
          </a:r>
          <a:endParaRPr lang="en-US" sz="1100" b="1"/>
        </a:p>
      </xdr:txBody>
    </xdr:sp>
    <xdr:clientData/>
  </xdr:twoCellAnchor>
  <xdr:twoCellAnchor>
    <xdr:from>
      <xdr:col>2</xdr:col>
      <xdr:colOff>333375</xdr:colOff>
      <xdr:row>33</xdr:row>
      <xdr:rowOff>1</xdr:rowOff>
    </xdr:from>
    <xdr:to>
      <xdr:col>2</xdr:col>
      <xdr:colOff>638175</xdr:colOff>
      <xdr:row>34</xdr:row>
      <xdr:rowOff>171451</xdr:rowOff>
    </xdr:to>
    <xdr:sp macro="" textlink="">
      <xdr:nvSpPr>
        <xdr:cNvPr id="13" name="TextBox 12"/>
        <xdr:cNvSpPr txBox="1"/>
      </xdr:nvSpPr>
      <xdr:spPr>
        <a:xfrm>
          <a:off x="4143375" y="78009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5</a:t>
          </a:r>
          <a:endParaRPr lang="en-US" sz="1100" b="1"/>
        </a:p>
      </xdr:txBody>
    </xdr:sp>
    <xdr:clientData/>
  </xdr:twoCellAnchor>
  <xdr:twoCellAnchor>
    <xdr:from>
      <xdr:col>2</xdr:col>
      <xdr:colOff>85725</xdr:colOff>
      <xdr:row>43</xdr:row>
      <xdr:rowOff>123826</xdr:rowOff>
    </xdr:from>
    <xdr:to>
      <xdr:col>2</xdr:col>
      <xdr:colOff>390525</xdr:colOff>
      <xdr:row>45</xdr:row>
      <xdr:rowOff>104776</xdr:rowOff>
    </xdr:to>
    <xdr:sp macro="" textlink="">
      <xdr:nvSpPr>
        <xdr:cNvPr id="14" name="TextBox 13"/>
        <xdr:cNvSpPr txBox="1"/>
      </xdr:nvSpPr>
      <xdr:spPr>
        <a:xfrm>
          <a:off x="3895725" y="9829801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4</a:t>
          </a:r>
          <a:endParaRPr lang="en-US" sz="1100" b="1"/>
        </a:p>
      </xdr:txBody>
    </xdr:sp>
    <xdr:clientData/>
  </xdr:twoCellAnchor>
  <xdr:twoCellAnchor>
    <xdr:from>
      <xdr:col>3</xdr:col>
      <xdr:colOff>590550</xdr:colOff>
      <xdr:row>33</xdr:row>
      <xdr:rowOff>1</xdr:rowOff>
    </xdr:from>
    <xdr:to>
      <xdr:col>4</xdr:col>
      <xdr:colOff>47625</xdr:colOff>
      <xdr:row>34</xdr:row>
      <xdr:rowOff>171451</xdr:rowOff>
    </xdr:to>
    <xdr:sp macro="" textlink="">
      <xdr:nvSpPr>
        <xdr:cNvPr id="15" name="TextBox 14"/>
        <xdr:cNvSpPr txBox="1"/>
      </xdr:nvSpPr>
      <xdr:spPr>
        <a:xfrm>
          <a:off x="5248275" y="78009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4</a:t>
          </a:r>
          <a:endParaRPr lang="en-US" sz="1100" b="1"/>
        </a:p>
      </xdr:txBody>
    </xdr:sp>
    <xdr:clientData/>
  </xdr:twoCellAnchor>
  <xdr:twoCellAnchor>
    <xdr:from>
      <xdr:col>4</xdr:col>
      <xdr:colOff>276225</xdr:colOff>
      <xdr:row>33</xdr:row>
      <xdr:rowOff>1</xdr:rowOff>
    </xdr:from>
    <xdr:to>
      <xdr:col>4</xdr:col>
      <xdr:colOff>581025</xdr:colOff>
      <xdr:row>34</xdr:row>
      <xdr:rowOff>171451</xdr:rowOff>
    </xdr:to>
    <xdr:sp macro="" textlink="">
      <xdr:nvSpPr>
        <xdr:cNvPr id="16" name="TextBox 15"/>
        <xdr:cNvSpPr txBox="1"/>
      </xdr:nvSpPr>
      <xdr:spPr>
        <a:xfrm>
          <a:off x="5781675" y="78009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2</a:t>
          </a:r>
          <a:endParaRPr lang="en-US" sz="1100" b="1"/>
        </a:p>
      </xdr:txBody>
    </xdr:sp>
    <xdr:clientData/>
  </xdr:twoCellAnchor>
  <xdr:twoCellAnchor>
    <xdr:from>
      <xdr:col>6</xdr:col>
      <xdr:colOff>561975</xdr:colOff>
      <xdr:row>43</xdr:row>
      <xdr:rowOff>123826</xdr:rowOff>
    </xdr:from>
    <xdr:to>
      <xdr:col>6</xdr:col>
      <xdr:colOff>866775</xdr:colOff>
      <xdr:row>45</xdr:row>
      <xdr:rowOff>104776</xdr:rowOff>
    </xdr:to>
    <xdr:sp macro="" textlink="">
      <xdr:nvSpPr>
        <xdr:cNvPr id="17" name="TextBox 16"/>
        <xdr:cNvSpPr txBox="1"/>
      </xdr:nvSpPr>
      <xdr:spPr>
        <a:xfrm>
          <a:off x="7620000" y="9829801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2</a:t>
          </a:r>
          <a:endParaRPr lang="en-US" sz="1100" b="1"/>
        </a:p>
      </xdr:txBody>
    </xdr:sp>
    <xdr:clientData/>
  </xdr:twoCellAnchor>
  <xdr:twoCellAnchor>
    <xdr:from>
      <xdr:col>4</xdr:col>
      <xdr:colOff>0</xdr:colOff>
      <xdr:row>41</xdr:row>
      <xdr:rowOff>76201</xdr:rowOff>
    </xdr:from>
    <xdr:to>
      <xdr:col>4</xdr:col>
      <xdr:colOff>304800</xdr:colOff>
      <xdr:row>43</xdr:row>
      <xdr:rowOff>57151</xdr:rowOff>
    </xdr:to>
    <xdr:sp macro="" textlink="">
      <xdr:nvSpPr>
        <xdr:cNvPr id="18" name="TextBox 17"/>
        <xdr:cNvSpPr txBox="1"/>
      </xdr:nvSpPr>
      <xdr:spPr>
        <a:xfrm>
          <a:off x="5505450" y="9401176"/>
          <a:ext cx="3048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3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7</xdr:col>
      <xdr:colOff>547688</xdr:colOff>
      <xdr:row>99</xdr:row>
      <xdr:rowOff>19051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7</xdr:col>
      <xdr:colOff>547688</xdr:colOff>
      <xdr:row>176</xdr:row>
      <xdr:rowOff>19051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7</xdr:col>
      <xdr:colOff>547688</xdr:colOff>
      <xdr:row>137</xdr:row>
      <xdr:rowOff>19051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7</xdr:col>
      <xdr:colOff>547688</xdr:colOff>
      <xdr:row>212</xdr:row>
      <xdr:rowOff>19051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433386</xdr:colOff>
      <xdr:row>5</xdr:row>
      <xdr:rowOff>66675</xdr:rowOff>
    </xdr:from>
    <xdr:to>
      <xdr:col>27</xdr:col>
      <xdr:colOff>133349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323850</xdr:colOff>
      <xdr:row>13</xdr:row>
      <xdr:rowOff>0</xdr:rowOff>
    </xdr:from>
    <xdr:to>
      <xdr:col>18</xdr:col>
      <xdr:colOff>9525</xdr:colOff>
      <xdr:row>45</xdr:row>
      <xdr:rowOff>66674</xdr:rowOff>
    </xdr:to>
    <xdr:sp macro="" textlink="">
      <xdr:nvSpPr>
        <xdr:cNvPr id="2" name="Rectangle 1"/>
        <xdr:cNvSpPr/>
      </xdr:nvSpPr>
      <xdr:spPr>
        <a:xfrm rot="16200000">
          <a:off x="8558213" y="6910387"/>
          <a:ext cx="6496049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Improving Water Quality   	         		          Declining</a:t>
          </a:r>
          <a:r>
            <a:rPr lang="en-US" sz="1100" baseline="0"/>
            <a:t> </a:t>
          </a:r>
          <a:r>
            <a:rPr lang="en-US" sz="1100"/>
            <a:t>water quality</a:t>
          </a:r>
        </a:p>
      </xdr:txBody>
    </xdr:sp>
    <xdr:clientData/>
  </xdr:twoCellAnchor>
  <xdr:twoCellAnchor>
    <xdr:from>
      <xdr:col>17</xdr:col>
      <xdr:colOff>366713</xdr:colOff>
      <xdr:row>21</xdr:row>
      <xdr:rowOff>100015</xdr:rowOff>
    </xdr:from>
    <xdr:to>
      <xdr:col>17</xdr:col>
      <xdr:colOff>576263</xdr:colOff>
      <xdr:row>32</xdr:row>
      <xdr:rowOff>14290</xdr:rowOff>
    </xdr:to>
    <xdr:sp macro="" textlink="">
      <xdr:nvSpPr>
        <xdr:cNvPr id="5" name="Left-Right Arrow 4"/>
        <xdr:cNvSpPr/>
      </xdr:nvSpPr>
      <xdr:spPr>
        <a:xfrm rot="5400000">
          <a:off x="10801350" y="6667503"/>
          <a:ext cx="2009775" cy="209550"/>
        </a:xfrm>
        <a:prstGeom prst="left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123825</xdr:colOff>
      <xdr:row>36</xdr:row>
      <xdr:rowOff>19049</xdr:rowOff>
    </xdr:from>
    <xdr:to>
      <xdr:col>15</xdr:col>
      <xdr:colOff>342900</xdr:colOff>
      <xdr:row>65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1066800</xdr:colOff>
      <xdr:row>41</xdr:row>
      <xdr:rowOff>152401</xdr:rowOff>
    </xdr:from>
    <xdr:to>
      <xdr:col>14</xdr:col>
      <xdr:colOff>200025</xdr:colOff>
      <xdr:row>53</xdr:row>
      <xdr:rowOff>1</xdr:rowOff>
    </xdr:to>
    <xdr:sp macro="" textlink="">
      <xdr:nvSpPr>
        <xdr:cNvPr id="4" name="Rectangle 3"/>
        <xdr:cNvSpPr/>
      </xdr:nvSpPr>
      <xdr:spPr>
        <a:xfrm>
          <a:off x="1676400" y="9629776"/>
          <a:ext cx="7743825" cy="2133600"/>
        </a:xfrm>
        <a:prstGeom prst="rect">
          <a:avLst/>
        </a:prstGeom>
        <a:solidFill>
          <a:srgbClr val="E2F0D9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1057275</xdr:colOff>
      <xdr:row>53</xdr:row>
      <xdr:rowOff>19050</xdr:rowOff>
    </xdr:from>
    <xdr:to>
      <xdr:col>14</xdr:col>
      <xdr:colOff>200025</xdr:colOff>
      <xdr:row>61</xdr:row>
      <xdr:rowOff>95250</xdr:rowOff>
    </xdr:to>
    <xdr:sp macro="" textlink="">
      <xdr:nvSpPr>
        <xdr:cNvPr id="7" name="Rectangle 6"/>
        <xdr:cNvSpPr/>
      </xdr:nvSpPr>
      <xdr:spPr>
        <a:xfrm>
          <a:off x="1666875" y="11782425"/>
          <a:ext cx="7753350" cy="1600200"/>
        </a:xfrm>
        <a:prstGeom prst="rect">
          <a:avLst/>
        </a:prstGeom>
        <a:solidFill>
          <a:srgbClr val="DEEBF7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552451</xdr:colOff>
      <xdr:row>42</xdr:row>
      <xdr:rowOff>9525</xdr:rowOff>
    </xdr:from>
    <xdr:to>
      <xdr:col>1</xdr:col>
      <xdr:colOff>918211</xdr:colOff>
      <xdr:row>52</xdr:row>
      <xdr:rowOff>161927</xdr:rowOff>
    </xdr:to>
    <xdr:sp macro="" textlink="">
      <xdr:nvSpPr>
        <xdr:cNvPr id="10" name="Right Arrow 9"/>
        <xdr:cNvSpPr/>
      </xdr:nvSpPr>
      <xdr:spPr>
        <a:xfrm rot="16200000">
          <a:off x="316230" y="10523221"/>
          <a:ext cx="2057402" cy="365760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Lakes Trending Greener</a:t>
          </a:r>
        </a:p>
      </xdr:txBody>
    </xdr:sp>
    <xdr:clientData/>
  </xdr:twoCellAnchor>
  <xdr:twoCellAnchor>
    <xdr:from>
      <xdr:col>1</xdr:col>
      <xdr:colOff>552451</xdr:colOff>
      <xdr:row>52</xdr:row>
      <xdr:rowOff>180976</xdr:rowOff>
    </xdr:from>
    <xdr:to>
      <xdr:col>1</xdr:col>
      <xdr:colOff>918211</xdr:colOff>
      <xdr:row>61</xdr:row>
      <xdr:rowOff>161928</xdr:rowOff>
    </xdr:to>
    <xdr:sp macro="" textlink="">
      <xdr:nvSpPr>
        <xdr:cNvPr id="11" name="Right Arrow 10"/>
        <xdr:cNvSpPr/>
      </xdr:nvSpPr>
      <xdr:spPr>
        <a:xfrm rot="5400000" flipV="1">
          <a:off x="497205" y="12418697"/>
          <a:ext cx="1695452" cy="365760"/>
        </a:xfrm>
        <a:prstGeom prst="rightArrow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Lakes Trending Bluer</a:t>
          </a:r>
        </a:p>
      </xdr:txBody>
    </xdr:sp>
    <xdr:clientData/>
  </xdr:twoCellAnchor>
  <xdr:twoCellAnchor>
    <xdr:from>
      <xdr:col>9</xdr:col>
      <xdr:colOff>249555</xdr:colOff>
      <xdr:row>62</xdr:row>
      <xdr:rowOff>150496</xdr:rowOff>
    </xdr:from>
    <xdr:to>
      <xdr:col>12</xdr:col>
      <xdr:colOff>478157</xdr:colOff>
      <xdr:row>64</xdr:row>
      <xdr:rowOff>135256</xdr:rowOff>
    </xdr:to>
    <xdr:sp macro="" textlink="">
      <xdr:nvSpPr>
        <xdr:cNvPr id="12" name="Right Arrow 11"/>
        <xdr:cNvSpPr/>
      </xdr:nvSpPr>
      <xdr:spPr>
        <a:xfrm>
          <a:off x="6421755" y="13628371"/>
          <a:ext cx="2057402" cy="36576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Slower</a:t>
          </a:r>
          <a:r>
            <a:rPr lang="en-US" sz="1000" b="1" baseline="0"/>
            <a:t> </a:t>
          </a:r>
          <a:r>
            <a:rPr lang="en-US" sz="1000" b="1"/>
            <a:t>Rate of Forest Loss</a:t>
          </a:r>
        </a:p>
      </xdr:txBody>
    </xdr:sp>
    <xdr:clientData/>
  </xdr:twoCellAnchor>
  <xdr:twoCellAnchor>
    <xdr:from>
      <xdr:col>2</xdr:col>
      <xdr:colOff>220980</xdr:colOff>
      <xdr:row>62</xdr:row>
      <xdr:rowOff>131446</xdr:rowOff>
    </xdr:from>
    <xdr:to>
      <xdr:col>5</xdr:col>
      <xdr:colOff>449582</xdr:colOff>
      <xdr:row>64</xdr:row>
      <xdr:rowOff>116206</xdr:rowOff>
    </xdr:to>
    <xdr:sp macro="" textlink="">
      <xdr:nvSpPr>
        <xdr:cNvPr id="14" name="Right Arrow 13"/>
        <xdr:cNvSpPr/>
      </xdr:nvSpPr>
      <xdr:spPr>
        <a:xfrm flipH="1">
          <a:off x="2125980" y="13609321"/>
          <a:ext cx="2057402" cy="36576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 baseline="0"/>
            <a:t>Faster </a:t>
          </a:r>
          <a:r>
            <a:rPr lang="en-US" sz="1000" b="1"/>
            <a:t>Rate of Forest Loss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0.23271</cdr:x>
      <cdr:y>0.9622</cdr:y>
    </cdr:from>
    <cdr:to>
      <cdr:x>0.88699</cdr:x>
      <cdr:y>0.99028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490665" y="8486776"/>
          <a:ext cx="419100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Less Forested		                           	More</a:t>
          </a:r>
          <a:r>
            <a:rPr lang="en-US" baseline="0">
              <a:solidFill>
                <a:sysClr val="windowText" lastClr="000000"/>
              </a:solidFill>
            </a:rPr>
            <a:t> Forested</a:t>
          </a:r>
          <a:endParaRPr lang="en-US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0.40669</cdr:x>
      <cdr:y>0.96868</cdr:y>
    </cdr:from>
    <cdr:to>
      <cdr:x>0.64015</cdr:x>
      <cdr:y>0.98596</cdr:y>
    </cdr:to>
    <cdr:sp macro="" textlink="">
      <cdr:nvSpPr>
        <cdr:cNvPr id="3" name="Right Arrow 2"/>
        <cdr:cNvSpPr/>
      </cdr:nvSpPr>
      <cdr:spPr>
        <a:xfrm xmlns:a="http://schemas.openxmlformats.org/drawingml/2006/main">
          <a:off x="2605089" y="8543926"/>
          <a:ext cx="1495425" cy="152400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F1" workbookViewId="0">
      <selection activeCell="U13" sqref="U13"/>
    </sheetView>
  </sheetViews>
  <sheetFormatPr defaultRowHeight="15" x14ac:dyDescent="0.25"/>
  <cols>
    <col min="1" max="1" width="6.28515625" style="1" bestFit="1" customWidth="1"/>
    <col min="2" max="2" width="47.140625" style="1" bestFit="1" customWidth="1"/>
    <col min="3" max="3" width="8.42578125" style="2" bestFit="1" customWidth="1"/>
    <col min="4" max="4" width="9.28515625" style="2" bestFit="1" customWidth="1"/>
    <col min="5" max="6" width="20.28515625" style="2" customWidth="1"/>
    <col min="7" max="7" width="9.140625" style="1"/>
    <col min="8" max="8" width="40.5703125" style="1" customWidth="1"/>
    <col min="9" max="16384" width="9.140625" style="1"/>
  </cols>
  <sheetData>
    <row r="1" spans="1:8" x14ac:dyDescent="0.25">
      <c r="A1" s="3" t="s">
        <v>0</v>
      </c>
      <c r="B1" s="3" t="s">
        <v>27</v>
      </c>
      <c r="C1" s="3" t="s">
        <v>1</v>
      </c>
      <c r="D1" s="3" t="s">
        <v>29</v>
      </c>
      <c r="E1" s="3" t="s">
        <v>30</v>
      </c>
      <c r="F1" s="12" t="s">
        <v>31</v>
      </c>
      <c r="G1" s="16" t="s">
        <v>32</v>
      </c>
      <c r="H1" s="14" t="s">
        <v>36</v>
      </c>
    </row>
    <row r="2" spans="1:8" ht="18.75" x14ac:dyDescent="0.3">
      <c r="A2" s="4">
        <v>1</v>
      </c>
      <c r="B2" s="5" t="s">
        <v>2</v>
      </c>
      <c r="C2" s="6">
        <v>3396</v>
      </c>
      <c r="D2" s="8" t="s">
        <v>28</v>
      </c>
      <c r="E2" s="7">
        <v>21</v>
      </c>
      <c r="F2" s="13">
        <v>7.1854718915343891</v>
      </c>
      <c r="G2" s="17">
        <v>5</v>
      </c>
      <c r="H2" s="15"/>
    </row>
    <row r="3" spans="1:8" ht="18.75" x14ac:dyDescent="0.3">
      <c r="A3" s="4">
        <v>2</v>
      </c>
      <c r="B3" s="5" t="s">
        <v>251</v>
      </c>
      <c r="C3" s="6">
        <v>9685</v>
      </c>
      <c r="D3" s="8" t="s">
        <v>28</v>
      </c>
      <c r="E3" s="7">
        <v>22</v>
      </c>
      <c r="F3" s="13">
        <v>6.6767424242424234</v>
      </c>
      <c r="G3" s="18">
        <v>4</v>
      </c>
      <c r="H3" s="15"/>
    </row>
    <row r="4" spans="1:8" ht="18.75" x14ac:dyDescent="0.3">
      <c r="A4" s="4">
        <v>3</v>
      </c>
      <c r="B4" s="5" t="s">
        <v>4</v>
      </c>
      <c r="C4" s="6">
        <v>3420</v>
      </c>
      <c r="D4" s="8" t="s">
        <v>28</v>
      </c>
      <c r="E4" s="7">
        <v>22</v>
      </c>
      <c r="F4" s="13">
        <v>5.5526287878787857</v>
      </c>
      <c r="G4" s="19">
        <v>3</v>
      </c>
      <c r="H4" s="15"/>
    </row>
    <row r="5" spans="1:8" ht="18.75" x14ac:dyDescent="0.3">
      <c r="A5" s="4">
        <v>4</v>
      </c>
      <c r="B5" s="5" t="s">
        <v>5</v>
      </c>
      <c r="C5" s="6">
        <v>3376</v>
      </c>
      <c r="D5" s="8" t="s">
        <v>28</v>
      </c>
      <c r="E5" s="7">
        <v>21</v>
      </c>
      <c r="F5" s="13">
        <v>4.7308505291005281</v>
      </c>
      <c r="G5" s="20">
        <v>2</v>
      </c>
      <c r="H5" s="15"/>
    </row>
    <row r="6" spans="1:8" ht="18.75" x14ac:dyDescent="0.3">
      <c r="A6" s="4">
        <v>5</v>
      </c>
      <c r="B6" s="5" t="s">
        <v>6</v>
      </c>
      <c r="C6" s="6">
        <v>3696</v>
      </c>
      <c r="D6" s="8" t="s">
        <v>28</v>
      </c>
      <c r="E6" s="7">
        <v>16</v>
      </c>
      <c r="F6" s="13">
        <v>6.4406571180555563</v>
      </c>
      <c r="G6" s="18">
        <v>4</v>
      </c>
      <c r="H6" s="15"/>
    </row>
    <row r="7" spans="1:8" ht="18.75" x14ac:dyDescent="0.3">
      <c r="A7" s="4">
        <v>6</v>
      </c>
      <c r="B7" s="5" t="s">
        <v>152</v>
      </c>
      <c r="C7" s="6">
        <v>3452</v>
      </c>
      <c r="D7" s="8" t="s">
        <v>28</v>
      </c>
      <c r="E7" s="7">
        <v>22</v>
      </c>
      <c r="F7" s="13">
        <v>5.8275606060606044</v>
      </c>
      <c r="G7" s="19">
        <v>3</v>
      </c>
      <c r="H7" s="15"/>
    </row>
    <row r="8" spans="1:8" ht="18.75" x14ac:dyDescent="0.3">
      <c r="A8" s="4">
        <v>7</v>
      </c>
      <c r="B8" s="5" t="s">
        <v>8</v>
      </c>
      <c r="C8" s="6">
        <v>3454</v>
      </c>
      <c r="D8" s="8" t="s">
        <v>28</v>
      </c>
      <c r="E8" s="7">
        <v>23</v>
      </c>
      <c r="F8" s="13">
        <v>6.8224082125603864</v>
      </c>
      <c r="G8" s="18">
        <v>4</v>
      </c>
      <c r="H8" s="15"/>
    </row>
    <row r="9" spans="1:8" ht="18.75" x14ac:dyDescent="0.3">
      <c r="A9" s="4">
        <v>8</v>
      </c>
      <c r="B9" s="5" t="s">
        <v>415</v>
      </c>
      <c r="C9" s="6">
        <v>3188</v>
      </c>
      <c r="D9" s="8" t="s">
        <v>28</v>
      </c>
      <c r="E9" s="7">
        <v>23</v>
      </c>
      <c r="F9" s="13">
        <v>6.8488147026685047</v>
      </c>
      <c r="G9" s="18">
        <v>4</v>
      </c>
      <c r="H9" s="15"/>
    </row>
    <row r="10" spans="1:8" ht="18.75" x14ac:dyDescent="0.3">
      <c r="A10" s="4">
        <v>9</v>
      </c>
      <c r="B10" s="5" t="s">
        <v>10</v>
      </c>
      <c r="C10" s="6">
        <v>3448</v>
      </c>
      <c r="D10" s="8" t="s">
        <v>28</v>
      </c>
      <c r="E10" s="7">
        <v>22</v>
      </c>
      <c r="F10" s="13">
        <v>5.9520113636363616</v>
      </c>
      <c r="G10" s="19">
        <v>3</v>
      </c>
      <c r="H10" s="15"/>
    </row>
    <row r="11" spans="1:8" ht="18.75" x14ac:dyDescent="0.3">
      <c r="A11" s="4">
        <v>10</v>
      </c>
      <c r="B11" s="5" t="s">
        <v>11</v>
      </c>
      <c r="C11" s="6">
        <v>3416</v>
      </c>
      <c r="D11" s="8" t="s">
        <v>28</v>
      </c>
      <c r="E11" s="7">
        <v>22</v>
      </c>
      <c r="F11" s="13">
        <v>6.0488821548821567</v>
      </c>
      <c r="G11" s="18">
        <v>4</v>
      </c>
      <c r="H11" s="15"/>
    </row>
    <row r="12" spans="1:8" ht="18.75" x14ac:dyDescent="0.3">
      <c r="A12" s="4">
        <v>11</v>
      </c>
      <c r="B12" s="5" t="s">
        <v>12</v>
      </c>
      <c r="C12" s="6">
        <v>5780</v>
      </c>
      <c r="D12" s="8" t="s">
        <v>28</v>
      </c>
      <c r="E12" s="7">
        <v>22</v>
      </c>
      <c r="F12" s="13">
        <v>6.3361628787878779</v>
      </c>
      <c r="G12" s="18">
        <v>4</v>
      </c>
      <c r="H12" s="15"/>
    </row>
    <row r="13" spans="1:8" ht="18.75" x14ac:dyDescent="0.3">
      <c r="A13" s="4">
        <v>12</v>
      </c>
      <c r="B13" s="5" t="s">
        <v>249</v>
      </c>
      <c r="C13" s="6">
        <v>3418</v>
      </c>
      <c r="D13" s="8" t="s">
        <v>28</v>
      </c>
      <c r="E13" s="7">
        <v>21</v>
      </c>
      <c r="F13" s="13">
        <v>5.9467235449735449</v>
      </c>
      <c r="G13" s="19">
        <v>3</v>
      </c>
      <c r="H13" s="15"/>
    </row>
    <row r="14" spans="1:8" ht="18.75" x14ac:dyDescent="0.3">
      <c r="A14" s="4">
        <v>13</v>
      </c>
      <c r="B14" s="5" t="s">
        <v>14</v>
      </c>
      <c r="C14" s="6">
        <v>3424</v>
      </c>
      <c r="D14" s="8" t="s">
        <v>28</v>
      </c>
      <c r="E14" s="7">
        <v>20</v>
      </c>
      <c r="F14" s="13">
        <v>7.3271388888888875</v>
      </c>
      <c r="G14" s="17">
        <v>5</v>
      </c>
      <c r="H14" s="15"/>
    </row>
    <row r="15" spans="1:8" ht="18.75" x14ac:dyDescent="0.3">
      <c r="A15" s="4">
        <v>14</v>
      </c>
      <c r="B15" s="5" t="s">
        <v>15</v>
      </c>
      <c r="C15" s="6">
        <v>3458</v>
      </c>
      <c r="D15" s="8" t="s">
        <v>28</v>
      </c>
      <c r="E15" s="7">
        <v>4</v>
      </c>
      <c r="F15" s="13">
        <v>3.5340277777777791</v>
      </c>
      <c r="G15" s="21">
        <v>1</v>
      </c>
      <c r="H15" s="15" t="s">
        <v>38</v>
      </c>
    </row>
    <row r="16" spans="1:8" ht="18.75" x14ac:dyDescent="0.3">
      <c r="A16" s="4">
        <v>15</v>
      </c>
      <c r="B16" s="5" t="s">
        <v>16</v>
      </c>
      <c r="C16" s="6">
        <v>3694</v>
      </c>
      <c r="D16" s="8" t="s">
        <v>28</v>
      </c>
      <c r="E16" s="7">
        <v>22</v>
      </c>
      <c r="F16" s="13">
        <v>6.9033768939393942</v>
      </c>
      <c r="G16" s="18">
        <v>4</v>
      </c>
      <c r="H16" s="15"/>
    </row>
    <row r="17" spans="1:8" ht="18.75" x14ac:dyDescent="0.3">
      <c r="A17" s="4">
        <v>16</v>
      </c>
      <c r="B17" s="5" t="s">
        <v>17</v>
      </c>
      <c r="C17" s="6">
        <v>3414</v>
      </c>
      <c r="D17" s="8" t="s">
        <v>28</v>
      </c>
      <c r="E17" s="7">
        <v>12</v>
      </c>
      <c r="F17" s="13">
        <v>3.5481329365079355</v>
      </c>
      <c r="G17" s="21">
        <v>1</v>
      </c>
      <c r="H17" s="15"/>
    </row>
    <row r="18" spans="1:8" ht="18.75" x14ac:dyDescent="0.3">
      <c r="A18" s="4">
        <v>17</v>
      </c>
      <c r="B18" s="5" t="s">
        <v>18</v>
      </c>
      <c r="C18" s="6">
        <v>3374</v>
      </c>
      <c r="D18" s="8" t="s">
        <v>28</v>
      </c>
      <c r="E18" s="7">
        <v>23</v>
      </c>
      <c r="F18" s="13">
        <v>7.3385016103059586</v>
      </c>
      <c r="G18" s="17">
        <v>5</v>
      </c>
      <c r="H18" s="15"/>
    </row>
    <row r="19" spans="1:8" ht="18.75" x14ac:dyDescent="0.3">
      <c r="A19" s="4">
        <v>18</v>
      </c>
      <c r="B19" s="5" t="s">
        <v>25</v>
      </c>
      <c r="C19" s="6">
        <v>3446</v>
      </c>
      <c r="D19" s="8" t="s">
        <v>28</v>
      </c>
      <c r="E19" s="7">
        <v>7</v>
      </c>
      <c r="F19" s="13">
        <v>8.5024444444444445</v>
      </c>
      <c r="G19" s="17">
        <v>5</v>
      </c>
      <c r="H19" s="15"/>
    </row>
    <row r="20" spans="1:8" ht="18.75" x14ac:dyDescent="0.3">
      <c r="A20" s="4">
        <v>19</v>
      </c>
      <c r="B20" s="5" t="s">
        <v>19</v>
      </c>
      <c r="C20" s="6">
        <v>3690</v>
      </c>
      <c r="D20" s="8" t="s">
        <v>28</v>
      </c>
      <c r="E20" s="7">
        <v>2</v>
      </c>
      <c r="F20" s="13">
        <v>6.142999999999998</v>
      </c>
      <c r="G20" s="18">
        <v>4</v>
      </c>
      <c r="H20" s="15"/>
    </row>
    <row r="21" spans="1:8" ht="18.75" x14ac:dyDescent="0.3">
      <c r="A21" s="4">
        <v>20</v>
      </c>
      <c r="B21" s="5" t="s">
        <v>20</v>
      </c>
      <c r="C21" s="6">
        <v>5876</v>
      </c>
      <c r="D21" s="8" t="s">
        <v>28</v>
      </c>
      <c r="E21" s="7">
        <v>37</v>
      </c>
      <c r="F21" s="13">
        <v>10.4</v>
      </c>
      <c r="G21" s="17">
        <v>5</v>
      </c>
      <c r="H21" s="15"/>
    </row>
    <row r="22" spans="1:8" ht="18.75" x14ac:dyDescent="0.3">
      <c r="A22" s="4">
        <v>21</v>
      </c>
      <c r="B22" s="5" t="s">
        <v>26</v>
      </c>
      <c r="C22" s="6">
        <v>3262</v>
      </c>
      <c r="D22" s="8" t="s">
        <v>28</v>
      </c>
      <c r="E22" s="7">
        <v>8</v>
      </c>
      <c r="F22" s="13">
        <v>3.6940223214285721</v>
      </c>
      <c r="G22" s="21">
        <v>1</v>
      </c>
      <c r="H22" s="15" t="s">
        <v>37</v>
      </c>
    </row>
    <row r="23" spans="1:8" ht="18.75" x14ac:dyDescent="0.3">
      <c r="A23" s="4">
        <v>22</v>
      </c>
      <c r="B23" s="5" t="s">
        <v>21</v>
      </c>
      <c r="C23" s="6">
        <v>3234</v>
      </c>
      <c r="D23" s="8" t="s">
        <v>28</v>
      </c>
      <c r="E23" s="7">
        <v>23</v>
      </c>
      <c r="F23" s="13">
        <v>5.2759287439613534</v>
      </c>
      <c r="G23" s="19">
        <v>3</v>
      </c>
      <c r="H23" s="15"/>
    </row>
    <row r="24" spans="1:8" ht="18.75" x14ac:dyDescent="0.3">
      <c r="A24" s="4">
        <v>23</v>
      </c>
      <c r="B24" s="5" t="s">
        <v>22</v>
      </c>
      <c r="C24" s="6">
        <v>3392</v>
      </c>
      <c r="D24" s="8" t="s">
        <v>28</v>
      </c>
      <c r="E24" s="7">
        <v>14</v>
      </c>
      <c r="F24" s="13">
        <v>6.4077483465608456</v>
      </c>
      <c r="G24" s="18">
        <v>4</v>
      </c>
      <c r="H24" s="15"/>
    </row>
    <row r="25" spans="1:8" ht="18.75" x14ac:dyDescent="0.3">
      <c r="A25" s="4">
        <v>24</v>
      </c>
      <c r="B25" s="5" t="s">
        <v>23</v>
      </c>
      <c r="C25" s="6">
        <v>3382</v>
      </c>
      <c r="D25" s="8" t="s">
        <v>28</v>
      </c>
      <c r="E25" s="7">
        <v>23</v>
      </c>
      <c r="F25" s="13">
        <v>9.9571334541062804</v>
      </c>
      <c r="G25" s="17">
        <v>5</v>
      </c>
      <c r="H25" s="15"/>
    </row>
    <row r="26" spans="1:8" ht="19.5" thickBot="1" x14ac:dyDescent="0.35">
      <c r="A26" s="4">
        <v>25</v>
      </c>
      <c r="B26" s="5" t="s">
        <v>24</v>
      </c>
      <c r="C26" s="6">
        <v>3456</v>
      </c>
      <c r="D26" s="8" t="s">
        <v>28</v>
      </c>
      <c r="E26" s="7">
        <v>23</v>
      </c>
      <c r="F26" s="13">
        <v>4.9391455314009667</v>
      </c>
      <c r="G26" s="22">
        <v>2</v>
      </c>
      <c r="H26" s="15"/>
    </row>
    <row r="27" spans="1:8" x14ac:dyDescent="0.25">
      <c r="C27" s="1"/>
    </row>
    <row r="38" ht="23.25" customHeight="1" x14ac:dyDescent="0.25"/>
    <row r="39" ht="23.25" customHeight="1" x14ac:dyDescent="0.25"/>
    <row r="40" ht="23.25" customHeight="1" x14ac:dyDescent="0.25"/>
    <row r="46" ht="23.25" customHeight="1" x14ac:dyDescent="0.25"/>
    <row r="47" ht="23.25" customHeight="1" x14ac:dyDescent="0.25"/>
    <row r="48" ht="15" customHeight="1" x14ac:dyDescent="0.25"/>
    <row r="49" ht="15" customHeight="1" x14ac:dyDescent="0.25"/>
  </sheetData>
  <sortState ref="G1:L52">
    <sortCondition ref="H1:H5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I5" sqref="I5"/>
    </sheetView>
  </sheetViews>
  <sheetFormatPr defaultRowHeight="15" x14ac:dyDescent="0.25"/>
  <cols>
    <col min="1" max="1" width="12.85546875" customWidth="1"/>
    <col min="2" max="2" width="30.7109375" bestFit="1" customWidth="1"/>
    <col min="3" max="3" width="17.5703125" customWidth="1"/>
    <col min="4" max="4" width="18" customWidth="1"/>
    <col min="5" max="5" width="15.28515625" customWidth="1"/>
  </cols>
  <sheetData>
    <row r="1" spans="1:10" ht="63.75" thickBot="1" x14ac:dyDescent="0.3">
      <c r="A1" s="254" t="s">
        <v>150</v>
      </c>
      <c r="B1" s="254" t="s">
        <v>27</v>
      </c>
      <c r="C1" s="222" t="s">
        <v>422</v>
      </c>
      <c r="D1" s="222" t="s">
        <v>447</v>
      </c>
      <c r="E1" s="222" t="s">
        <v>290</v>
      </c>
    </row>
    <row r="2" spans="1:10" ht="32.25" thickBot="1" x14ac:dyDescent="0.3">
      <c r="A2" s="295">
        <v>3264</v>
      </c>
      <c r="B2" s="261" t="s">
        <v>339</v>
      </c>
      <c r="C2" s="183">
        <v>3</v>
      </c>
      <c r="D2" s="287">
        <v>-6.275136647383232E-4</v>
      </c>
      <c r="E2" s="289"/>
      <c r="J2">
        <v>5</v>
      </c>
    </row>
    <row r="3" spans="1:10" ht="32.25" thickBot="1" x14ac:dyDescent="0.3">
      <c r="A3" s="295">
        <v>3450</v>
      </c>
      <c r="B3" s="261" t="s">
        <v>386</v>
      </c>
      <c r="C3" s="258">
        <v>1</v>
      </c>
      <c r="D3" s="287">
        <v>-5.7561658134001794E-4</v>
      </c>
      <c r="E3" s="289"/>
      <c r="J3">
        <v>4</v>
      </c>
    </row>
    <row r="4" spans="1:10" ht="32.25" thickBot="1" x14ac:dyDescent="0.3">
      <c r="A4" s="295">
        <v>3378</v>
      </c>
      <c r="B4" s="261" t="s">
        <v>392</v>
      </c>
      <c r="C4" s="183">
        <v>3</v>
      </c>
      <c r="D4" s="287">
        <v>-4.1141189668332545E-4</v>
      </c>
      <c r="E4" s="289"/>
      <c r="J4">
        <v>3</v>
      </c>
    </row>
    <row r="5" spans="1:10" ht="32.25" thickBot="1" x14ac:dyDescent="0.3">
      <c r="A5" s="295">
        <v>8897</v>
      </c>
      <c r="B5" s="261" t="s">
        <v>343</v>
      </c>
      <c r="C5" s="258">
        <v>1</v>
      </c>
      <c r="D5" s="287">
        <v>-4.0078636322726763E-4</v>
      </c>
      <c r="E5" s="289"/>
      <c r="J5">
        <v>2</v>
      </c>
    </row>
    <row r="6" spans="1:10" ht="32.25" thickBot="1" x14ac:dyDescent="0.3">
      <c r="A6" s="295">
        <v>3417</v>
      </c>
      <c r="B6" s="261" t="s">
        <v>347</v>
      </c>
      <c r="C6" s="183">
        <v>3</v>
      </c>
      <c r="D6" s="287">
        <v>-3.5902676995264594E-4</v>
      </c>
      <c r="E6" s="289"/>
      <c r="J6">
        <v>1</v>
      </c>
    </row>
    <row r="7" spans="1:10" ht="32.25" thickBot="1" x14ac:dyDescent="0.3">
      <c r="A7" s="295">
        <v>9685</v>
      </c>
      <c r="B7" s="261" t="s">
        <v>151</v>
      </c>
      <c r="C7" s="184">
        <v>2</v>
      </c>
      <c r="D7" s="287">
        <v>-3.5435179369025733E-4</v>
      </c>
      <c r="E7" s="289"/>
      <c r="J7" t="s">
        <v>433</v>
      </c>
    </row>
    <row r="8" spans="1:10" ht="32.25" thickBot="1" x14ac:dyDescent="0.3">
      <c r="A8" s="295">
        <v>3396</v>
      </c>
      <c r="B8" s="261" t="s">
        <v>2</v>
      </c>
      <c r="C8" s="183">
        <v>3</v>
      </c>
      <c r="D8" s="287">
        <v>-3.2871182284302438E-4</v>
      </c>
      <c r="E8" s="289"/>
    </row>
    <row r="9" spans="1:10" ht="32.25" thickBot="1" x14ac:dyDescent="0.3">
      <c r="A9" s="295">
        <v>3445</v>
      </c>
      <c r="B9" s="261" t="s">
        <v>388</v>
      </c>
      <c r="C9" s="60">
        <v>4</v>
      </c>
      <c r="D9" s="287">
        <v>-3.1498452968756663E-4</v>
      </c>
      <c r="E9" s="289"/>
    </row>
    <row r="10" spans="1:10" ht="32.25" thickBot="1" x14ac:dyDescent="0.3">
      <c r="A10" s="295">
        <v>3458</v>
      </c>
      <c r="B10" s="261" t="s">
        <v>15</v>
      </c>
      <c r="C10" s="60">
        <v>4</v>
      </c>
      <c r="D10" s="287">
        <v>-3.1199704716350146E-4</v>
      </c>
      <c r="E10" s="289"/>
    </row>
    <row r="11" spans="1:10" ht="32.25" thickBot="1" x14ac:dyDescent="0.3">
      <c r="A11" s="295">
        <v>3452</v>
      </c>
      <c r="B11" s="261" t="s">
        <v>209</v>
      </c>
      <c r="C11" s="183">
        <v>3</v>
      </c>
      <c r="D11" s="287">
        <v>-3.113736302214655E-4</v>
      </c>
      <c r="E11" s="289"/>
    </row>
    <row r="12" spans="1:10" ht="32.25" thickBot="1" x14ac:dyDescent="0.3">
      <c r="A12" s="295">
        <v>3448</v>
      </c>
      <c r="B12" s="261" t="s">
        <v>10</v>
      </c>
      <c r="C12" s="183">
        <v>3</v>
      </c>
      <c r="D12" s="287">
        <v>-3.0162489456821509E-4</v>
      </c>
      <c r="E12" s="289"/>
    </row>
    <row r="13" spans="1:10" ht="32.25" thickBot="1" x14ac:dyDescent="0.3">
      <c r="A13" s="295">
        <v>5780</v>
      </c>
      <c r="B13" s="261" t="s">
        <v>12</v>
      </c>
      <c r="C13" s="183">
        <v>3</v>
      </c>
      <c r="D13" s="287">
        <v>-2.9744433654295893E-4</v>
      </c>
      <c r="E13" s="289"/>
    </row>
    <row r="14" spans="1:10" ht="32.25" thickBot="1" x14ac:dyDescent="0.3">
      <c r="A14" s="295">
        <v>3370</v>
      </c>
      <c r="B14" s="261" t="s">
        <v>362</v>
      </c>
      <c r="C14" s="60">
        <v>4</v>
      </c>
      <c r="D14" s="287">
        <v>-2.8322477187188265E-4</v>
      </c>
      <c r="E14" s="289"/>
    </row>
    <row r="15" spans="1:10" ht="32.25" thickBot="1" x14ac:dyDescent="0.3">
      <c r="A15" s="295">
        <v>3454</v>
      </c>
      <c r="B15" s="261" t="s">
        <v>8</v>
      </c>
      <c r="C15" s="60">
        <v>4</v>
      </c>
      <c r="D15" s="287">
        <v>-2.7503904562653064E-4</v>
      </c>
      <c r="E15" s="289"/>
    </row>
    <row r="16" spans="1:10" ht="32.25" thickBot="1" x14ac:dyDescent="0.3">
      <c r="A16" s="295">
        <v>3446</v>
      </c>
      <c r="B16" s="261" t="s">
        <v>25</v>
      </c>
      <c r="C16" s="60">
        <v>4</v>
      </c>
      <c r="D16" s="287">
        <v>-2.6924880736942721E-4</v>
      </c>
      <c r="E16" s="289"/>
    </row>
    <row r="17" spans="1:5" ht="32.25" thickBot="1" x14ac:dyDescent="0.3">
      <c r="A17" s="295">
        <v>3382</v>
      </c>
      <c r="B17" s="261" t="s">
        <v>23</v>
      </c>
      <c r="C17" s="60">
        <v>4</v>
      </c>
      <c r="D17" s="287">
        <v>-2.6097049646827379E-4</v>
      </c>
      <c r="E17" s="289"/>
    </row>
    <row r="18" spans="1:5" ht="32.25" thickBot="1" x14ac:dyDescent="0.3">
      <c r="A18" s="295">
        <v>3416</v>
      </c>
      <c r="B18" s="261" t="s">
        <v>211</v>
      </c>
      <c r="C18" s="183">
        <v>3</v>
      </c>
      <c r="D18" s="287">
        <v>-2.5632869640452232E-4</v>
      </c>
      <c r="E18" s="289"/>
    </row>
    <row r="19" spans="1:5" ht="32.25" thickBot="1" x14ac:dyDescent="0.3">
      <c r="A19" s="295">
        <v>3418</v>
      </c>
      <c r="B19" s="261" t="s">
        <v>213</v>
      </c>
      <c r="C19" s="183">
        <v>3</v>
      </c>
      <c r="D19" s="287">
        <v>-2.4516933557197483E-4</v>
      </c>
      <c r="E19" s="289"/>
    </row>
    <row r="20" spans="1:5" ht="32.25" thickBot="1" x14ac:dyDescent="0.3">
      <c r="A20" s="295">
        <v>3456</v>
      </c>
      <c r="B20" s="261" t="s">
        <v>161</v>
      </c>
      <c r="C20" s="60">
        <v>4</v>
      </c>
      <c r="D20" s="287">
        <v>-2.1552570142271163E-4</v>
      </c>
      <c r="E20" s="289"/>
    </row>
    <row r="21" spans="1:5" ht="32.25" thickBot="1" x14ac:dyDescent="0.3">
      <c r="A21" s="295">
        <v>8875</v>
      </c>
      <c r="B21" s="261" t="s">
        <v>343</v>
      </c>
      <c r="C21" s="60">
        <v>4</v>
      </c>
      <c r="D21" s="287">
        <v>-2.1196517327457123E-4</v>
      </c>
      <c r="E21" s="289"/>
    </row>
    <row r="22" spans="1:5" ht="32.25" thickBot="1" x14ac:dyDescent="0.3">
      <c r="A22" s="295">
        <v>3230</v>
      </c>
      <c r="B22" s="261" t="s">
        <v>382</v>
      </c>
      <c r="C22" s="59">
        <v>5</v>
      </c>
      <c r="D22" s="287">
        <v>-1.9421614699848122E-4</v>
      </c>
      <c r="E22" s="289"/>
    </row>
    <row r="23" spans="1:5" ht="32.25" thickBot="1" x14ac:dyDescent="0.3">
      <c r="A23" s="295">
        <v>5786</v>
      </c>
      <c r="B23" s="261" t="s">
        <v>20</v>
      </c>
      <c r="C23" s="60">
        <v>4</v>
      </c>
      <c r="D23" s="287">
        <v>-1.852303303487475E-4</v>
      </c>
      <c r="E23" s="289"/>
    </row>
    <row r="24" spans="1:5" ht="32.25" thickBot="1" x14ac:dyDescent="0.3">
      <c r="A24" s="295">
        <v>8895</v>
      </c>
      <c r="B24" s="261" t="s">
        <v>343</v>
      </c>
      <c r="C24" s="183">
        <v>3</v>
      </c>
      <c r="D24" s="287">
        <v>-1.8399790142934063E-4</v>
      </c>
      <c r="E24" s="289"/>
    </row>
    <row r="25" spans="1:5" ht="32.25" thickBot="1" x14ac:dyDescent="0.3">
      <c r="A25" s="295">
        <v>3696</v>
      </c>
      <c r="B25" s="261" t="s">
        <v>210</v>
      </c>
      <c r="C25" s="60">
        <v>4</v>
      </c>
      <c r="D25" s="287">
        <v>-1.7747001657097774E-4</v>
      </c>
      <c r="E25" s="289"/>
    </row>
    <row r="26" spans="1:5" ht="32.25" thickBot="1" x14ac:dyDescent="0.3">
      <c r="A26" s="295">
        <v>3694</v>
      </c>
      <c r="B26" s="261" t="s">
        <v>16</v>
      </c>
      <c r="C26" s="60">
        <v>4</v>
      </c>
      <c r="D26" s="287">
        <v>-1.7521162994824714E-4</v>
      </c>
      <c r="E26" s="289"/>
    </row>
    <row r="27" spans="1:5" ht="32.25" thickBot="1" x14ac:dyDescent="0.3">
      <c r="A27" s="295">
        <v>3270</v>
      </c>
      <c r="B27" s="261" t="s">
        <v>373</v>
      </c>
      <c r="C27" s="59">
        <v>5</v>
      </c>
      <c r="D27" s="287">
        <v>-1.7285067957075305E-4</v>
      </c>
      <c r="E27" s="289"/>
    </row>
    <row r="28" spans="1:5" ht="32.25" thickBot="1" x14ac:dyDescent="0.3">
      <c r="A28" s="295">
        <v>3494</v>
      </c>
      <c r="B28" s="261" t="s">
        <v>390</v>
      </c>
      <c r="C28" s="59">
        <v>5</v>
      </c>
      <c r="D28" s="287">
        <v>-1.6733577632397292E-4</v>
      </c>
      <c r="E28" s="289"/>
    </row>
    <row r="29" spans="1:5" ht="32.25" thickBot="1" x14ac:dyDescent="0.3">
      <c r="A29" s="295">
        <v>3392</v>
      </c>
      <c r="B29" s="261" t="s">
        <v>22</v>
      </c>
      <c r="C29" s="60">
        <v>4</v>
      </c>
      <c r="D29" s="287">
        <v>-1.6242614855741517E-4</v>
      </c>
      <c r="E29" s="289"/>
    </row>
    <row r="30" spans="1:5" ht="32.25" thickBot="1" x14ac:dyDescent="0.3">
      <c r="A30" s="295">
        <v>3388</v>
      </c>
      <c r="B30" s="261" t="s">
        <v>165</v>
      </c>
      <c r="C30" s="60">
        <v>4</v>
      </c>
      <c r="D30" s="287">
        <v>-1.5721984752014478E-4</v>
      </c>
      <c r="E30" s="289"/>
    </row>
    <row r="31" spans="1:5" ht="32.25" thickBot="1" x14ac:dyDescent="0.3">
      <c r="A31" s="295">
        <v>3234</v>
      </c>
      <c r="B31" s="261" t="s">
        <v>21</v>
      </c>
      <c r="C31" s="59">
        <v>5</v>
      </c>
      <c r="D31" s="287">
        <v>-1.5265932164635051E-4</v>
      </c>
      <c r="E31" s="289"/>
    </row>
    <row r="32" spans="1:5" ht="32.25" thickBot="1" x14ac:dyDescent="0.3">
      <c r="A32" s="295">
        <v>3188</v>
      </c>
      <c r="B32" s="261" t="s">
        <v>153</v>
      </c>
      <c r="C32" s="60">
        <v>4</v>
      </c>
      <c r="D32" s="287">
        <v>-1.5093739104783305E-4</v>
      </c>
      <c r="E32" s="289"/>
    </row>
    <row r="33" spans="1:5" ht="32.25" thickBot="1" x14ac:dyDescent="0.3">
      <c r="A33" s="295">
        <v>3376</v>
      </c>
      <c r="B33" s="261" t="s">
        <v>5</v>
      </c>
      <c r="C33" s="59">
        <v>5</v>
      </c>
      <c r="D33" s="287">
        <v>-1.4385674419121989E-4</v>
      </c>
      <c r="E33" s="289"/>
    </row>
    <row r="34" spans="1:5" ht="32.25" thickBot="1" x14ac:dyDescent="0.3">
      <c r="A34" s="295">
        <v>3390</v>
      </c>
      <c r="B34" s="261" t="s">
        <v>182</v>
      </c>
      <c r="C34" s="59">
        <v>5</v>
      </c>
      <c r="D34" s="287">
        <v>-1.4086760279160063E-4</v>
      </c>
      <c r="E34" s="289"/>
    </row>
    <row r="35" spans="1:5" ht="32.25" thickBot="1" x14ac:dyDescent="0.3">
      <c r="A35" s="295">
        <v>361</v>
      </c>
      <c r="B35" s="261" t="s">
        <v>380</v>
      </c>
      <c r="C35" s="59">
        <v>5</v>
      </c>
      <c r="D35" s="287">
        <v>-1.3090009415777344E-4</v>
      </c>
      <c r="E35" s="289"/>
    </row>
    <row r="36" spans="1:5" ht="32.25" thickBot="1" x14ac:dyDescent="0.3">
      <c r="A36" s="295">
        <v>3210</v>
      </c>
      <c r="B36" s="261" t="s">
        <v>358</v>
      </c>
      <c r="C36" s="59">
        <v>5</v>
      </c>
      <c r="D36" s="287">
        <v>-1.1967700517117736E-4</v>
      </c>
      <c r="E36" s="289"/>
    </row>
    <row r="37" spans="1:5" ht="32.25" thickBot="1" x14ac:dyDescent="0.3">
      <c r="A37" s="295">
        <v>3690</v>
      </c>
      <c r="B37" s="261" t="s">
        <v>212</v>
      </c>
      <c r="C37" s="59">
        <v>5</v>
      </c>
      <c r="D37" s="287">
        <v>-1.1258250747219826E-4</v>
      </c>
      <c r="E37" s="289"/>
    </row>
    <row r="38" spans="1:5" ht="32.25" thickBot="1" x14ac:dyDescent="0.3">
      <c r="A38" s="295">
        <v>3420</v>
      </c>
      <c r="B38" s="261" t="s">
        <v>4</v>
      </c>
      <c r="C38" s="60">
        <v>4</v>
      </c>
      <c r="D38" s="287">
        <v>-1.101986495620616E-4</v>
      </c>
      <c r="E38" s="289"/>
    </row>
    <row r="39" spans="1:5" ht="32.25" thickBot="1" x14ac:dyDescent="0.3">
      <c r="A39" s="295">
        <v>3374</v>
      </c>
      <c r="B39" s="261" t="s">
        <v>18</v>
      </c>
      <c r="C39" s="59">
        <v>5</v>
      </c>
      <c r="D39" s="287">
        <v>-9.8315681351277492E-5</v>
      </c>
      <c r="E39" s="289"/>
    </row>
    <row r="40" spans="1:5" ht="32.25" thickBot="1" x14ac:dyDescent="0.3">
      <c r="A40" s="295">
        <v>3228</v>
      </c>
      <c r="B40" s="261" t="s">
        <v>368</v>
      </c>
      <c r="C40" s="59">
        <v>5</v>
      </c>
      <c r="D40" s="287">
        <v>-5.9559887823446397E-5</v>
      </c>
      <c r="E40" s="289"/>
    </row>
    <row r="41" spans="1:5" ht="32.25" thickBot="1" x14ac:dyDescent="0.3">
      <c r="A41" s="295">
        <v>3272</v>
      </c>
      <c r="B41" s="261" t="s">
        <v>345</v>
      </c>
      <c r="C41" s="59">
        <v>5</v>
      </c>
      <c r="D41" s="287">
        <v>-5.9447040469479752E-5</v>
      </c>
      <c r="E41" s="289"/>
    </row>
    <row r="42" spans="1:5" ht="32.25" thickBot="1" x14ac:dyDescent="0.3">
      <c r="A42" s="295">
        <v>3436</v>
      </c>
      <c r="B42" s="261" t="s">
        <v>364</v>
      </c>
      <c r="C42" s="60">
        <v>4</v>
      </c>
      <c r="D42" s="287">
        <v>-5.3933321296728291E-5</v>
      </c>
      <c r="E42" s="289"/>
    </row>
    <row r="43" spans="1:5" ht="32.25" thickBot="1" x14ac:dyDescent="0.3">
      <c r="A43" s="295">
        <v>3414</v>
      </c>
      <c r="B43" s="261" t="s">
        <v>17</v>
      </c>
      <c r="C43" s="59">
        <v>5</v>
      </c>
      <c r="D43" s="287">
        <v>-5.0833735332504833E-5</v>
      </c>
      <c r="E43" s="289"/>
    </row>
    <row r="44" spans="1:5" ht="32.25" thickBot="1" x14ac:dyDescent="0.3">
      <c r="A44" s="295">
        <v>3698</v>
      </c>
      <c r="B44" s="261" t="s">
        <v>356</v>
      </c>
      <c r="C44" s="59">
        <v>5</v>
      </c>
      <c r="D44" s="287">
        <v>-4.1815969504832127E-5</v>
      </c>
      <c r="E44" s="289"/>
    </row>
    <row r="45" spans="1:5" ht="32.25" thickBot="1" x14ac:dyDescent="0.3">
      <c r="A45" s="295">
        <v>3424</v>
      </c>
      <c r="B45" s="261" t="s">
        <v>14</v>
      </c>
      <c r="C45" s="59">
        <v>5</v>
      </c>
      <c r="D45" s="287">
        <v>-3.2007074029579491E-5</v>
      </c>
      <c r="E45" s="289"/>
    </row>
    <row r="46" spans="1:5" ht="32.25" thickBot="1" x14ac:dyDescent="0.3">
      <c r="A46" s="295">
        <v>3384</v>
      </c>
      <c r="B46" s="261" t="s">
        <v>351</v>
      </c>
      <c r="C46" s="59">
        <v>5</v>
      </c>
      <c r="D46" s="287">
        <v>7.8221602357970861E-6</v>
      </c>
      <c r="E46" s="289"/>
    </row>
    <row r="47" spans="1:5" ht="32.25" thickBot="1" x14ac:dyDescent="0.3">
      <c r="A47" s="295">
        <v>3386</v>
      </c>
      <c r="B47" s="261" t="s">
        <v>384</v>
      </c>
      <c r="C47" s="59">
        <v>5</v>
      </c>
      <c r="D47" s="287">
        <v>2.416660970195284E-5</v>
      </c>
      <c r="E47" s="289"/>
    </row>
    <row r="48" spans="1:5" ht="32.25" thickBot="1" x14ac:dyDescent="0.3">
      <c r="A48" s="295">
        <v>6755</v>
      </c>
      <c r="B48" s="261" t="s">
        <v>343</v>
      </c>
      <c r="C48" s="59">
        <v>5</v>
      </c>
      <c r="D48" s="287">
        <v>2.8902054734431233E-5</v>
      </c>
      <c r="E48" s="289"/>
    </row>
    <row r="49" spans="1:5" ht="32.25" thickBot="1" x14ac:dyDescent="0.3">
      <c r="A49" s="295">
        <v>6719</v>
      </c>
      <c r="B49" s="261" t="s">
        <v>343</v>
      </c>
      <c r="C49" s="59">
        <v>5</v>
      </c>
      <c r="D49" s="287">
        <v>4.9771163530352747E-5</v>
      </c>
      <c r="E49" s="289"/>
    </row>
    <row r="50" spans="1:5" ht="32.25" thickBot="1" x14ac:dyDescent="0.3">
      <c r="A50" s="295">
        <v>3692</v>
      </c>
      <c r="B50" s="261" t="s">
        <v>366</v>
      </c>
      <c r="C50" s="59">
        <v>5</v>
      </c>
      <c r="D50" s="287">
        <v>5.034158024381976E-5</v>
      </c>
      <c r="E50" s="289"/>
    </row>
    <row r="51" spans="1:5" ht="32.25" thickBot="1" x14ac:dyDescent="0.3">
      <c r="A51" s="295">
        <v>3274</v>
      </c>
      <c r="B51" s="261" t="s">
        <v>349</v>
      </c>
      <c r="C51" s="59">
        <v>5</v>
      </c>
      <c r="D51" s="287">
        <v>6.8479665761823972E-5</v>
      </c>
      <c r="E51" s="289"/>
    </row>
    <row r="52" spans="1:5" ht="32.25" thickBot="1" x14ac:dyDescent="0.3">
      <c r="A52" s="295">
        <v>3214</v>
      </c>
      <c r="B52" s="261" t="s">
        <v>360</v>
      </c>
      <c r="C52" s="59">
        <v>5</v>
      </c>
      <c r="D52" s="287">
        <v>1.0428639913077274E-4</v>
      </c>
      <c r="E52" s="289"/>
    </row>
    <row r="53" spans="1:5" ht="32.25" thickBot="1" x14ac:dyDescent="0.3">
      <c r="A53" s="295">
        <v>3492</v>
      </c>
      <c r="B53" s="261" t="s">
        <v>376</v>
      </c>
      <c r="C53" s="59">
        <v>5</v>
      </c>
      <c r="D53" s="287">
        <v>2.3149400442552039E-4</v>
      </c>
      <c r="E53" s="289"/>
    </row>
    <row r="54" spans="1:5" ht="32.25" thickBot="1" x14ac:dyDescent="0.3">
      <c r="A54" s="295">
        <v>3262</v>
      </c>
      <c r="B54" s="261" t="s">
        <v>26</v>
      </c>
      <c r="C54" s="59">
        <v>5</v>
      </c>
      <c r="D54" s="64"/>
      <c r="E54" s="289"/>
    </row>
    <row r="55" spans="1:5" ht="32.25" thickBot="1" x14ac:dyDescent="0.3">
      <c r="A55" s="295">
        <v>3266</v>
      </c>
      <c r="B55" s="261" t="s">
        <v>378</v>
      </c>
      <c r="C55" s="59">
        <v>5</v>
      </c>
      <c r="D55" s="64"/>
      <c r="E55" s="289"/>
    </row>
    <row r="56" spans="1:5" ht="32.25" thickBot="1" x14ac:dyDescent="0.3">
      <c r="A56" s="295">
        <v>3268</v>
      </c>
      <c r="B56" s="261" t="s">
        <v>423</v>
      </c>
      <c r="C56" s="59">
        <v>5</v>
      </c>
      <c r="D56" s="64"/>
      <c r="E56" s="289"/>
    </row>
    <row r="57" spans="1:5" ht="32.25" thickBot="1" x14ac:dyDescent="0.3">
      <c r="A57" s="295">
        <v>3488</v>
      </c>
      <c r="B57" s="261" t="s">
        <v>341</v>
      </c>
      <c r="C57" s="59">
        <v>5</v>
      </c>
      <c r="D57" s="64"/>
      <c r="E57" s="289"/>
    </row>
    <row r="58" spans="1:5" ht="32.25" thickBot="1" x14ac:dyDescent="0.3">
      <c r="A58" s="295">
        <v>6761</v>
      </c>
      <c r="B58" s="261" t="s">
        <v>343</v>
      </c>
      <c r="C58" s="59">
        <v>5</v>
      </c>
      <c r="D58" s="64"/>
      <c r="E58" s="289"/>
    </row>
    <row r="59" spans="1:5" x14ac:dyDescent="0.25">
      <c r="A59" s="105" t="s">
        <v>393</v>
      </c>
      <c r="B59" s="69"/>
      <c r="C59" s="318"/>
    </row>
  </sheetData>
  <sortState ref="A2:F59">
    <sortCondition ref="D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L4" sqref="L4:L7"/>
    </sheetView>
  </sheetViews>
  <sheetFormatPr defaultRowHeight="15" x14ac:dyDescent="0.25"/>
  <cols>
    <col min="1" max="1" width="12" customWidth="1"/>
    <col min="2" max="2" width="33.42578125" customWidth="1"/>
    <col min="3" max="3" width="19.5703125" customWidth="1"/>
  </cols>
  <sheetData>
    <row r="1" spans="1:3" ht="42.75" thickBot="1" x14ac:dyDescent="0.3">
      <c r="A1" s="254" t="s">
        <v>150</v>
      </c>
      <c r="B1" s="254" t="s">
        <v>27</v>
      </c>
      <c r="C1" s="222" t="s">
        <v>422</v>
      </c>
    </row>
    <row r="2" spans="1:3" ht="32.25" thickBot="1" x14ac:dyDescent="0.3">
      <c r="A2" s="260" t="s">
        <v>121</v>
      </c>
      <c r="B2" s="261" t="s">
        <v>153</v>
      </c>
      <c r="C2" s="60">
        <v>4</v>
      </c>
    </row>
    <row r="3" spans="1:3" ht="32.25" thickBot="1" x14ac:dyDescent="0.3">
      <c r="A3" s="260" t="s">
        <v>357</v>
      </c>
      <c r="B3" s="261" t="s">
        <v>358</v>
      </c>
      <c r="C3" s="59">
        <v>5</v>
      </c>
    </row>
    <row r="4" spans="1:3" ht="32.25" thickBot="1" x14ac:dyDescent="0.3">
      <c r="A4" s="260" t="s">
        <v>359</v>
      </c>
      <c r="B4" s="261" t="s">
        <v>360</v>
      </c>
      <c r="C4" s="59">
        <v>5</v>
      </c>
    </row>
    <row r="5" spans="1:3" ht="32.25" thickBot="1" x14ac:dyDescent="0.3">
      <c r="A5" s="260" t="s">
        <v>367</v>
      </c>
      <c r="B5" s="261" t="s">
        <v>368</v>
      </c>
      <c r="C5" s="59">
        <v>5</v>
      </c>
    </row>
    <row r="6" spans="1:3" ht="32.25" thickBot="1" x14ac:dyDescent="0.3">
      <c r="A6" s="260" t="s">
        <v>381</v>
      </c>
      <c r="B6" s="261" t="s">
        <v>382</v>
      </c>
      <c r="C6" s="59">
        <v>5</v>
      </c>
    </row>
    <row r="7" spans="1:3" ht="32.25" thickBot="1" x14ac:dyDescent="0.3">
      <c r="A7" s="260" t="s">
        <v>122</v>
      </c>
      <c r="B7" s="261" t="s">
        <v>21</v>
      </c>
      <c r="C7" s="59">
        <v>5</v>
      </c>
    </row>
    <row r="8" spans="1:3" ht="32.25" thickBot="1" x14ac:dyDescent="0.3">
      <c r="A8" s="260" t="s">
        <v>117</v>
      </c>
      <c r="B8" s="261" t="s">
        <v>26</v>
      </c>
      <c r="C8" s="59">
        <v>5</v>
      </c>
    </row>
    <row r="9" spans="1:3" ht="32.25" thickBot="1" x14ac:dyDescent="0.3">
      <c r="A9" s="260" t="s">
        <v>338</v>
      </c>
      <c r="B9" s="261" t="s">
        <v>339</v>
      </c>
      <c r="C9" s="183">
        <v>3</v>
      </c>
    </row>
    <row r="10" spans="1:3" ht="32.25" thickBot="1" x14ac:dyDescent="0.3">
      <c r="A10" s="260" t="s">
        <v>377</v>
      </c>
      <c r="B10" s="261" t="s">
        <v>378</v>
      </c>
      <c r="C10" s="59">
        <v>5</v>
      </c>
    </row>
    <row r="11" spans="1:3" ht="32.25" thickBot="1" x14ac:dyDescent="0.3">
      <c r="A11" s="260" t="s">
        <v>353</v>
      </c>
      <c r="B11" s="261" t="s">
        <v>354</v>
      </c>
      <c r="C11" s="59">
        <v>5</v>
      </c>
    </row>
    <row r="12" spans="1:3" ht="32.25" thickBot="1" x14ac:dyDescent="0.3">
      <c r="A12" s="260" t="s">
        <v>372</v>
      </c>
      <c r="B12" s="261" t="s">
        <v>373</v>
      </c>
      <c r="C12" s="59">
        <v>5</v>
      </c>
    </row>
    <row r="13" spans="1:3" ht="32.25" thickBot="1" x14ac:dyDescent="0.3">
      <c r="A13" s="260" t="s">
        <v>344</v>
      </c>
      <c r="B13" s="261" t="s">
        <v>345</v>
      </c>
      <c r="C13" s="59">
        <v>5</v>
      </c>
    </row>
    <row r="14" spans="1:3" ht="32.25" thickBot="1" x14ac:dyDescent="0.3">
      <c r="A14" s="260" t="s">
        <v>348</v>
      </c>
      <c r="B14" s="261" t="s">
        <v>349</v>
      </c>
      <c r="C14" s="59">
        <v>5</v>
      </c>
    </row>
    <row r="15" spans="1:3" ht="32.25" thickBot="1" x14ac:dyDescent="0.3">
      <c r="A15" s="260" t="s">
        <v>361</v>
      </c>
      <c r="B15" s="261" t="s">
        <v>362</v>
      </c>
      <c r="C15" s="60">
        <v>4</v>
      </c>
    </row>
    <row r="16" spans="1:3" ht="32.25" thickBot="1" x14ac:dyDescent="0.3">
      <c r="A16" s="260" t="s">
        <v>119</v>
      </c>
      <c r="B16" s="261" t="s">
        <v>18</v>
      </c>
      <c r="C16" s="59">
        <v>5</v>
      </c>
    </row>
    <row r="17" spans="1:3" ht="32.25" thickBot="1" x14ac:dyDescent="0.3">
      <c r="A17" s="260" t="s">
        <v>128</v>
      </c>
      <c r="B17" s="261" t="s">
        <v>5</v>
      </c>
      <c r="C17" s="59">
        <v>5</v>
      </c>
    </row>
    <row r="18" spans="1:3" ht="32.25" thickBot="1" x14ac:dyDescent="0.3">
      <c r="A18" s="260" t="s">
        <v>391</v>
      </c>
      <c r="B18" s="261" t="s">
        <v>392</v>
      </c>
      <c r="C18" s="183">
        <v>3</v>
      </c>
    </row>
    <row r="19" spans="1:3" ht="32.25" thickBot="1" x14ac:dyDescent="0.3">
      <c r="A19" s="260" t="s">
        <v>130</v>
      </c>
      <c r="B19" s="261" t="s">
        <v>23</v>
      </c>
      <c r="C19" s="60">
        <v>4</v>
      </c>
    </row>
    <row r="20" spans="1:3" ht="32.25" thickBot="1" x14ac:dyDescent="0.3">
      <c r="A20" s="260" t="s">
        <v>350</v>
      </c>
      <c r="B20" s="261" t="s">
        <v>351</v>
      </c>
      <c r="C20" s="59">
        <v>5</v>
      </c>
    </row>
    <row r="21" spans="1:3" ht="32.25" thickBot="1" x14ac:dyDescent="0.3">
      <c r="A21" s="260" t="s">
        <v>383</v>
      </c>
      <c r="B21" s="261" t="s">
        <v>384</v>
      </c>
      <c r="C21" s="59">
        <v>5</v>
      </c>
    </row>
    <row r="22" spans="1:3" ht="32.25" thickBot="1" x14ac:dyDescent="0.3">
      <c r="A22" s="260" t="s">
        <v>116</v>
      </c>
      <c r="B22" s="261" t="s">
        <v>165</v>
      </c>
      <c r="C22" s="60">
        <v>4</v>
      </c>
    </row>
    <row r="23" spans="1:3" ht="32.25" thickBot="1" x14ac:dyDescent="0.3">
      <c r="A23" s="260" t="s">
        <v>115</v>
      </c>
      <c r="B23" s="261" t="s">
        <v>182</v>
      </c>
      <c r="C23" s="59">
        <v>5</v>
      </c>
    </row>
    <row r="24" spans="1:3" ht="32.25" thickBot="1" x14ac:dyDescent="0.3">
      <c r="A24" s="260" t="s">
        <v>123</v>
      </c>
      <c r="B24" s="261" t="s">
        <v>22</v>
      </c>
      <c r="C24" s="60">
        <v>4</v>
      </c>
    </row>
    <row r="25" spans="1:3" ht="32.25" thickBot="1" x14ac:dyDescent="0.3">
      <c r="A25" s="260" t="s">
        <v>110</v>
      </c>
      <c r="B25" s="261" t="s">
        <v>2</v>
      </c>
      <c r="C25" s="183">
        <v>3</v>
      </c>
    </row>
    <row r="26" spans="1:3" ht="32.25" thickBot="1" x14ac:dyDescent="0.3">
      <c r="A26" s="260" t="s">
        <v>120</v>
      </c>
      <c r="B26" s="261" t="s">
        <v>17</v>
      </c>
      <c r="C26" s="59">
        <v>5</v>
      </c>
    </row>
    <row r="27" spans="1:3" ht="32.25" thickBot="1" x14ac:dyDescent="0.3">
      <c r="A27" s="260" t="s">
        <v>111</v>
      </c>
      <c r="B27" s="261" t="s">
        <v>211</v>
      </c>
      <c r="C27" s="183">
        <v>3</v>
      </c>
    </row>
    <row r="28" spans="1:3" ht="32.25" thickBot="1" x14ac:dyDescent="0.3">
      <c r="A28" s="260" t="s">
        <v>346</v>
      </c>
      <c r="B28" s="261" t="s">
        <v>347</v>
      </c>
      <c r="C28" s="183">
        <v>3</v>
      </c>
    </row>
    <row r="29" spans="1:3" ht="32.25" thickBot="1" x14ac:dyDescent="0.3">
      <c r="A29" s="260" t="s">
        <v>131</v>
      </c>
      <c r="B29" s="261" t="s">
        <v>213</v>
      </c>
      <c r="C29" s="183">
        <v>3</v>
      </c>
    </row>
    <row r="30" spans="1:3" ht="32.25" thickBot="1" x14ac:dyDescent="0.3">
      <c r="A30" s="260" t="s">
        <v>112</v>
      </c>
      <c r="B30" s="261" t="s">
        <v>4</v>
      </c>
      <c r="C30" s="60">
        <v>4</v>
      </c>
    </row>
    <row r="31" spans="1:3" ht="32.25" thickBot="1" x14ac:dyDescent="0.3">
      <c r="A31" s="260" t="s">
        <v>127</v>
      </c>
      <c r="B31" s="261" t="s">
        <v>14</v>
      </c>
      <c r="C31" s="59">
        <v>5</v>
      </c>
    </row>
    <row r="32" spans="1:3" ht="32.25" thickBot="1" x14ac:dyDescent="0.3">
      <c r="A32" s="260" t="s">
        <v>363</v>
      </c>
      <c r="B32" s="261" t="s">
        <v>364</v>
      </c>
      <c r="C32" s="60">
        <v>4</v>
      </c>
    </row>
    <row r="33" spans="1:3" ht="32.25" thickBot="1" x14ac:dyDescent="0.3">
      <c r="A33" s="260" t="s">
        <v>387</v>
      </c>
      <c r="B33" s="261" t="s">
        <v>388</v>
      </c>
      <c r="C33" s="60">
        <v>4</v>
      </c>
    </row>
    <row r="34" spans="1:3" ht="32.25" thickBot="1" x14ac:dyDescent="0.3">
      <c r="A34" s="260" t="s">
        <v>109</v>
      </c>
      <c r="B34" s="261" t="s">
        <v>25</v>
      </c>
      <c r="C34" s="60">
        <v>4</v>
      </c>
    </row>
    <row r="35" spans="1:3" ht="32.25" thickBot="1" x14ac:dyDescent="0.3">
      <c r="A35" s="260" t="s">
        <v>114</v>
      </c>
      <c r="B35" s="261" t="s">
        <v>10</v>
      </c>
      <c r="C35" s="183">
        <v>3</v>
      </c>
    </row>
    <row r="36" spans="1:3" ht="32.25" thickBot="1" x14ac:dyDescent="0.3">
      <c r="A36" s="260" t="s">
        <v>385</v>
      </c>
      <c r="B36" s="261" t="s">
        <v>386</v>
      </c>
      <c r="C36" s="258">
        <v>1</v>
      </c>
    </row>
    <row r="37" spans="1:3" ht="32.25" thickBot="1" x14ac:dyDescent="0.3">
      <c r="A37" s="260" t="s">
        <v>113</v>
      </c>
      <c r="B37" s="261" t="s">
        <v>209</v>
      </c>
      <c r="C37" s="183">
        <v>3</v>
      </c>
    </row>
    <row r="38" spans="1:3" ht="32.25" thickBot="1" x14ac:dyDescent="0.3">
      <c r="A38" s="260" t="s">
        <v>125</v>
      </c>
      <c r="B38" s="261" t="s">
        <v>8</v>
      </c>
      <c r="C38" s="60">
        <v>4</v>
      </c>
    </row>
    <row r="39" spans="1:3" ht="32.25" thickBot="1" x14ac:dyDescent="0.3">
      <c r="A39" s="260" t="s">
        <v>129</v>
      </c>
      <c r="B39" s="261" t="s">
        <v>161</v>
      </c>
      <c r="C39" s="60">
        <v>4</v>
      </c>
    </row>
    <row r="40" spans="1:3" ht="32.25" thickBot="1" x14ac:dyDescent="0.3">
      <c r="A40" s="260" t="s">
        <v>126</v>
      </c>
      <c r="B40" s="261" t="s">
        <v>15</v>
      </c>
      <c r="C40" s="60">
        <v>4</v>
      </c>
    </row>
    <row r="41" spans="1:3" ht="32.25" thickBot="1" x14ac:dyDescent="0.3">
      <c r="A41" s="260" t="s">
        <v>340</v>
      </c>
      <c r="B41" s="261" t="s">
        <v>341</v>
      </c>
      <c r="C41" s="59">
        <v>5</v>
      </c>
    </row>
    <row r="42" spans="1:3" ht="32.25" thickBot="1" x14ac:dyDescent="0.3">
      <c r="A42" s="260" t="s">
        <v>375</v>
      </c>
      <c r="B42" s="261" t="s">
        <v>376</v>
      </c>
      <c r="C42" s="59">
        <v>5</v>
      </c>
    </row>
    <row r="43" spans="1:3" ht="32.25" thickBot="1" x14ac:dyDescent="0.3">
      <c r="A43" s="260" t="s">
        <v>389</v>
      </c>
      <c r="B43" s="261" t="s">
        <v>390</v>
      </c>
      <c r="C43" s="59">
        <v>5</v>
      </c>
    </row>
    <row r="44" spans="1:3" ht="32.25" thickBot="1" x14ac:dyDescent="0.3">
      <c r="A44" s="260" t="s">
        <v>379</v>
      </c>
      <c r="B44" s="261" t="s">
        <v>380</v>
      </c>
      <c r="C44" s="59">
        <v>5</v>
      </c>
    </row>
    <row r="45" spans="1:3" ht="32.25" thickBot="1" x14ac:dyDescent="0.3">
      <c r="A45" s="260" t="s">
        <v>133</v>
      </c>
      <c r="B45" s="261" t="s">
        <v>212</v>
      </c>
      <c r="C45" s="59">
        <v>5</v>
      </c>
    </row>
    <row r="46" spans="1:3" ht="32.25" thickBot="1" x14ac:dyDescent="0.3">
      <c r="A46" s="260" t="s">
        <v>365</v>
      </c>
      <c r="B46" s="261" t="s">
        <v>366</v>
      </c>
      <c r="C46" s="59">
        <v>5</v>
      </c>
    </row>
    <row r="47" spans="1:3" ht="32.25" thickBot="1" x14ac:dyDescent="0.3">
      <c r="A47" s="260" t="s">
        <v>118</v>
      </c>
      <c r="B47" s="261" t="s">
        <v>16</v>
      </c>
      <c r="C47" s="60">
        <v>4</v>
      </c>
    </row>
    <row r="48" spans="1:3" ht="32.25" thickBot="1" x14ac:dyDescent="0.3">
      <c r="A48" s="260" t="s">
        <v>124</v>
      </c>
      <c r="B48" s="261" t="s">
        <v>210</v>
      </c>
      <c r="C48" s="60">
        <v>4</v>
      </c>
    </row>
    <row r="49" spans="1:3" ht="32.25" thickBot="1" x14ac:dyDescent="0.3">
      <c r="A49" s="260" t="s">
        <v>355</v>
      </c>
      <c r="B49" s="261" t="s">
        <v>356</v>
      </c>
      <c r="C49" s="59">
        <v>5</v>
      </c>
    </row>
    <row r="50" spans="1:3" ht="32.25" thickBot="1" x14ac:dyDescent="0.3">
      <c r="A50" s="260" t="s">
        <v>108</v>
      </c>
      <c r="B50" s="261" t="s">
        <v>12</v>
      </c>
      <c r="C50" s="183">
        <v>3</v>
      </c>
    </row>
    <row r="51" spans="1:3" ht="32.25" thickBot="1" x14ac:dyDescent="0.3">
      <c r="A51" s="260" t="s">
        <v>208</v>
      </c>
      <c r="B51" s="261" t="s">
        <v>20</v>
      </c>
      <c r="C51" s="60">
        <v>4</v>
      </c>
    </row>
    <row r="52" spans="1:3" ht="32.25" thickBot="1" x14ac:dyDescent="0.3">
      <c r="A52" s="260" t="s">
        <v>369</v>
      </c>
      <c r="B52" s="261" t="s">
        <v>343</v>
      </c>
      <c r="C52" s="59">
        <v>5</v>
      </c>
    </row>
    <row r="53" spans="1:3" ht="32.25" thickBot="1" x14ac:dyDescent="0.3">
      <c r="A53" s="260" t="s">
        <v>374</v>
      </c>
      <c r="B53" s="261" t="s">
        <v>343</v>
      </c>
      <c r="C53" s="59">
        <v>5</v>
      </c>
    </row>
    <row r="54" spans="1:3" ht="32.25" thickBot="1" x14ac:dyDescent="0.3">
      <c r="A54" s="260" t="s">
        <v>342</v>
      </c>
      <c r="B54" s="261" t="s">
        <v>343</v>
      </c>
      <c r="C54" s="59">
        <v>5</v>
      </c>
    </row>
    <row r="55" spans="1:3" ht="32.25" thickBot="1" x14ac:dyDescent="0.3">
      <c r="A55" s="260" t="s">
        <v>370</v>
      </c>
      <c r="B55" s="261" t="s">
        <v>343</v>
      </c>
      <c r="C55" s="60">
        <v>4</v>
      </c>
    </row>
    <row r="56" spans="1:3" ht="32.25" thickBot="1" x14ac:dyDescent="0.3">
      <c r="A56" s="260" t="s">
        <v>371</v>
      </c>
      <c r="B56" s="261" t="s">
        <v>343</v>
      </c>
      <c r="C56" s="183">
        <v>3</v>
      </c>
    </row>
    <row r="57" spans="1:3" ht="32.25" thickBot="1" x14ac:dyDescent="0.3">
      <c r="A57" s="260" t="s">
        <v>352</v>
      </c>
      <c r="B57" s="261" t="s">
        <v>343</v>
      </c>
      <c r="C57" s="258">
        <v>1</v>
      </c>
    </row>
    <row r="58" spans="1:3" ht="32.25" thickBot="1" x14ac:dyDescent="0.3">
      <c r="A58" s="260" t="s">
        <v>132</v>
      </c>
      <c r="B58" s="261" t="s">
        <v>151</v>
      </c>
      <c r="C58" s="184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A37" workbookViewId="0">
      <selection activeCell="R57" sqref="R57"/>
    </sheetView>
  </sheetViews>
  <sheetFormatPr defaultRowHeight="15" x14ac:dyDescent="0.25"/>
  <cols>
    <col min="2" max="2" width="19.42578125" customWidth="1"/>
  </cols>
  <sheetData>
    <row r="1" spans="1:15" ht="63" x14ac:dyDescent="0.25">
      <c r="A1" s="40" t="s">
        <v>150</v>
      </c>
      <c r="B1" s="40" t="s">
        <v>257</v>
      </c>
      <c r="C1" s="40" t="s">
        <v>256</v>
      </c>
      <c r="D1" s="174" t="s">
        <v>264</v>
      </c>
      <c r="E1" s="40" t="s">
        <v>258</v>
      </c>
      <c r="F1" s="40" t="s">
        <v>260</v>
      </c>
      <c r="G1" s="40" t="s">
        <v>261</v>
      </c>
      <c r="H1" s="40" t="s">
        <v>262</v>
      </c>
      <c r="I1" s="40" t="s">
        <v>263</v>
      </c>
      <c r="J1" s="40" t="s">
        <v>259</v>
      </c>
      <c r="K1" s="40" t="s">
        <v>253</v>
      </c>
      <c r="L1" s="40" t="s">
        <v>294</v>
      </c>
      <c r="M1" s="40" t="s">
        <v>292</v>
      </c>
      <c r="N1" s="40" t="s">
        <v>253</v>
      </c>
      <c r="O1" s="40" t="s">
        <v>258</v>
      </c>
    </row>
    <row r="2" spans="1:15" ht="18.75" x14ac:dyDescent="0.3">
      <c r="A2" s="64">
        <v>3396</v>
      </c>
      <c r="B2" s="172" t="s">
        <v>2</v>
      </c>
      <c r="C2" s="173">
        <v>0.8136160714285714</v>
      </c>
      <c r="D2" s="35">
        <v>1</v>
      </c>
      <c r="E2" s="166">
        <v>0.10156759906759899</v>
      </c>
      <c r="F2" s="177">
        <v>0.9115426105717368</v>
      </c>
      <c r="G2" s="177">
        <v>0.89258028792912514</v>
      </c>
      <c r="H2" s="177">
        <v>0.88660907127429811</v>
      </c>
      <c r="I2" s="177">
        <v>0.8136160714285714</v>
      </c>
      <c r="J2" s="177">
        <f>AVERAGE(F2:I2)</f>
        <v>0.87608701030093283</v>
      </c>
      <c r="K2" s="64">
        <v>-2.7000000000000001E-3</v>
      </c>
      <c r="L2" s="199">
        <f>K2*3*31</f>
        <v>-0.25109999999999999</v>
      </c>
      <c r="M2" s="199">
        <f>L2*-1</f>
        <v>0.25109999999999999</v>
      </c>
      <c r="N2" s="64">
        <v>-2.7000000000000001E-3</v>
      </c>
      <c r="O2" s="166">
        <v>0.10156759906759899</v>
      </c>
    </row>
    <row r="3" spans="1:15" ht="18.75" x14ac:dyDescent="0.3">
      <c r="A3" s="64">
        <v>9685</v>
      </c>
      <c r="B3" s="172" t="s">
        <v>251</v>
      </c>
      <c r="C3" s="173">
        <v>0.76536904991327814</v>
      </c>
      <c r="D3" s="32">
        <v>3</v>
      </c>
      <c r="E3" s="166">
        <v>1.9942396313363999E-2</v>
      </c>
      <c r="F3" s="177">
        <v>0.87093399277154271</v>
      </c>
      <c r="G3" s="177">
        <v>0.83805513016845334</v>
      </c>
      <c r="H3" s="177">
        <v>0.76863826550019021</v>
      </c>
      <c r="I3" s="177">
        <v>0.76536904991327814</v>
      </c>
      <c r="J3" s="177">
        <f t="shared" ref="J3:J19" si="0">AVERAGE(F3:I3)</f>
        <v>0.8107491095883661</v>
      </c>
      <c r="K3" s="64">
        <v>-3.7000000000000002E-3</v>
      </c>
      <c r="L3" s="199">
        <f t="shared" ref="L3:L20" si="1">K3*3*31</f>
        <v>-0.34410000000000002</v>
      </c>
      <c r="M3" s="199">
        <f t="shared" ref="M3:M20" si="2">L3*-1</f>
        <v>0.34410000000000002</v>
      </c>
      <c r="N3" s="64">
        <v>-3.7000000000000002E-3</v>
      </c>
      <c r="O3" s="166">
        <v>1.9942396313363999E-2</v>
      </c>
    </row>
    <row r="4" spans="1:15" ht="18.75" x14ac:dyDescent="0.3">
      <c r="A4" s="64">
        <v>3420</v>
      </c>
      <c r="B4" s="172" t="s">
        <v>4</v>
      </c>
      <c r="C4" s="173">
        <v>0.8980491660080695</v>
      </c>
      <c r="D4" s="45">
        <v>2</v>
      </c>
      <c r="E4" s="166">
        <v>5.2110778443113875E-2</v>
      </c>
      <c r="F4" s="177">
        <v>0.93087844569910327</v>
      </c>
      <c r="G4" s="177">
        <v>0.9102702702702703</v>
      </c>
      <c r="H4" s="177">
        <v>0.92917411363730829</v>
      </c>
      <c r="I4" s="177">
        <v>0.8980491660080695</v>
      </c>
      <c r="J4" s="177">
        <f t="shared" si="0"/>
        <v>0.91709299890368778</v>
      </c>
      <c r="K4" s="64">
        <v>-6.9999999999999999E-4</v>
      </c>
      <c r="L4" s="199">
        <f t="shared" si="1"/>
        <v>-6.5099999999999991E-2</v>
      </c>
      <c r="M4" s="199">
        <f t="shared" si="2"/>
        <v>6.5099999999999991E-2</v>
      </c>
      <c r="N4" s="64">
        <v>-6.9999999999999999E-4</v>
      </c>
      <c r="O4" s="166">
        <v>5.2110778443113875E-2</v>
      </c>
    </row>
    <row r="5" spans="1:15" ht="18.75" x14ac:dyDescent="0.3">
      <c r="A5" s="64">
        <v>3452</v>
      </c>
      <c r="B5" s="172" t="s">
        <v>250</v>
      </c>
      <c r="C5" s="173">
        <v>0.82624025219844033</v>
      </c>
      <c r="D5" s="32">
        <v>3</v>
      </c>
      <c r="E5" s="166">
        <v>7.605093319380063E-4</v>
      </c>
      <c r="F5" s="177">
        <v>0.91900157037771713</v>
      </c>
      <c r="G5" s="177">
        <v>0.90127599635429612</v>
      </c>
      <c r="H5" s="177">
        <v>0.84237736785507489</v>
      </c>
      <c r="I5" s="177">
        <v>0.82624025219844033</v>
      </c>
      <c r="J5" s="177">
        <f t="shared" si="0"/>
        <v>0.87222379669638206</v>
      </c>
      <c r="K5" s="64">
        <v>-3.2000000000000002E-3</v>
      </c>
      <c r="L5" s="199">
        <f t="shared" si="1"/>
        <v>-0.29760000000000003</v>
      </c>
      <c r="M5" s="199">
        <f t="shared" si="2"/>
        <v>0.29760000000000003</v>
      </c>
      <c r="N5" s="64">
        <v>-3.2000000000000002E-3</v>
      </c>
      <c r="O5" s="166">
        <v>7.605093319380063E-4</v>
      </c>
    </row>
    <row r="6" spans="1:15" ht="18.75" x14ac:dyDescent="0.3">
      <c r="A6" s="64">
        <v>3454</v>
      </c>
      <c r="B6" s="172" t="s">
        <v>8</v>
      </c>
      <c r="C6" s="173">
        <v>0.8599124186896816</v>
      </c>
      <c r="D6" s="46">
        <v>4</v>
      </c>
      <c r="E6" s="166">
        <v>-5.5310108710998243E-2</v>
      </c>
      <c r="F6" s="177">
        <v>0.94184930077228135</v>
      </c>
      <c r="G6" s="177">
        <v>0.94446557626473948</v>
      </c>
      <c r="H6" s="177">
        <v>0.91571009635525769</v>
      </c>
      <c r="I6" s="177">
        <v>0.8599124186896816</v>
      </c>
      <c r="J6" s="177">
        <f t="shared" si="0"/>
        <v>0.91548434802049006</v>
      </c>
      <c r="K6" s="64">
        <v>-2.5999999999999999E-3</v>
      </c>
      <c r="L6" s="199">
        <f t="shared" si="1"/>
        <v>-0.24179999999999999</v>
      </c>
      <c r="M6" s="199">
        <f t="shared" si="2"/>
        <v>0.24179999999999999</v>
      </c>
      <c r="N6" s="64">
        <v>-2.5999999999999999E-3</v>
      </c>
      <c r="O6" s="166">
        <v>-5.5310108710998243E-2</v>
      </c>
    </row>
    <row r="7" spans="1:15" ht="30.75" x14ac:dyDescent="0.3">
      <c r="A7" s="64">
        <v>3188</v>
      </c>
      <c r="B7" s="172" t="s">
        <v>248</v>
      </c>
      <c r="C7" s="173">
        <v>0.88303263734036086</v>
      </c>
      <c r="D7" s="47">
        <v>2</v>
      </c>
      <c r="E7" s="166">
        <v>3.1817563893420518E-2</v>
      </c>
      <c r="F7" s="177">
        <v>0.9279983955074208</v>
      </c>
      <c r="G7" s="177">
        <v>0.89822294022617122</v>
      </c>
      <c r="H7" s="177">
        <v>0.95527476935419176</v>
      </c>
      <c r="I7" s="177">
        <v>0.88303263734036086</v>
      </c>
      <c r="J7" s="177">
        <f t="shared" si="0"/>
        <v>0.91613218560703613</v>
      </c>
      <c r="K7" s="64">
        <v>-5.0000000000000001E-4</v>
      </c>
      <c r="L7" s="199">
        <f t="shared" si="1"/>
        <v>-4.65E-2</v>
      </c>
      <c r="M7" s="199">
        <f t="shared" si="2"/>
        <v>4.65E-2</v>
      </c>
      <c r="N7" s="64">
        <v>-5.0000000000000001E-4</v>
      </c>
      <c r="O7" s="166">
        <v>3.1817563893420518E-2</v>
      </c>
    </row>
    <row r="8" spans="1:15" ht="18.75" x14ac:dyDescent="0.3">
      <c r="A8" s="64">
        <v>3448</v>
      </c>
      <c r="B8" s="172" t="s">
        <v>10</v>
      </c>
      <c r="C8" s="173">
        <v>0.84205369390554574</v>
      </c>
      <c r="D8" s="32">
        <v>3</v>
      </c>
      <c r="E8" s="166">
        <v>1.3094209538770277E-2</v>
      </c>
      <c r="F8" s="177">
        <v>0.93191076624636271</v>
      </c>
      <c r="G8" s="177">
        <v>0.94939429464634628</v>
      </c>
      <c r="H8" s="177">
        <v>0.87531510568159787</v>
      </c>
      <c r="I8" s="177">
        <v>0.84205369390554574</v>
      </c>
      <c r="J8" s="177">
        <f t="shared" si="0"/>
        <v>0.89966846511996312</v>
      </c>
      <c r="K8" s="64">
        <v>-3.3E-3</v>
      </c>
      <c r="L8" s="199">
        <f t="shared" si="1"/>
        <v>-0.30689999999999995</v>
      </c>
      <c r="M8" s="199">
        <f t="shared" si="2"/>
        <v>0.30689999999999995</v>
      </c>
      <c r="N8" s="64">
        <v>-3.3E-3</v>
      </c>
      <c r="O8" s="166">
        <v>1.3094209538770277E-2</v>
      </c>
    </row>
    <row r="9" spans="1:15" ht="18.75" x14ac:dyDescent="0.3">
      <c r="A9" s="64">
        <v>3416</v>
      </c>
      <c r="B9" s="172" t="s">
        <v>11</v>
      </c>
      <c r="C9" s="173">
        <v>0.81380594843140674</v>
      </c>
      <c r="D9" s="32">
        <v>3</v>
      </c>
      <c r="E9" s="166">
        <v>-9.7588462682128979E-3</v>
      </c>
      <c r="F9" s="177">
        <v>0.89016883037727801</v>
      </c>
      <c r="G9" s="177">
        <v>0.87515307372030371</v>
      </c>
      <c r="H9" s="177">
        <v>0.88874649090687174</v>
      </c>
      <c r="I9" s="177">
        <v>0.81380594843140674</v>
      </c>
      <c r="J9" s="177">
        <f t="shared" si="0"/>
        <v>0.86696858585896508</v>
      </c>
      <c r="K9" s="64">
        <v>-1.9E-3</v>
      </c>
      <c r="L9" s="199">
        <f t="shared" si="1"/>
        <v>-0.1767</v>
      </c>
      <c r="M9" s="199">
        <f t="shared" si="2"/>
        <v>0.1767</v>
      </c>
      <c r="N9" s="64">
        <v>-1.9E-3</v>
      </c>
      <c r="O9" s="166">
        <v>-9.7588462682128979E-3</v>
      </c>
    </row>
    <row r="10" spans="1:15" ht="18.75" x14ac:dyDescent="0.3">
      <c r="A10" s="64">
        <v>5780</v>
      </c>
      <c r="B10" s="172" t="s">
        <v>12</v>
      </c>
      <c r="C10" s="173">
        <v>0.8301489874445791</v>
      </c>
      <c r="D10" s="32">
        <v>3</v>
      </c>
      <c r="E10" s="166">
        <v>-2.6090785907859078E-2</v>
      </c>
      <c r="F10" s="177">
        <v>0.91876062974409201</v>
      </c>
      <c r="G10" s="177">
        <v>0.90244161499754383</v>
      </c>
      <c r="H10" s="177">
        <v>0.85585090171863198</v>
      </c>
      <c r="I10" s="177">
        <v>0.8301489874445791</v>
      </c>
      <c r="J10" s="177">
        <f t="shared" si="0"/>
        <v>0.87680053347621167</v>
      </c>
      <c r="K10" s="64">
        <v>-2.8999999999999998E-3</v>
      </c>
      <c r="L10" s="199">
        <f t="shared" si="1"/>
        <v>-0.2697</v>
      </c>
      <c r="M10" s="199">
        <f t="shared" si="2"/>
        <v>0.2697</v>
      </c>
      <c r="N10" s="64">
        <v>-2.8999999999999998E-3</v>
      </c>
      <c r="O10" s="166">
        <v>-2.6090785907859078E-2</v>
      </c>
    </row>
    <row r="11" spans="1:15" ht="18.75" x14ac:dyDescent="0.3">
      <c r="A11" s="64">
        <v>3418</v>
      </c>
      <c r="B11" s="172" t="s">
        <v>249</v>
      </c>
      <c r="C11" s="173">
        <v>0.84668557249202414</v>
      </c>
      <c r="D11" s="32">
        <v>3</v>
      </c>
      <c r="E11" s="166">
        <v>-2.6090785907859078E-2</v>
      </c>
      <c r="F11" s="177">
        <v>0.91972396925227118</v>
      </c>
      <c r="G11" s="177">
        <v>0.91079275795394621</v>
      </c>
      <c r="H11" s="177">
        <v>0.90280324862457428</v>
      </c>
      <c r="I11" s="177">
        <v>0.84668557249202414</v>
      </c>
      <c r="J11" s="177">
        <f t="shared" si="0"/>
        <v>0.89500138708070387</v>
      </c>
      <c r="K11" s="64">
        <v>-2.0999999999999999E-3</v>
      </c>
      <c r="L11" s="199">
        <f t="shared" si="1"/>
        <v>-0.1953</v>
      </c>
      <c r="M11" s="199">
        <f t="shared" si="2"/>
        <v>0.1953</v>
      </c>
      <c r="N11" s="64">
        <v>-2.0999999999999999E-3</v>
      </c>
      <c r="O11" s="166">
        <v>-2.6090785907859078E-2</v>
      </c>
    </row>
    <row r="12" spans="1:15" ht="18.75" x14ac:dyDescent="0.3">
      <c r="A12" s="64">
        <v>3424</v>
      </c>
      <c r="B12" s="172" t="s">
        <v>14</v>
      </c>
      <c r="C12" s="173">
        <v>0.9660922734852696</v>
      </c>
      <c r="D12" s="32">
        <v>3</v>
      </c>
      <c r="E12" s="166">
        <v>1.30179028132992E-2</v>
      </c>
      <c r="F12" s="177">
        <v>0.97562750090942163</v>
      </c>
      <c r="G12" s="177">
        <v>0.97185430463576161</v>
      </c>
      <c r="H12" s="177">
        <v>0.98669582649899767</v>
      </c>
      <c r="I12" s="177">
        <v>0.9660922734852696</v>
      </c>
      <c r="J12" s="177">
        <f t="shared" si="0"/>
        <v>0.97506747638236269</v>
      </c>
      <c r="K12" s="170">
        <v>-8.0000000000000007E-5</v>
      </c>
      <c r="L12" s="199">
        <f t="shared" si="1"/>
        <v>-7.4400000000000013E-3</v>
      </c>
      <c r="M12" s="199">
        <f t="shared" si="2"/>
        <v>7.4400000000000013E-3</v>
      </c>
      <c r="N12" s="170">
        <v>-8.0000000000000007E-5</v>
      </c>
      <c r="O12" s="166">
        <v>1.30179028132992E-2</v>
      </c>
    </row>
    <row r="13" spans="1:15" ht="18.75" x14ac:dyDescent="0.3">
      <c r="A13" s="64">
        <v>3694</v>
      </c>
      <c r="B13" s="172" t="s">
        <v>16</v>
      </c>
      <c r="C13" s="173">
        <v>0.88173964849568065</v>
      </c>
      <c r="D13" s="45">
        <v>2</v>
      </c>
      <c r="E13" s="168">
        <v>0.16</v>
      </c>
      <c r="F13" s="177">
        <v>0.93393694517356296</v>
      </c>
      <c r="G13" s="177">
        <v>0.93094037377632755</v>
      </c>
      <c r="H13" s="177">
        <v>0.89079305046684787</v>
      </c>
      <c r="I13" s="177">
        <v>0.88173964849568065</v>
      </c>
      <c r="J13" s="177">
        <f t="shared" si="0"/>
        <v>0.90935250447810478</v>
      </c>
      <c r="K13" s="64">
        <v>-1.9E-3</v>
      </c>
      <c r="L13" s="199">
        <f t="shared" si="1"/>
        <v>-0.1767</v>
      </c>
      <c r="M13" s="199">
        <f t="shared" si="2"/>
        <v>0.1767</v>
      </c>
      <c r="N13" s="64">
        <v>-1.9E-3</v>
      </c>
      <c r="O13" s="168">
        <v>0.16</v>
      </c>
    </row>
    <row r="14" spans="1:15" ht="18.75" x14ac:dyDescent="0.3">
      <c r="A14" s="64">
        <v>3374</v>
      </c>
      <c r="B14" s="172" t="s">
        <v>18</v>
      </c>
      <c r="C14" s="173">
        <v>0.94678609062170704</v>
      </c>
      <c r="D14" s="32">
        <v>3</v>
      </c>
      <c r="E14" s="166">
        <v>-4.6632751937984127E-4</v>
      </c>
      <c r="F14" s="177">
        <v>0.97607531525306612</v>
      </c>
      <c r="G14" s="177">
        <v>0.94567965820908539</v>
      </c>
      <c r="H14" s="177">
        <v>0.94685906852155877</v>
      </c>
      <c r="I14" s="177">
        <v>0.94678609062170704</v>
      </c>
      <c r="J14" s="177">
        <f t="shared" si="0"/>
        <v>0.9538500331513543</v>
      </c>
      <c r="K14" s="170">
        <v>-8.0000000000000004E-4</v>
      </c>
      <c r="L14" s="199">
        <f t="shared" si="1"/>
        <v>-7.4400000000000008E-2</v>
      </c>
      <c r="M14" s="199">
        <f t="shared" si="2"/>
        <v>7.4400000000000008E-2</v>
      </c>
      <c r="N14" s="170">
        <v>-8.0000000000000004E-4</v>
      </c>
      <c r="O14" s="166">
        <v>-4.6632751937984127E-4</v>
      </c>
    </row>
    <row r="15" spans="1:15" ht="18.75" x14ac:dyDescent="0.3">
      <c r="A15" s="64">
        <v>3262</v>
      </c>
      <c r="B15" s="172" t="s">
        <v>26</v>
      </c>
      <c r="C15" s="173">
        <v>0.90172609298223505</v>
      </c>
      <c r="D15" s="32">
        <v>3</v>
      </c>
      <c r="E15" s="168">
        <v>0.01</v>
      </c>
      <c r="F15" s="177"/>
      <c r="G15" s="177">
        <v>0.9838709677419355</v>
      </c>
      <c r="H15" s="177">
        <v>0.967741935483871</v>
      </c>
      <c r="I15" s="177">
        <v>0.90172609298223505</v>
      </c>
      <c r="J15" s="177">
        <f t="shared" si="0"/>
        <v>0.95111299873601374</v>
      </c>
      <c r="K15" s="64">
        <v>-3.3999999999999998E-3</v>
      </c>
      <c r="L15" s="199">
        <f t="shared" si="1"/>
        <v>-0.31619999999999998</v>
      </c>
      <c r="M15" s="199">
        <f t="shared" si="2"/>
        <v>0.31619999999999998</v>
      </c>
      <c r="N15" s="64">
        <v>-3.3999999999999998E-3</v>
      </c>
      <c r="O15" s="168">
        <v>0.01</v>
      </c>
    </row>
    <row r="16" spans="1:15" ht="18.75" x14ac:dyDescent="0.3">
      <c r="A16" s="64">
        <v>3234</v>
      </c>
      <c r="B16" s="172" t="s">
        <v>21</v>
      </c>
      <c r="C16" s="173">
        <v>0.91356361480842807</v>
      </c>
      <c r="D16" s="46">
        <v>4</v>
      </c>
      <c r="E16" s="166">
        <v>-4.7699999999999999E-2</v>
      </c>
      <c r="F16" s="177">
        <v>0.95904235332009236</v>
      </c>
      <c r="G16" s="177">
        <v>0.96986655187257853</v>
      </c>
      <c r="H16" s="177">
        <v>0.96530984856621205</v>
      </c>
      <c r="I16" s="177">
        <v>0.91356361480842807</v>
      </c>
      <c r="J16" s="177">
        <f t="shared" si="0"/>
        <v>0.95194559214182772</v>
      </c>
      <c r="K16" s="64">
        <v>-1.2999999999999999E-3</v>
      </c>
      <c r="L16" s="199">
        <f t="shared" si="1"/>
        <v>-0.12089999999999999</v>
      </c>
      <c r="M16" s="199">
        <f t="shared" si="2"/>
        <v>0.12089999999999999</v>
      </c>
      <c r="N16" s="64">
        <v>-1.2999999999999999E-3</v>
      </c>
      <c r="O16" s="166">
        <v>-4.7699999999999999E-2</v>
      </c>
    </row>
    <row r="17" spans="1:15" ht="18.75" x14ac:dyDescent="0.3">
      <c r="A17" s="64">
        <v>3392</v>
      </c>
      <c r="B17" s="172" t="s">
        <v>22</v>
      </c>
      <c r="C17" s="173">
        <v>0.89942706720346854</v>
      </c>
      <c r="D17" s="161">
        <v>5</v>
      </c>
      <c r="E17" s="168">
        <v>-0.11</v>
      </c>
      <c r="F17" s="177">
        <v>0.9478154411202081</v>
      </c>
      <c r="G17" s="177">
        <v>0.94470968735561378</v>
      </c>
      <c r="H17" s="177">
        <v>0.90267248640784137</v>
      </c>
      <c r="I17" s="177">
        <v>0.89942706720346854</v>
      </c>
      <c r="J17" s="177">
        <f t="shared" si="0"/>
        <v>0.92365617052178295</v>
      </c>
      <c r="K17" s="64">
        <v>-1.8E-3</v>
      </c>
      <c r="L17" s="199">
        <f t="shared" si="1"/>
        <v>-0.16740000000000002</v>
      </c>
      <c r="M17" s="199">
        <f t="shared" si="2"/>
        <v>0.16740000000000002</v>
      </c>
      <c r="N17" s="64">
        <v>-1.8E-3</v>
      </c>
      <c r="O17" s="168">
        <v>-0.11</v>
      </c>
    </row>
    <row r="18" spans="1:15" ht="18.75" x14ac:dyDescent="0.3">
      <c r="A18" s="64">
        <v>3382</v>
      </c>
      <c r="B18" s="172" t="s">
        <v>23</v>
      </c>
      <c r="C18" s="173">
        <v>0.86970172684458402</v>
      </c>
      <c r="D18" s="35">
        <v>1</v>
      </c>
      <c r="E18" s="166">
        <v>4.41E-2</v>
      </c>
      <c r="F18" s="177">
        <v>0.94744744744744747</v>
      </c>
      <c r="G18" s="177">
        <v>0.93532145623547636</v>
      </c>
      <c r="H18" s="177">
        <v>0.89241688457228241</v>
      </c>
      <c r="I18" s="177">
        <v>0.86970172684458402</v>
      </c>
      <c r="J18" s="177">
        <f t="shared" si="0"/>
        <v>0.91122187877494765</v>
      </c>
      <c r="K18" s="64">
        <v>-2.5999999999999999E-3</v>
      </c>
      <c r="L18" s="199">
        <f t="shared" si="1"/>
        <v>-0.24179999999999999</v>
      </c>
      <c r="M18" s="199">
        <f t="shared" si="2"/>
        <v>0.24179999999999999</v>
      </c>
      <c r="N18" s="64">
        <v>-2.5999999999999999E-3</v>
      </c>
      <c r="O18" s="166">
        <v>4.41E-2</v>
      </c>
    </row>
    <row r="19" spans="1:15" ht="18.75" x14ac:dyDescent="0.3">
      <c r="A19" s="64">
        <v>3456</v>
      </c>
      <c r="B19" s="172" t="s">
        <v>24</v>
      </c>
      <c r="C19" s="173">
        <v>0.8938536325497769</v>
      </c>
      <c r="D19" s="46">
        <v>4</v>
      </c>
      <c r="E19" s="166">
        <v>-3.32E-2</v>
      </c>
      <c r="F19" s="177">
        <v>0.95806089426061691</v>
      </c>
      <c r="G19" s="177">
        <v>0.97023730611162662</v>
      </c>
      <c r="H19" s="177">
        <v>0.88849229955714193</v>
      </c>
      <c r="I19" s="177">
        <v>0.8938536325497769</v>
      </c>
      <c r="J19" s="177">
        <f t="shared" si="0"/>
        <v>0.92766103311979065</v>
      </c>
      <c r="K19" s="276">
        <v>-2.7000000000000001E-3</v>
      </c>
      <c r="L19" s="199">
        <f t="shared" si="1"/>
        <v>-0.25109999999999999</v>
      </c>
      <c r="M19" s="199">
        <f t="shared" si="2"/>
        <v>0.25109999999999999</v>
      </c>
      <c r="N19" s="64">
        <v>-2.7000000000000001E-3</v>
      </c>
      <c r="O19" s="166">
        <v>-3.32E-2</v>
      </c>
    </row>
    <row r="20" spans="1:15" ht="18.75" x14ac:dyDescent="0.3">
      <c r="A20" s="170">
        <v>5786</v>
      </c>
      <c r="B20" s="191" t="s">
        <v>293</v>
      </c>
      <c r="C20" s="64"/>
      <c r="D20" s="32">
        <v>3</v>
      </c>
      <c r="E20" s="64">
        <v>0</v>
      </c>
      <c r="F20" s="64"/>
      <c r="G20" s="64"/>
      <c r="H20" s="64"/>
      <c r="I20" s="64"/>
      <c r="J20" s="64"/>
      <c r="K20" s="275">
        <v>-2E-3</v>
      </c>
      <c r="L20" s="199">
        <f t="shared" si="1"/>
        <v>-0.186</v>
      </c>
      <c r="M20" s="199">
        <f t="shared" si="2"/>
        <v>0.186</v>
      </c>
      <c r="N20" s="186">
        <v>-2E-3</v>
      </c>
      <c r="O20" s="64">
        <v>0</v>
      </c>
    </row>
    <row r="21" spans="1:15" x14ac:dyDescent="0.25">
      <c r="E21" t="s">
        <v>414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L10" workbookViewId="0">
      <selection activeCell="S20" sqref="S20:V23"/>
    </sheetView>
  </sheetViews>
  <sheetFormatPr defaultRowHeight="15" x14ac:dyDescent="0.25"/>
  <cols>
    <col min="2" max="2" width="43.7109375" customWidth="1"/>
    <col min="19" max="19" width="35.5703125" customWidth="1"/>
    <col min="20" max="20" width="20.7109375" style="205" customWidth="1"/>
    <col min="21" max="21" width="18.7109375" style="205" customWidth="1"/>
    <col min="22" max="22" width="19" style="205" customWidth="1"/>
  </cols>
  <sheetData>
    <row r="1" spans="1:19" ht="63" x14ac:dyDescent="0.25">
      <c r="A1" s="40" t="s">
        <v>150</v>
      </c>
      <c r="B1" s="40" t="s">
        <v>257</v>
      </c>
      <c r="C1" s="40" t="s">
        <v>256</v>
      </c>
      <c r="D1" s="174" t="s">
        <v>264</v>
      </c>
      <c r="E1" s="40" t="s">
        <v>258</v>
      </c>
      <c r="F1" s="40" t="s">
        <v>260</v>
      </c>
      <c r="G1" s="40" t="s">
        <v>261</v>
      </c>
      <c r="H1" s="40" t="s">
        <v>262</v>
      </c>
      <c r="I1" s="40" t="s">
        <v>263</v>
      </c>
      <c r="J1" s="40" t="s">
        <v>259</v>
      </c>
      <c r="K1" s="174" t="s">
        <v>264</v>
      </c>
      <c r="L1" s="40" t="s">
        <v>253</v>
      </c>
      <c r="M1" s="40" t="s">
        <v>266</v>
      </c>
      <c r="N1" s="40" t="s">
        <v>267</v>
      </c>
      <c r="O1" s="40" t="s">
        <v>268</v>
      </c>
      <c r="P1" s="40" t="s">
        <v>266</v>
      </c>
      <c r="Q1" s="40" t="s">
        <v>267</v>
      </c>
      <c r="R1" s="40" t="s">
        <v>268</v>
      </c>
    </row>
    <row r="2" spans="1:19" ht="18.75" x14ac:dyDescent="0.3">
      <c r="A2" s="64">
        <v>3396</v>
      </c>
      <c r="B2" s="172" t="s">
        <v>2</v>
      </c>
      <c r="C2" s="173">
        <v>0.8136160714285714</v>
      </c>
      <c r="D2" s="35">
        <v>1</v>
      </c>
      <c r="E2" s="166">
        <v>0.10156759906759899</v>
      </c>
      <c r="F2" s="177">
        <v>0.9115426105717368</v>
      </c>
      <c r="G2" s="177">
        <v>0.89258028792912514</v>
      </c>
      <c r="H2" s="177">
        <v>0.88660907127429811</v>
      </c>
      <c r="I2" s="177">
        <v>0.8136160714285714</v>
      </c>
      <c r="J2" s="177">
        <f t="shared" ref="J2:J19" si="0">AVERAGE(F2:I2)</f>
        <v>0.87608701030093283</v>
      </c>
      <c r="K2" s="35">
        <v>1</v>
      </c>
      <c r="L2" s="64">
        <v>-2.7000000000000001E-3</v>
      </c>
      <c r="M2" s="337">
        <f>MAX(F2:I3)</f>
        <v>0.94744744744744747</v>
      </c>
      <c r="N2" s="337">
        <f>MIN(F2:I3)</f>
        <v>0.8136160714285714</v>
      </c>
      <c r="O2" s="337">
        <f>AVERAGE(F2:I3)</f>
        <v>0.89365444453794018</v>
      </c>
      <c r="P2" s="337">
        <f>MAX(F2:I6)</f>
        <v>0.95527476935419176</v>
      </c>
      <c r="Q2" s="337">
        <f>MIN(F2:I6)</f>
        <v>0.8136160714285714</v>
      </c>
      <c r="R2" s="337">
        <f>AVERAGE(F2:I6)</f>
        <v>0.90597731561294181</v>
      </c>
    </row>
    <row r="3" spans="1:19" ht="18.75" x14ac:dyDescent="0.3">
      <c r="A3" s="64">
        <v>3382</v>
      </c>
      <c r="B3" s="172" t="s">
        <v>23</v>
      </c>
      <c r="C3" s="173">
        <v>0.86970172684458402</v>
      </c>
      <c r="D3" s="35">
        <v>1</v>
      </c>
      <c r="E3" s="166">
        <v>4.41E-2</v>
      </c>
      <c r="F3" s="177">
        <v>0.94744744744744747</v>
      </c>
      <c r="G3" s="177">
        <v>0.93532145623547636</v>
      </c>
      <c r="H3" s="177">
        <v>0.89241688457228241</v>
      </c>
      <c r="I3" s="177">
        <v>0.86970172684458402</v>
      </c>
      <c r="J3" s="177">
        <f t="shared" si="0"/>
        <v>0.91122187877494765</v>
      </c>
      <c r="K3" s="35">
        <v>1</v>
      </c>
      <c r="L3" s="64">
        <v>-2.5999999999999999E-3</v>
      </c>
      <c r="M3" s="337"/>
      <c r="N3" s="338"/>
      <c r="O3" s="337"/>
      <c r="P3" s="337"/>
      <c r="Q3" s="337"/>
      <c r="R3" s="337"/>
      <c r="S3">
        <f>AVERAGE(J2:J6)</f>
        <v>0.9059773156129417</v>
      </c>
    </row>
    <row r="4" spans="1:19" ht="18.75" x14ac:dyDescent="0.3">
      <c r="A4" s="64">
        <v>3420</v>
      </c>
      <c r="B4" s="172" t="s">
        <v>4</v>
      </c>
      <c r="C4" s="173">
        <v>0.8980491660080695</v>
      </c>
      <c r="D4" s="45">
        <v>2</v>
      </c>
      <c r="E4" s="166">
        <v>5.2110778443113875E-2</v>
      </c>
      <c r="F4" s="177">
        <v>0.93087844569910327</v>
      </c>
      <c r="G4" s="177">
        <v>0.9102702702702703</v>
      </c>
      <c r="H4" s="177">
        <v>0.92917411363730829</v>
      </c>
      <c r="I4" s="177">
        <v>0.8980491660080695</v>
      </c>
      <c r="J4" s="177">
        <f t="shared" si="0"/>
        <v>0.91709299890368778</v>
      </c>
      <c r="K4" s="45">
        <v>2</v>
      </c>
      <c r="L4" s="64">
        <v>-6.9999999999999999E-4</v>
      </c>
      <c r="M4" s="337">
        <f>+MAX(F4:J6)</f>
        <v>0.95527476935419176</v>
      </c>
      <c r="N4" s="337">
        <f>MIN(F4:J6)</f>
        <v>0.88173964849568065</v>
      </c>
      <c r="O4" s="337">
        <f>AVERAGE(F4:J6)</f>
        <v>0.91419256299627605</v>
      </c>
      <c r="P4" s="337"/>
      <c r="Q4" s="337"/>
      <c r="R4" s="337"/>
    </row>
    <row r="5" spans="1:19" ht="18.75" x14ac:dyDescent="0.3">
      <c r="A5" s="64">
        <v>3188</v>
      </c>
      <c r="B5" s="172" t="s">
        <v>248</v>
      </c>
      <c r="C5" s="173">
        <v>0.88303263734036086</v>
      </c>
      <c r="D5" s="47">
        <v>2</v>
      </c>
      <c r="E5" s="166">
        <v>3.1817563893420518E-2</v>
      </c>
      <c r="F5" s="177">
        <v>0.9279983955074208</v>
      </c>
      <c r="G5" s="177">
        <v>0.89822294022617122</v>
      </c>
      <c r="H5" s="177">
        <v>0.95527476935419176</v>
      </c>
      <c r="I5" s="177">
        <v>0.88303263734036086</v>
      </c>
      <c r="J5" s="177">
        <f t="shared" si="0"/>
        <v>0.91613218560703613</v>
      </c>
      <c r="K5" s="47">
        <v>2</v>
      </c>
      <c r="L5" s="64">
        <v>-5.0000000000000001E-4</v>
      </c>
      <c r="M5" s="337"/>
      <c r="N5" s="337"/>
      <c r="O5" s="337"/>
      <c r="P5" s="337"/>
      <c r="Q5" s="337"/>
      <c r="R5" s="337"/>
    </row>
    <row r="6" spans="1:19" ht="18.75" x14ac:dyDescent="0.3">
      <c r="A6" s="64">
        <v>3694</v>
      </c>
      <c r="B6" s="172" t="s">
        <v>16</v>
      </c>
      <c r="C6" s="173">
        <v>0.88173964849568065</v>
      </c>
      <c r="D6" s="45">
        <v>2</v>
      </c>
      <c r="E6" s="168">
        <v>0.16</v>
      </c>
      <c r="F6" s="177">
        <v>0.93393694517356296</v>
      </c>
      <c r="G6" s="177">
        <v>0.93094037377632755</v>
      </c>
      <c r="H6" s="177">
        <v>0.89079305046684787</v>
      </c>
      <c r="I6" s="177">
        <v>0.88173964849568065</v>
      </c>
      <c r="J6" s="177">
        <f t="shared" si="0"/>
        <v>0.90935250447810478</v>
      </c>
      <c r="K6" s="45">
        <v>2</v>
      </c>
      <c r="L6" s="64">
        <v>-1.9E-3</v>
      </c>
      <c r="M6" s="337"/>
      <c r="N6" s="337"/>
      <c r="O6" s="337"/>
      <c r="P6" s="337"/>
      <c r="Q6" s="337"/>
      <c r="R6" s="337"/>
    </row>
    <row r="7" spans="1:19" ht="18.75" x14ac:dyDescent="0.3">
      <c r="A7" s="64">
        <v>9685</v>
      </c>
      <c r="B7" s="172" t="s">
        <v>251</v>
      </c>
      <c r="C7" s="173">
        <v>0.76536904991327814</v>
      </c>
      <c r="D7" s="32">
        <v>3</v>
      </c>
      <c r="E7" s="166">
        <v>1.9942396313363999E-2</v>
      </c>
      <c r="F7" s="177">
        <v>0.87093399277154271</v>
      </c>
      <c r="G7" s="177">
        <v>0.83805513016845334</v>
      </c>
      <c r="H7" s="177">
        <v>0.76863826550019021</v>
      </c>
      <c r="I7" s="177">
        <v>0.76536904991327814</v>
      </c>
      <c r="J7" s="177">
        <f t="shared" si="0"/>
        <v>0.8107491095883661</v>
      </c>
      <c r="K7" s="32">
        <v>3</v>
      </c>
      <c r="L7" s="64">
        <v>-3.7000000000000002E-3</v>
      </c>
      <c r="M7" s="337">
        <f>MAX(F7:J15)</f>
        <v>0.98669582649899767</v>
      </c>
      <c r="N7" s="337">
        <f>MIN(F7:J15)</f>
        <v>0.76536904991327814</v>
      </c>
      <c r="O7" s="337">
        <f>AVERAGE(F7:J15)</f>
        <v>0.89900224844808208</v>
      </c>
      <c r="P7" s="337">
        <f>MAX(F7:I15)</f>
        <v>0.98669582649899767</v>
      </c>
      <c r="Q7" s="337">
        <f>MIN(F7:I15)</f>
        <v>0.76536904991327814</v>
      </c>
      <c r="R7" s="337">
        <f>AVERAGE(F7:I15)</f>
        <v>0.89870447273215082</v>
      </c>
      <c r="S7">
        <f>AVERAGE(J7:J15)</f>
        <v>0.900160265121147</v>
      </c>
    </row>
    <row r="8" spans="1:19" ht="18.75" x14ac:dyDescent="0.3">
      <c r="A8" s="64">
        <v>3452</v>
      </c>
      <c r="B8" s="172" t="s">
        <v>250</v>
      </c>
      <c r="C8" s="173">
        <v>0.82624025219844033</v>
      </c>
      <c r="D8" s="32">
        <v>3</v>
      </c>
      <c r="E8" s="166">
        <v>7.605093319380063E-4</v>
      </c>
      <c r="F8" s="177">
        <v>0.91900157037771713</v>
      </c>
      <c r="G8" s="177">
        <v>0.90127599635429612</v>
      </c>
      <c r="H8" s="177">
        <v>0.84237736785507489</v>
      </c>
      <c r="I8" s="177">
        <v>0.82624025219844033</v>
      </c>
      <c r="J8" s="177">
        <f t="shared" si="0"/>
        <v>0.87222379669638206</v>
      </c>
      <c r="K8" s="32">
        <v>3</v>
      </c>
      <c r="L8" s="64">
        <v>-3.2000000000000002E-3</v>
      </c>
      <c r="M8" s="337"/>
      <c r="N8" s="337"/>
      <c r="O8" s="337"/>
      <c r="P8" s="337"/>
      <c r="Q8" s="337"/>
      <c r="R8" s="337"/>
    </row>
    <row r="9" spans="1:19" ht="18.75" x14ac:dyDescent="0.3">
      <c r="A9" s="64">
        <v>3448</v>
      </c>
      <c r="B9" s="172" t="s">
        <v>10</v>
      </c>
      <c r="C9" s="173">
        <v>0.84205369390554574</v>
      </c>
      <c r="D9" s="32">
        <v>3</v>
      </c>
      <c r="E9" s="166">
        <v>1.3094209538770277E-2</v>
      </c>
      <c r="F9" s="177">
        <v>0.93191076624636271</v>
      </c>
      <c r="G9" s="177">
        <v>0.94939429464634628</v>
      </c>
      <c r="H9" s="177">
        <v>0.87531510568159787</v>
      </c>
      <c r="I9" s="177">
        <v>0.84205369390554574</v>
      </c>
      <c r="J9" s="177">
        <f t="shared" si="0"/>
        <v>0.89966846511996312</v>
      </c>
      <c r="K9" s="32">
        <v>3</v>
      </c>
      <c r="L9" s="64">
        <v>-3.3E-3</v>
      </c>
      <c r="M9" s="337"/>
      <c r="N9" s="337"/>
      <c r="O9" s="337"/>
      <c r="P9" s="337"/>
      <c r="Q9" s="337"/>
      <c r="R9" s="337"/>
    </row>
    <row r="10" spans="1:19" ht="18.75" x14ac:dyDescent="0.3">
      <c r="A10" s="64">
        <v>3416</v>
      </c>
      <c r="B10" s="172" t="s">
        <v>11</v>
      </c>
      <c r="C10" s="173">
        <v>0.81380594843140674</v>
      </c>
      <c r="D10" s="32">
        <v>3</v>
      </c>
      <c r="E10" s="166">
        <v>-9.7588462682128979E-3</v>
      </c>
      <c r="F10" s="177">
        <v>0.89016883037727801</v>
      </c>
      <c r="G10" s="177">
        <v>0.87515307372030371</v>
      </c>
      <c r="H10" s="177">
        <v>0.88874649090687174</v>
      </c>
      <c r="I10" s="177">
        <v>0.81380594843140674</v>
      </c>
      <c r="J10" s="177">
        <f t="shared" si="0"/>
        <v>0.86696858585896508</v>
      </c>
      <c r="K10" s="32">
        <v>3</v>
      </c>
      <c r="L10" s="64">
        <v>-1.9E-3</v>
      </c>
      <c r="M10" s="337"/>
      <c r="N10" s="337"/>
      <c r="O10" s="337"/>
      <c r="P10" s="337"/>
      <c r="Q10" s="337"/>
      <c r="R10" s="337"/>
    </row>
    <row r="11" spans="1:19" ht="18.75" x14ac:dyDescent="0.3">
      <c r="A11" s="64">
        <v>5780</v>
      </c>
      <c r="B11" s="172" t="s">
        <v>12</v>
      </c>
      <c r="C11" s="173">
        <v>0.8301489874445791</v>
      </c>
      <c r="D11" s="32">
        <v>3</v>
      </c>
      <c r="E11" s="166">
        <v>-2.6090785907859078E-2</v>
      </c>
      <c r="F11" s="177">
        <v>0.91876062974409201</v>
      </c>
      <c r="G11" s="177">
        <v>0.90244161499754383</v>
      </c>
      <c r="H11" s="177">
        <v>0.85585090171863198</v>
      </c>
      <c r="I11" s="177">
        <v>0.8301489874445791</v>
      </c>
      <c r="J11" s="177">
        <f t="shared" si="0"/>
        <v>0.87680053347621167</v>
      </c>
      <c r="K11" s="32">
        <v>3</v>
      </c>
      <c r="L11" s="64">
        <v>-2.8999999999999998E-3</v>
      </c>
      <c r="M11" s="337"/>
      <c r="N11" s="337"/>
      <c r="O11" s="337"/>
      <c r="P11" s="337"/>
      <c r="Q11" s="337"/>
      <c r="R11" s="337"/>
    </row>
    <row r="12" spans="1:19" ht="18.75" x14ac:dyDescent="0.3">
      <c r="A12" s="64">
        <v>3418</v>
      </c>
      <c r="B12" s="172" t="s">
        <v>249</v>
      </c>
      <c r="C12" s="173">
        <v>0.84668557249202414</v>
      </c>
      <c r="D12" s="32">
        <v>3</v>
      </c>
      <c r="E12" s="166">
        <v>-2.6090785907859078E-2</v>
      </c>
      <c r="F12" s="177">
        <v>0.91972396925227118</v>
      </c>
      <c r="G12" s="177">
        <v>0.91079275795394621</v>
      </c>
      <c r="H12" s="177">
        <v>0.90280324862457428</v>
      </c>
      <c r="I12" s="177">
        <v>0.84668557249202414</v>
      </c>
      <c r="J12" s="177">
        <f t="shared" si="0"/>
        <v>0.89500138708070387</v>
      </c>
      <c r="K12" s="32">
        <v>3</v>
      </c>
      <c r="L12" s="64">
        <v>-2.0999999999999999E-3</v>
      </c>
      <c r="M12" s="337"/>
      <c r="N12" s="337"/>
      <c r="O12" s="337"/>
      <c r="P12" s="337"/>
      <c r="Q12" s="337"/>
      <c r="R12" s="337"/>
    </row>
    <row r="13" spans="1:19" ht="18.75" x14ac:dyDescent="0.3">
      <c r="A13" s="64">
        <v>3424</v>
      </c>
      <c r="B13" s="172" t="s">
        <v>14</v>
      </c>
      <c r="C13" s="173">
        <v>0.9660922734852696</v>
      </c>
      <c r="D13" s="32">
        <v>3</v>
      </c>
      <c r="E13" s="166">
        <v>1.30179028132992E-2</v>
      </c>
      <c r="F13" s="177">
        <v>0.97562750090942163</v>
      </c>
      <c r="G13" s="177">
        <v>0.97185430463576161</v>
      </c>
      <c r="H13" s="177">
        <v>0.98669582649899767</v>
      </c>
      <c r="I13" s="177">
        <v>0.9660922734852696</v>
      </c>
      <c r="J13" s="177">
        <f t="shared" si="0"/>
        <v>0.97506747638236269</v>
      </c>
      <c r="K13" s="32">
        <v>3</v>
      </c>
      <c r="L13" s="170">
        <v>-8.0000000000000007E-5</v>
      </c>
      <c r="M13" s="337"/>
      <c r="N13" s="337"/>
      <c r="O13" s="337"/>
      <c r="P13" s="337"/>
      <c r="Q13" s="337"/>
      <c r="R13" s="337"/>
    </row>
    <row r="14" spans="1:19" ht="18.75" x14ac:dyDescent="0.3">
      <c r="A14" s="64">
        <v>3374</v>
      </c>
      <c r="B14" s="172" t="s">
        <v>18</v>
      </c>
      <c r="C14" s="173">
        <v>0.94678609062170704</v>
      </c>
      <c r="D14" s="32">
        <v>3</v>
      </c>
      <c r="E14" s="166">
        <v>-4.6632751937984127E-4</v>
      </c>
      <c r="F14" s="177">
        <v>0.97607531525306612</v>
      </c>
      <c r="G14" s="177">
        <v>0.94567965820908539</v>
      </c>
      <c r="H14" s="177">
        <v>0.94685906852155877</v>
      </c>
      <c r="I14" s="177">
        <v>0.94678609062170704</v>
      </c>
      <c r="J14" s="177">
        <f t="shared" si="0"/>
        <v>0.9538500331513543</v>
      </c>
      <c r="K14" s="32">
        <v>3</v>
      </c>
      <c r="L14" s="170">
        <v>-8.0000000000000004E-4</v>
      </c>
      <c r="M14" s="337"/>
      <c r="N14" s="337"/>
      <c r="O14" s="337"/>
      <c r="P14" s="337"/>
      <c r="Q14" s="337"/>
      <c r="R14" s="337"/>
    </row>
    <row r="15" spans="1:19" ht="18.75" x14ac:dyDescent="0.3">
      <c r="A15" s="64">
        <v>3262</v>
      </c>
      <c r="B15" s="172" t="s">
        <v>26</v>
      </c>
      <c r="C15" s="173">
        <v>0.90172609298223505</v>
      </c>
      <c r="D15" s="32">
        <v>3</v>
      </c>
      <c r="E15" s="168">
        <v>0.01</v>
      </c>
      <c r="F15" s="177"/>
      <c r="G15" s="177">
        <v>0.9838709677419355</v>
      </c>
      <c r="H15" s="177">
        <v>0.967741935483871</v>
      </c>
      <c r="I15" s="177">
        <v>0.90172609298223505</v>
      </c>
      <c r="J15" s="177">
        <f t="shared" si="0"/>
        <v>0.95111299873601374</v>
      </c>
      <c r="K15" s="32">
        <v>3</v>
      </c>
      <c r="L15" s="64">
        <v>-3.3999999999999998E-3</v>
      </c>
      <c r="M15" s="337"/>
      <c r="N15" s="337"/>
      <c r="O15" s="337"/>
      <c r="P15" s="337"/>
      <c r="Q15" s="337"/>
      <c r="R15" s="337"/>
    </row>
    <row r="16" spans="1:19" ht="18.75" x14ac:dyDescent="0.3">
      <c r="A16" s="64">
        <v>3454</v>
      </c>
      <c r="B16" s="172" t="s">
        <v>8</v>
      </c>
      <c r="C16" s="173">
        <v>0.8599124186896816</v>
      </c>
      <c r="D16" s="46">
        <v>4</v>
      </c>
      <c r="E16" s="166">
        <v>-5.5310108710998243E-2</v>
      </c>
      <c r="F16" s="177">
        <v>0.94184930077228135</v>
      </c>
      <c r="G16" s="177">
        <v>0.94446557626473948</v>
      </c>
      <c r="H16" s="177">
        <v>0.91571009635525769</v>
      </c>
      <c r="I16" s="177">
        <v>0.8599124186896816</v>
      </c>
      <c r="J16" s="177">
        <f t="shared" si="0"/>
        <v>0.91548434802049006</v>
      </c>
      <c r="K16" s="46">
        <v>4</v>
      </c>
      <c r="L16" s="64">
        <v>-2.5999999999999999E-3</v>
      </c>
      <c r="M16" s="337">
        <f>MAX(F16:J18)</f>
        <v>0.97023730611162662</v>
      </c>
      <c r="N16" s="337">
        <f>MIN(F16:J18)</f>
        <v>0.8599124186896816</v>
      </c>
      <c r="O16" s="337">
        <f>AVERAGE(F16:J18)</f>
        <v>0.93169699109403592</v>
      </c>
      <c r="P16" s="337">
        <f>MAX(F16:I19)</f>
        <v>0.97023730611162662</v>
      </c>
      <c r="Q16" s="337">
        <f>MIN(F16:I19)</f>
        <v>0.8599124186896816</v>
      </c>
      <c r="R16" s="337">
        <f>AVERAGE(F16:I19)</f>
        <v>0.92968678595097265</v>
      </c>
    </row>
    <row r="17" spans="1:22" ht="18.75" x14ac:dyDescent="0.3">
      <c r="A17" s="64">
        <v>3234</v>
      </c>
      <c r="B17" s="172" t="s">
        <v>21</v>
      </c>
      <c r="C17" s="173">
        <v>0.91356361480842807</v>
      </c>
      <c r="D17" s="46">
        <v>4</v>
      </c>
      <c r="E17" s="166">
        <v>-4.7699999999999999E-2</v>
      </c>
      <c r="F17" s="177">
        <v>0.95904235332009236</v>
      </c>
      <c r="G17" s="177">
        <v>0.96986655187257853</v>
      </c>
      <c r="H17" s="177">
        <v>0.96530984856621205</v>
      </c>
      <c r="I17" s="177">
        <v>0.91356361480842807</v>
      </c>
      <c r="J17" s="177">
        <f t="shared" si="0"/>
        <v>0.95194559214182772</v>
      </c>
      <c r="K17" s="46">
        <v>4</v>
      </c>
      <c r="L17" s="64">
        <v>-1.2999999999999999E-3</v>
      </c>
      <c r="M17" s="337"/>
      <c r="N17" s="337"/>
      <c r="O17" s="337"/>
      <c r="P17" s="337"/>
      <c r="Q17" s="337"/>
      <c r="R17" s="337"/>
    </row>
    <row r="18" spans="1:22" ht="18.75" x14ac:dyDescent="0.3">
      <c r="A18" s="64">
        <v>3456</v>
      </c>
      <c r="B18" s="172" t="s">
        <v>24</v>
      </c>
      <c r="C18" s="173">
        <v>0.8938536325497769</v>
      </c>
      <c r="D18" s="46">
        <v>4</v>
      </c>
      <c r="E18" s="166">
        <v>-3.32E-2</v>
      </c>
      <c r="F18" s="177">
        <v>0.95806089426061691</v>
      </c>
      <c r="G18" s="177">
        <v>0.97023730611162662</v>
      </c>
      <c r="H18" s="177">
        <v>0.88849229955714193</v>
      </c>
      <c r="I18" s="177">
        <v>0.8938536325497769</v>
      </c>
      <c r="J18" s="177">
        <f t="shared" si="0"/>
        <v>0.92766103311979065</v>
      </c>
      <c r="K18" s="46">
        <v>4</v>
      </c>
      <c r="L18" s="64">
        <v>-2.7000000000000001E-3</v>
      </c>
      <c r="M18" s="337"/>
      <c r="N18" s="337"/>
      <c r="O18" s="337"/>
      <c r="P18" s="337"/>
      <c r="Q18" s="337"/>
      <c r="R18" s="337"/>
    </row>
    <row r="19" spans="1:22" ht="18.75" x14ac:dyDescent="0.3">
      <c r="A19" s="64">
        <v>3392</v>
      </c>
      <c r="B19" s="172" t="s">
        <v>22</v>
      </c>
      <c r="C19" s="173">
        <v>0.89942706720346854</v>
      </c>
      <c r="D19" s="161">
        <v>5</v>
      </c>
      <c r="E19" s="168">
        <v>-0.11</v>
      </c>
      <c r="F19" s="177">
        <v>0.9478154411202081</v>
      </c>
      <c r="G19" s="177">
        <v>0.94470968735561378</v>
      </c>
      <c r="H19" s="177">
        <v>0.90267248640784137</v>
      </c>
      <c r="I19" s="177">
        <v>0.89942706720346854</v>
      </c>
      <c r="J19" s="177">
        <f t="shared" si="0"/>
        <v>0.92365617052178295</v>
      </c>
      <c r="K19" s="161">
        <v>5</v>
      </c>
      <c r="L19" s="64">
        <v>-1.8E-3</v>
      </c>
      <c r="M19" s="173">
        <f>MAX(F19:I19)</f>
        <v>0.9478154411202081</v>
      </c>
      <c r="N19" s="173">
        <f>MIN(F19:I19)</f>
        <v>0.89942706720346854</v>
      </c>
      <c r="O19" s="173">
        <f>AVERAGE(F19:I19)</f>
        <v>0.92365617052178295</v>
      </c>
      <c r="P19" s="337"/>
      <c r="Q19" s="337"/>
      <c r="R19" s="337"/>
    </row>
    <row r="20" spans="1:22" ht="21" x14ac:dyDescent="0.35">
      <c r="J20" s="180">
        <f>AVERAGE(J16:J19)</f>
        <v>0.92968678595097276</v>
      </c>
      <c r="S20" s="309"/>
      <c r="T20" s="339" t="s">
        <v>443</v>
      </c>
      <c r="U20" s="339"/>
      <c r="V20" s="339"/>
    </row>
    <row r="21" spans="1:22" ht="42" x14ac:dyDescent="0.35">
      <c r="S21" s="309"/>
      <c r="T21" s="310" t="s">
        <v>440</v>
      </c>
      <c r="U21" s="310" t="s">
        <v>441</v>
      </c>
      <c r="V21" s="310" t="s">
        <v>442</v>
      </c>
    </row>
    <row r="22" spans="1:22" ht="42" x14ac:dyDescent="0.35">
      <c r="S22" s="311" t="s">
        <v>271</v>
      </c>
      <c r="T22" s="313">
        <f>P16</f>
        <v>0.97023730611162662</v>
      </c>
      <c r="U22" s="313">
        <f>R16</f>
        <v>0.92968678595097265</v>
      </c>
      <c r="V22" s="313">
        <f>Q16</f>
        <v>0.8599124186896816</v>
      </c>
    </row>
    <row r="23" spans="1:22" ht="42" x14ac:dyDescent="0.35">
      <c r="S23" s="312" t="s">
        <v>272</v>
      </c>
      <c r="T23" s="313">
        <f>P2</f>
        <v>0.95527476935419176</v>
      </c>
      <c r="U23" s="313">
        <f>R2</f>
        <v>0.90597731561294181</v>
      </c>
      <c r="V23" s="313">
        <f>Q2</f>
        <v>0.8136160714285714</v>
      </c>
    </row>
    <row r="24" spans="1:22" x14ac:dyDescent="0.25">
      <c r="S24" s="202"/>
    </row>
    <row r="25" spans="1:22" x14ac:dyDescent="0.25">
      <c r="S25" s="202"/>
    </row>
    <row r="26" spans="1:22" x14ac:dyDescent="0.25">
      <c r="S26" s="202"/>
      <c r="T26" s="181" t="s">
        <v>265</v>
      </c>
      <c r="U26" s="181" t="s">
        <v>270</v>
      </c>
      <c r="V26" s="181" t="s">
        <v>269</v>
      </c>
    </row>
    <row r="27" spans="1:22" x14ac:dyDescent="0.25">
      <c r="S27" s="277">
        <v>5</v>
      </c>
      <c r="T27" s="182">
        <f>M19</f>
        <v>0.9478154411202081</v>
      </c>
      <c r="U27" s="182">
        <f>O19</f>
        <v>0.92365617052178295</v>
      </c>
      <c r="V27" s="182">
        <f>N19</f>
        <v>0.89942706720346854</v>
      </c>
    </row>
    <row r="28" spans="1:22" x14ac:dyDescent="0.25">
      <c r="S28" s="278">
        <v>4</v>
      </c>
      <c r="T28" s="182">
        <f>M16</f>
        <v>0.97023730611162662</v>
      </c>
      <c r="U28" s="182">
        <f>O16</f>
        <v>0.93169699109403592</v>
      </c>
      <c r="V28" s="182">
        <f>N16</f>
        <v>0.8599124186896816</v>
      </c>
    </row>
    <row r="29" spans="1:22" x14ac:dyDescent="0.25">
      <c r="S29" s="279">
        <v>3</v>
      </c>
      <c r="T29" s="182">
        <f>M7</f>
        <v>0.98669582649899767</v>
      </c>
      <c r="U29" s="182">
        <f>O7</f>
        <v>0.89900224844808208</v>
      </c>
      <c r="V29" s="182">
        <f>N7</f>
        <v>0.76536904991327814</v>
      </c>
    </row>
    <row r="30" spans="1:22" x14ac:dyDescent="0.25">
      <c r="S30" s="280">
        <v>2</v>
      </c>
      <c r="T30" s="182">
        <f>M4</f>
        <v>0.95527476935419176</v>
      </c>
      <c r="U30" s="182">
        <f>O4</f>
        <v>0.91419256299627605</v>
      </c>
      <c r="V30" s="182">
        <f>N4</f>
        <v>0.88173964849568065</v>
      </c>
    </row>
    <row r="31" spans="1:22" ht="45" customHeight="1" x14ac:dyDescent="0.25">
      <c r="S31" s="281">
        <v>1</v>
      </c>
      <c r="T31" s="182">
        <f>M2</f>
        <v>0.94744744744744747</v>
      </c>
      <c r="U31" s="182">
        <f>O2</f>
        <v>0.89365444453794018</v>
      </c>
      <c r="V31" s="182">
        <f>N2</f>
        <v>0.8136160714285714</v>
      </c>
    </row>
    <row r="32" spans="1:22" x14ac:dyDescent="0.25">
      <c r="S32" s="282"/>
    </row>
  </sheetData>
  <sortState ref="A2:K21">
    <sortCondition ref="D1"/>
  </sortState>
  <mergeCells count="22">
    <mergeCell ref="T20:V20"/>
    <mergeCell ref="R2:R6"/>
    <mergeCell ref="R7:R15"/>
    <mergeCell ref="R16:R19"/>
    <mergeCell ref="P16:P19"/>
    <mergeCell ref="P7:P15"/>
    <mergeCell ref="P2:P6"/>
    <mergeCell ref="Q2:Q6"/>
    <mergeCell ref="Q7:Q15"/>
    <mergeCell ref="Q16:Q19"/>
    <mergeCell ref="M2:M3"/>
    <mergeCell ref="N2:N3"/>
    <mergeCell ref="O2:O3"/>
    <mergeCell ref="M4:M6"/>
    <mergeCell ref="N4:N6"/>
    <mergeCell ref="O4:O6"/>
    <mergeCell ref="M7:M15"/>
    <mergeCell ref="N7:N15"/>
    <mergeCell ref="O7:O15"/>
    <mergeCell ref="M16:M18"/>
    <mergeCell ref="N16:N18"/>
    <mergeCell ref="O16:O1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J37"/>
  <sheetViews>
    <sheetView workbookViewId="0">
      <selection activeCell="N11" sqref="N11"/>
    </sheetView>
  </sheetViews>
  <sheetFormatPr defaultRowHeight="15" x14ac:dyDescent="0.25"/>
  <cols>
    <col min="2" max="2" width="30.85546875" bestFit="1" customWidth="1"/>
    <col min="3" max="3" width="17" customWidth="1"/>
    <col min="4" max="4" width="18.85546875" customWidth="1"/>
    <col min="5" max="5" width="17.7109375" customWidth="1"/>
    <col min="6" max="6" width="10.5703125" customWidth="1"/>
    <col min="9" max="9" width="9.140625" style="23"/>
    <col min="10" max="10" width="22.85546875" customWidth="1"/>
  </cols>
  <sheetData>
    <row r="1" spans="1:10" x14ac:dyDescent="0.25">
      <c r="C1" s="187" t="s">
        <v>253</v>
      </c>
      <c r="D1" s="187" t="s">
        <v>275</v>
      </c>
      <c r="E1" s="187" t="s">
        <v>276</v>
      </c>
    </row>
    <row r="2" spans="1:10" ht="45" x14ac:dyDescent="0.25">
      <c r="A2" s="187" t="s">
        <v>150</v>
      </c>
      <c r="B2" s="187" t="s">
        <v>27</v>
      </c>
      <c r="C2" s="204" t="s">
        <v>404</v>
      </c>
      <c r="D2" s="204" t="s">
        <v>403</v>
      </c>
      <c r="E2" s="204" t="s">
        <v>406</v>
      </c>
      <c r="F2" s="204" t="s">
        <v>405</v>
      </c>
    </row>
    <row r="3" spans="1:10" ht="31.5" x14ac:dyDescent="0.25">
      <c r="A3" s="178">
        <v>3458</v>
      </c>
      <c r="B3" s="178" t="s">
        <v>15</v>
      </c>
      <c r="C3" s="178">
        <v>-3.7000000000000002E-3</v>
      </c>
      <c r="D3" s="178">
        <f>C3*31</f>
        <v>-0.11470000000000001</v>
      </c>
      <c r="E3" s="264">
        <f>D3*3</f>
        <v>-0.34410000000000002</v>
      </c>
      <c r="F3" s="185">
        <v>1</v>
      </c>
    </row>
    <row r="4" spans="1:10" ht="32.25" thickBot="1" x14ac:dyDescent="0.3">
      <c r="A4" s="178">
        <v>9685</v>
      </c>
      <c r="B4" s="178" t="s">
        <v>251</v>
      </c>
      <c r="C4" s="178">
        <v>-3.7000000000000002E-3</v>
      </c>
      <c r="D4" s="178">
        <f t="shared" ref="D4:D29" si="0">C4*31</f>
        <v>-0.11470000000000001</v>
      </c>
      <c r="E4" s="264">
        <f t="shared" ref="E4:E29" si="1">D4*3</f>
        <v>-0.34410000000000002</v>
      </c>
      <c r="F4" s="185">
        <v>1</v>
      </c>
      <c r="I4" s="179"/>
      <c r="J4" s="181" t="s">
        <v>277</v>
      </c>
    </row>
    <row r="5" spans="1:10" ht="32.25" thickBot="1" x14ac:dyDescent="0.3">
      <c r="A5" s="178">
        <v>3262</v>
      </c>
      <c r="B5" s="178" t="s">
        <v>26</v>
      </c>
      <c r="C5" s="178">
        <v>-3.3999999999999998E-3</v>
      </c>
      <c r="D5" s="178">
        <f t="shared" si="0"/>
        <v>-0.10539999999999999</v>
      </c>
      <c r="E5" s="264">
        <f t="shared" si="1"/>
        <v>-0.31619999999999998</v>
      </c>
      <c r="F5" s="185">
        <v>1</v>
      </c>
      <c r="I5" s="59">
        <v>5</v>
      </c>
      <c r="J5" s="178" t="s">
        <v>278</v>
      </c>
    </row>
    <row r="6" spans="1:10" ht="32.25" thickBot="1" x14ac:dyDescent="0.3">
      <c r="A6" s="178">
        <v>3448</v>
      </c>
      <c r="B6" s="178" t="s">
        <v>10</v>
      </c>
      <c r="C6" s="178">
        <v>-3.3E-3</v>
      </c>
      <c r="D6" s="178">
        <f t="shared" si="0"/>
        <v>-0.1023</v>
      </c>
      <c r="E6" s="264">
        <f t="shared" si="1"/>
        <v>-0.30690000000000001</v>
      </c>
      <c r="F6" s="185">
        <v>1</v>
      </c>
      <c r="I6" s="60">
        <v>4</v>
      </c>
      <c r="J6" s="178" t="s">
        <v>279</v>
      </c>
    </row>
    <row r="7" spans="1:10" ht="32.25" thickBot="1" x14ac:dyDescent="0.3">
      <c r="A7" s="178">
        <v>3452</v>
      </c>
      <c r="B7" s="178" t="s">
        <v>250</v>
      </c>
      <c r="C7" s="178">
        <v>-3.2000000000000002E-3</v>
      </c>
      <c r="D7" s="178">
        <f t="shared" si="0"/>
        <v>-9.920000000000001E-2</v>
      </c>
      <c r="E7" s="264">
        <f t="shared" si="1"/>
        <v>-0.29760000000000003</v>
      </c>
      <c r="F7" s="185">
        <v>1</v>
      </c>
      <c r="I7" s="183">
        <v>3</v>
      </c>
      <c r="J7" s="178" t="s">
        <v>280</v>
      </c>
    </row>
    <row r="8" spans="1:10" ht="32.25" thickBot="1" x14ac:dyDescent="0.3">
      <c r="A8" s="178">
        <v>5780</v>
      </c>
      <c r="B8" s="178" t="s">
        <v>12</v>
      </c>
      <c r="C8" s="178">
        <v>-2.8999999999999998E-3</v>
      </c>
      <c r="D8" s="178">
        <f t="shared" si="0"/>
        <v>-8.9899999999999994E-2</v>
      </c>
      <c r="E8" s="264">
        <f t="shared" si="1"/>
        <v>-0.2697</v>
      </c>
      <c r="F8" s="185">
        <v>1</v>
      </c>
      <c r="I8" s="184">
        <v>2</v>
      </c>
      <c r="J8" s="178" t="s">
        <v>281</v>
      </c>
    </row>
    <row r="9" spans="1:10" ht="31.5" x14ac:dyDescent="0.25">
      <c r="A9" s="178">
        <v>3456</v>
      </c>
      <c r="B9" s="178" t="s">
        <v>24</v>
      </c>
      <c r="C9" s="178">
        <v>-2.7000000000000001E-3</v>
      </c>
      <c r="D9" s="178">
        <f t="shared" si="0"/>
        <v>-8.3700000000000011E-2</v>
      </c>
      <c r="E9" s="264">
        <f t="shared" si="1"/>
        <v>-0.25110000000000005</v>
      </c>
      <c r="F9" s="185">
        <v>1</v>
      </c>
      <c r="I9" s="185">
        <v>1</v>
      </c>
      <c r="J9" s="178" t="s">
        <v>282</v>
      </c>
    </row>
    <row r="10" spans="1:10" ht="32.25" thickBot="1" x14ac:dyDescent="0.3">
      <c r="A10" s="178">
        <v>3396</v>
      </c>
      <c r="B10" s="178" t="s">
        <v>2</v>
      </c>
      <c r="C10" s="178">
        <v>-2.7000000000000001E-3</v>
      </c>
      <c r="D10" s="178">
        <f t="shared" si="0"/>
        <v>-8.3700000000000011E-2</v>
      </c>
      <c r="E10" s="264">
        <f t="shared" si="1"/>
        <v>-0.25110000000000005</v>
      </c>
      <c r="F10" s="185">
        <v>1</v>
      </c>
    </row>
    <row r="11" spans="1:10" ht="32.25" thickBot="1" x14ac:dyDescent="0.3">
      <c r="A11" s="178">
        <v>3382</v>
      </c>
      <c r="B11" s="178" t="s">
        <v>23</v>
      </c>
      <c r="C11" s="178">
        <v>-2.5999999999999999E-3</v>
      </c>
      <c r="D11" s="178">
        <f t="shared" si="0"/>
        <v>-8.0599999999999991E-2</v>
      </c>
      <c r="E11" s="264">
        <f t="shared" si="1"/>
        <v>-0.24179999999999996</v>
      </c>
      <c r="F11" s="184">
        <v>2</v>
      </c>
    </row>
    <row r="12" spans="1:10" ht="32.25" thickBot="1" x14ac:dyDescent="0.3">
      <c r="A12" s="178">
        <v>3446</v>
      </c>
      <c r="B12" s="178" t="s">
        <v>25</v>
      </c>
      <c r="C12" s="178">
        <v>-2.5999999999999999E-3</v>
      </c>
      <c r="D12" s="178">
        <f t="shared" si="0"/>
        <v>-8.0599999999999991E-2</v>
      </c>
      <c r="E12" s="264">
        <f t="shared" si="1"/>
        <v>-0.24179999999999996</v>
      </c>
      <c r="F12" s="184">
        <v>2</v>
      </c>
    </row>
    <row r="13" spans="1:10" ht="32.25" thickBot="1" x14ac:dyDescent="0.3">
      <c r="A13" s="178">
        <v>3454</v>
      </c>
      <c r="B13" s="178" t="s">
        <v>8</v>
      </c>
      <c r="C13" s="178">
        <v>-2.5999999999999999E-3</v>
      </c>
      <c r="D13" s="178">
        <f t="shared" si="0"/>
        <v>-8.0599999999999991E-2</v>
      </c>
      <c r="E13" s="264">
        <f t="shared" si="1"/>
        <v>-0.24179999999999996</v>
      </c>
      <c r="F13" s="184">
        <v>2</v>
      </c>
    </row>
    <row r="14" spans="1:10" ht="32.25" thickBot="1" x14ac:dyDescent="0.3">
      <c r="A14" s="178">
        <v>3414</v>
      </c>
      <c r="B14" s="178" t="s">
        <v>17</v>
      </c>
      <c r="C14" s="178">
        <v>-2.3999999999999998E-3</v>
      </c>
      <c r="D14" s="178">
        <f t="shared" si="0"/>
        <v>-7.4399999999999994E-2</v>
      </c>
      <c r="E14" s="264">
        <f t="shared" si="1"/>
        <v>-0.22319999999999998</v>
      </c>
      <c r="F14" s="184">
        <v>2</v>
      </c>
    </row>
    <row r="15" spans="1:10" ht="32.25" thickBot="1" x14ac:dyDescent="0.3">
      <c r="A15" s="178">
        <v>3418</v>
      </c>
      <c r="B15" s="178" t="s">
        <v>249</v>
      </c>
      <c r="C15" s="178">
        <v>-2.0999999999999999E-3</v>
      </c>
      <c r="D15" s="178">
        <f t="shared" si="0"/>
        <v>-6.5099999999999991E-2</v>
      </c>
      <c r="E15" s="264">
        <f t="shared" si="1"/>
        <v>-0.19529999999999997</v>
      </c>
      <c r="F15" s="183">
        <v>3</v>
      </c>
    </row>
    <row r="16" spans="1:10" ht="32.25" thickBot="1" x14ac:dyDescent="0.3">
      <c r="A16" s="192">
        <v>5786</v>
      </c>
      <c r="B16" s="192" t="s">
        <v>92</v>
      </c>
      <c r="C16" s="192">
        <v>-2E-3</v>
      </c>
      <c r="D16" s="192">
        <f>C16*31</f>
        <v>-6.2E-2</v>
      </c>
      <c r="E16" s="265">
        <f>D16*3</f>
        <v>-0.186</v>
      </c>
      <c r="F16" s="183">
        <v>3</v>
      </c>
    </row>
    <row r="17" spans="1:6" ht="32.25" thickBot="1" x14ac:dyDescent="0.3">
      <c r="A17" s="178">
        <v>3694</v>
      </c>
      <c r="B17" s="178" t="s">
        <v>16</v>
      </c>
      <c r="C17" s="178">
        <v>-1.9E-3</v>
      </c>
      <c r="D17" s="178">
        <f t="shared" si="0"/>
        <v>-5.8900000000000001E-2</v>
      </c>
      <c r="E17" s="264">
        <f t="shared" si="1"/>
        <v>-0.1767</v>
      </c>
      <c r="F17" s="183">
        <v>3</v>
      </c>
    </row>
    <row r="18" spans="1:6" ht="32.25" thickBot="1" x14ac:dyDescent="0.3">
      <c r="A18" s="178">
        <v>3416</v>
      </c>
      <c r="B18" s="178" t="s">
        <v>11</v>
      </c>
      <c r="C18" s="178">
        <v>-1.9E-3</v>
      </c>
      <c r="D18" s="178">
        <f t="shared" si="0"/>
        <v>-5.8900000000000001E-2</v>
      </c>
      <c r="E18" s="264">
        <f t="shared" si="1"/>
        <v>-0.1767</v>
      </c>
      <c r="F18" s="183">
        <v>3</v>
      </c>
    </row>
    <row r="19" spans="1:6" ht="32.25" thickBot="1" x14ac:dyDescent="0.3">
      <c r="A19" s="178">
        <v>3392</v>
      </c>
      <c r="B19" s="178" t="s">
        <v>22</v>
      </c>
      <c r="C19" s="178">
        <v>-1.8E-3</v>
      </c>
      <c r="D19" s="178">
        <f t="shared" si="0"/>
        <v>-5.5799999999999995E-2</v>
      </c>
      <c r="E19" s="264">
        <f t="shared" si="1"/>
        <v>-0.16739999999999999</v>
      </c>
      <c r="F19" s="183">
        <v>3</v>
      </c>
    </row>
    <row r="20" spans="1:6" ht="32.25" thickBot="1" x14ac:dyDescent="0.3">
      <c r="A20" s="178">
        <v>3696</v>
      </c>
      <c r="B20" s="178" t="s">
        <v>6</v>
      </c>
      <c r="C20" s="178">
        <v>-1.8E-3</v>
      </c>
      <c r="D20" s="178">
        <f t="shared" si="0"/>
        <v>-5.5799999999999995E-2</v>
      </c>
      <c r="E20" s="264">
        <f t="shared" si="1"/>
        <v>-0.16739999999999999</v>
      </c>
      <c r="F20" s="183">
        <v>3</v>
      </c>
    </row>
    <row r="21" spans="1:6" ht="32.25" thickBot="1" x14ac:dyDescent="0.3">
      <c r="A21" s="178">
        <v>3376</v>
      </c>
      <c r="B21" s="178" t="s">
        <v>5</v>
      </c>
      <c r="C21" s="178">
        <v>-1.6000000000000001E-3</v>
      </c>
      <c r="D21" s="178">
        <f t="shared" si="0"/>
        <v>-4.9600000000000005E-2</v>
      </c>
      <c r="E21" s="264">
        <f t="shared" si="1"/>
        <v>-0.14880000000000002</v>
      </c>
      <c r="F21" s="60">
        <v>4</v>
      </c>
    </row>
    <row r="22" spans="1:6" ht="32.25" thickBot="1" x14ac:dyDescent="0.3">
      <c r="A22" s="178">
        <v>3388</v>
      </c>
      <c r="B22" s="178" t="s">
        <v>165</v>
      </c>
      <c r="C22" s="178">
        <v>-1.6000000000000001E-3</v>
      </c>
      <c r="D22" s="178">
        <f t="shared" si="0"/>
        <v>-4.9600000000000005E-2</v>
      </c>
      <c r="E22" s="264">
        <f t="shared" si="1"/>
        <v>-0.14880000000000002</v>
      </c>
      <c r="F22" s="60">
        <v>4</v>
      </c>
    </row>
    <row r="23" spans="1:6" ht="32.25" thickBot="1" x14ac:dyDescent="0.3">
      <c r="A23" s="178">
        <v>3234</v>
      </c>
      <c r="B23" s="178" t="s">
        <v>21</v>
      </c>
      <c r="C23" s="178">
        <v>-1.2999999999999999E-3</v>
      </c>
      <c r="D23" s="178">
        <f t="shared" si="0"/>
        <v>-4.0299999999999996E-2</v>
      </c>
      <c r="E23" s="264">
        <f t="shared" si="1"/>
        <v>-0.12089999999999998</v>
      </c>
      <c r="F23" s="60">
        <v>4</v>
      </c>
    </row>
    <row r="24" spans="1:6" ht="32.25" thickBot="1" x14ac:dyDescent="0.3">
      <c r="A24" s="178">
        <v>3390</v>
      </c>
      <c r="B24" s="178" t="s">
        <v>182</v>
      </c>
      <c r="C24" s="178">
        <v>-1.1999999999999999E-3</v>
      </c>
      <c r="D24" s="178">
        <f t="shared" si="0"/>
        <v>-3.7199999999999997E-2</v>
      </c>
      <c r="E24" s="264">
        <f t="shared" si="1"/>
        <v>-0.11159999999999999</v>
      </c>
      <c r="F24" s="60">
        <v>4</v>
      </c>
    </row>
    <row r="25" spans="1:6" ht="32.25" thickBot="1" x14ac:dyDescent="0.3">
      <c r="A25" s="178">
        <v>3690</v>
      </c>
      <c r="B25" s="178" t="s">
        <v>19</v>
      </c>
      <c r="C25" s="178">
        <v>-1E-3</v>
      </c>
      <c r="D25" s="178">
        <f t="shared" si="0"/>
        <v>-3.1E-2</v>
      </c>
      <c r="E25" s="264">
        <f t="shared" si="1"/>
        <v>-9.2999999999999999E-2</v>
      </c>
      <c r="F25" s="59">
        <v>5</v>
      </c>
    </row>
    <row r="26" spans="1:6" ht="32.25" thickBot="1" x14ac:dyDescent="0.3">
      <c r="A26" s="178">
        <v>3374</v>
      </c>
      <c r="B26" s="178" t="s">
        <v>18</v>
      </c>
      <c r="C26" s="186">
        <v>-8.0000000000000004E-4</v>
      </c>
      <c r="D26" s="178">
        <f t="shared" si="0"/>
        <v>-2.4800000000000003E-2</v>
      </c>
      <c r="E26" s="264">
        <f t="shared" si="1"/>
        <v>-7.4400000000000008E-2</v>
      </c>
      <c r="F26" s="59">
        <v>5</v>
      </c>
    </row>
    <row r="27" spans="1:6" ht="32.25" thickBot="1" x14ac:dyDescent="0.3">
      <c r="A27" s="178">
        <v>3420</v>
      </c>
      <c r="B27" s="178" t="s">
        <v>4</v>
      </c>
      <c r="C27" s="178">
        <v>-6.9999999999999999E-4</v>
      </c>
      <c r="D27" s="178">
        <f t="shared" si="0"/>
        <v>-2.1700000000000001E-2</v>
      </c>
      <c r="E27" s="264">
        <f t="shared" si="1"/>
        <v>-6.5100000000000005E-2</v>
      </c>
      <c r="F27" s="59">
        <v>5</v>
      </c>
    </row>
    <row r="28" spans="1:6" ht="32.25" thickBot="1" x14ac:dyDescent="0.3">
      <c r="A28" s="178">
        <v>3188</v>
      </c>
      <c r="B28" s="178" t="s">
        <v>248</v>
      </c>
      <c r="C28" s="178">
        <v>-5.0000000000000001E-4</v>
      </c>
      <c r="D28" s="178">
        <f t="shared" si="0"/>
        <v>-1.55E-2</v>
      </c>
      <c r="E28" s="264">
        <f t="shared" si="1"/>
        <v>-4.65E-2</v>
      </c>
      <c r="F28" s="59">
        <v>5</v>
      </c>
    </row>
    <row r="29" spans="1:6" ht="32.25" thickBot="1" x14ac:dyDescent="0.3">
      <c r="A29" s="178">
        <v>3424</v>
      </c>
      <c r="B29" s="178" t="s">
        <v>14</v>
      </c>
      <c r="C29" s="186">
        <v>-8.0000000000000007E-5</v>
      </c>
      <c r="D29" s="178">
        <f t="shared" si="0"/>
        <v>-2.48E-3</v>
      </c>
      <c r="E29" s="264">
        <f t="shared" si="1"/>
        <v>-7.4400000000000004E-3</v>
      </c>
      <c r="F29" s="59">
        <v>5</v>
      </c>
    </row>
    <row r="33" spans="3:9" x14ac:dyDescent="0.25">
      <c r="C33" s="23"/>
      <c r="I33"/>
    </row>
    <row r="34" spans="3:9" x14ac:dyDescent="0.25">
      <c r="C34" s="23"/>
      <c r="I34"/>
    </row>
    <row r="35" spans="3:9" x14ac:dyDescent="0.25">
      <c r="C35" s="23"/>
      <c r="I35"/>
    </row>
    <row r="36" spans="3:9" x14ac:dyDescent="0.25">
      <c r="C36" s="23"/>
      <c r="I36"/>
    </row>
    <row r="37" spans="3:9" x14ac:dyDescent="0.25">
      <c r="C37" s="23"/>
      <c r="I3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E1048576"/>
    </sheetView>
  </sheetViews>
  <sheetFormatPr defaultRowHeight="15" x14ac:dyDescent="0.25"/>
  <cols>
    <col min="2" max="2" width="30.85546875" bestFit="1" customWidth="1"/>
    <col min="3" max="3" width="17" customWidth="1"/>
    <col min="4" max="4" width="18.85546875" customWidth="1"/>
    <col min="5" max="5" width="17.7109375" customWidth="1"/>
    <col min="6" max="6" width="10.5703125" customWidth="1"/>
    <col min="9" max="9" width="9.140625" style="23"/>
    <col min="10" max="10" width="22.85546875" customWidth="1"/>
  </cols>
  <sheetData>
    <row r="1" spans="1:10" x14ac:dyDescent="0.25">
      <c r="C1" s="233" t="s">
        <v>253</v>
      </c>
      <c r="D1" s="233" t="s">
        <v>275</v>
      </c>
      <c r="E1" s="233" t="s">
        <v>276</v>
      </c>
    </row>
    <row r="2" spans="1:10" ht="45" x14ac:dyDescent="0.25">
      <c r="A2" s="233" t="s">
        <v>150</v>
      </c>
      <c r="B2" s="233" t="s">
        <v>27</v>
      </c>
      <c r="C2" s="204" t="s">
        <v>404</v>
      </c>
      <c r="D2" s="204" t="s">
        <v>403</v>
      </c>
      <c r="E2" s="204" t="s">
        <v>406</v>
      </c>
      <c r="F2" s="204" t="s">
        <v>405</v>
      </c>
    </row>
    <row r="3" spans="1:10" ht="31.5" x14ac:dyDescent="0.25">
      <c r="A3" s="232">
        <v>3458</v>
      </c>
      <c r="B3" s="232" t="s">
        <v>15</v>
      </c>
      <c r="C3" s="232">
        <v>-3.7000000000000002E-3</v>
      </c>
      <c r="D3" s="232">
        <f>C3*31</f>
        <v>-0.11470000000000001</v>
      </c>
      <c r="E3" s="264">
        <f>D3*3</f>
        <v>-0.34410000000000002</v>
      </c>
      <c r="F3" s="185">
        <v>1</v>
      </c>
    </row>
    <row r="4" spans="1:10" ht="32.25" thickBot="1" x14ac:dyDescent="0.3">
      <c r="A4" s="232">
        <v>9685</v>
      </c>
      <c r="B4" s="232" t="s">
        <v>251</v>
      </c>
      <c r="C4" s="232">
        <v>-3.7000000000000002E-3</v>
      </c>
      <c r="D4" s="232">
        <f t="shared" ref="D4:D29" si="0">C4*31</f>
        <v>-0.11470000000000001</v>
      </c>
      <c r="E4" s="264">
        <f t="shared" ref="E4:E29" si="1">D4*3</f>
        <v>-0.34410000000000002</v>
      </c>
      <c r="F4" s="185">
        <v>1</v>
      </c>
      <c r="I4" s="179"/>
      <c r="J4" s="181" t="s">
        <v>277</v>
      </c>
    </row>
    <row r="5" spans="1:10" ht="32.25" thickBot="1" x14ac:dyDescent="0.3">
      <c r="A5" s="232">
        <v>3262</v>
      </c>
      <c r="B5" s="232" t="s">
        <v>26</v>
      </c>
      <c r="C5" s="232">
        <v>-3.3999999999999998E-3</v>
      </c>
      <c r="D5" s="232">
        <f t="shared" si="0"/>
        <v>-0.10539999999999999</v>
      </c>
      <c r="E5" s="264">
        <f t="shared" si="1"/>
        <v>-0.31619999999999998</v>
      </c>
      <c r="F5" s="185">
        <v>1</v>
      </c>
      <c r="I5" s="59">
        <v>5</v>
      </c>
      <c r="J5" s="232" t="s">
        <v>278</v>
      </c>
    </row>
    <row r="6" spans="1:10" ht="32.25" thickBot="1" x14ac:dyDescent="0.3">
      <c r="A6" s="232">
        <v>3448</v>
      </c>
      <c r="B6" s="232" t="s">
        <v>10</v>
      </c>
      <c r="C6" s="232">
        <v>-3.3E-3</v>
      </c>
      <c r="D6" s="232">
        <f t="shared" si="0"/>
        <v>-0.1023</v>
      </c>
      <c r="E6" s="264">
        <f t="shared" si="1"/>
        <v>-0.30690000000000001</v>
      </c>
      <c r="F6" s="185">
        <v>1</v>
      </c>
      <c r="I6" s="60">
        <v>4</v>
      </c>
      <c r="J6" s="232" t="s">
        <v>279</v>
      </c>
    </row>
    <row r="7" spans="1:10" ht="32.25" thickBot="1" x14ac:dyDescent="0.3">
      <c r="A7" s="232">
        <v>3452</v>
      </c>
      <c r="B7" s="232" t="s">
        <v>250</v>
      </c>
      <c r="C7" s="232">
        <v>-3.2000000000000002E-3</v>
      </c>
      <c r="D7" s="232">
        <f t="shared" si="0"/>
        <v>-9.920000000000001E-2</v>
      </c>
      <c r="E7" s="264">
        <f t="shared" si="1"/>
        <v>-0.29760000000000003</v>
      </c>
      <c r="F7" s="185">
        <v>1</v>
      </c>
      <c r="I7" s="183">
        <v>3</v>
      </c>
      <c r="J7" s="232" t="s">
        <v>280</v>
      </c>
    </row>
    <row r="8" spans="1:10" ht="32.25" thickBot="1" x14ac:dyDescent="0.3">
      <c r="A8" s="232">
        <v>5780</v>
      </c>
      <c r="B8" s="232" t="s">
        <v>12</v>
      </c>
      <c r="C8" s="232">
        <v>-2.8999999999999998E-3</v>
      </c>
      <c r="D8" s="232">
        <f t="shared" si="0"/>
        <v>-8.9899999999999994E-2</v>
      </c>
      <c r="E8" s="264">
        <f t="shared" si="1"/>
        <v>-0.2697</v>
      </c>
      <c r="F8" s="185">
        <v>1</v>
      </c>
      <c r="I8" s="184">
        <v>2</v>
      </c>
      <c r="J8" s="232" t="s">
        <v>281</v>
      </c>
    </row>
    <row r="9" spans="1:10" ht="31.5" x14ac:dyDescent="0.25">
      <c r="A9" s="232">
        <v>3456</v>
      </c>
      <c r="B9" s="232" t="s">
        <v>24</v>
      </c>
      <c r="C9" s="232">
        <v>-2.7000000000000001E-3</v>
      </c>
      <c r="D9" s="232">
        <f t="shared" si="0"/>
        <v>-8.3700000000000011E-2</v>
      </c>
      <c r="E9" s="264">
        <f t="shared" si="1"/>
        <v>-0.25110000000000005</v>
      </c>
      <c r="F9" s="185">
        <v>1</v>
      </c>
      <c r="I9" s="185">
        <v>1</v>
      </c>
      <c r="J9" s="232" t="s">
        <v>282</v>
      </c>
    </row>
    <row r="10" spans="1:10" ht="32.25" thickBot="1" x14ac:dyDescent="0.3">
      <c r="A10" s="232">
        <v>3396</v>
      </c>
      <c r="B10" s="232" t="s">
        <v>2</v>
      </c>
      <c r="C10" s="232">
        <v>-2.7000000000000001E-3</v>
      </c>
      <c r="D10" s="232">
        <f t="shared" si="0"/>
        <v>-8.3700000000000011E-2</v>
      </c>
      <c r="E10" s="264">
        <f t="shared" si="1"/>
        <v>-0.25110000000000005</v>
      </c>
      <c r="F10" s="185">
        <v>1</v>
      </c>
    </row>
    <row r="11" spans="1:10" ht="32.25" thickBot="1" x14ac:dyDescent="0.3">
      <c r="A11" s="232">
        <v>3382</v>
      </c>
      <c r="B11" s="232" t="s">
        <v>23</v>
      </c>
      <c r="C11" s="232">
        <v>-2.5999999999999999E-3</v>
      </c>
      <c r="D11" s="232">
        <f t="shared" si="0"/>
        <v>-8.0599999999999991E-2</v>
      </c>
      <c r="E11" s="264">
        <f t="shared" si="1"/>
        <v>-0.24179999999999996</v>
      </c>
      <c r="F11" s="184">
        <v>2</v>
      </c>
    </row>
    <row r="12" spans="1:10" ht="32.25" thickBot="1" x14ac:dyDescent="0.3">
      <c r="A12" s="232">
        <v>3446</v>
      </c>
      <c r="B12" s="232" t="s">
        <v>25</v>
      </c>
      <c r="C12" s="232">
        <v>-2.5999999999999999E-3</v>
      </c>
      <c r="D12" s="232">
        <f t="shared" si="0"/>
        <v>-8.0599999999999991E-2</v>
      </c>
      <c r="E12" s="264">
        <f t="shared" si="1"/>
        <v>-0.24179999999999996</v>
      </c>
      <c r="F12" s="184">
        <v>2</v>
      </c>
    </row>
    <row r="13" spans="1:10" ht="32.25" thickBot="1" x14ac:dyDescent="0.3">
      <c r="A13" s="232">
        <v>3454</v>
      </c>
      <c r="B13" s="232" t="s">
        <v>8</v>
      </c>
      <c r="C13" s="232">
        <v>-2.5999999999999999E-3</v>
      </c>
      <c r="D13" s="232">
        <f t="shared" si="0"/>
        <v>-8.0599999999999991E-2</v>
      </c>
      <c r="E13" s="264">
        <f t="shared" si="1"/>
        <v>-0.24179999999999996</v>
      </c>
      <c r="F13" s="184">
        <v>2</v>
      </c>
    </row>
    <row r="14" spans="1:10" ht="32.25" thickBot="1" x14ac:dyDescent="0.3">
      <c r="A14" s="232">
        <v>3414</v>
      </c>
      <c r="B14" s="232" t="s">
        <v>17</v>
      </c>
      <c r="C14" s="232">
        <v>-2.3999999999999998E-3</v>
      </c>
      <c r="D14" s="232">
        <f t="shared" si="0"/>
        <v>-7.4399999999999994E-2</v>
      </c>
      <c r="E14" s="264">
        <f t="shared" si="1"/>
        <v>-0.22319999999999998</v>
      </c>
      <c r="F14" s="184">
        <v>2</v>
      </c>
    </row>
    <row r="15" spans="1:10" ht="32.25" thickBot="1" x14ac:dyDescent="0.3">
      <c r="A15" s="232">
        <v>3418</v>
      </c>
      <c r="B15" s="232" t="s">
        <v>249</v>
      </c>
      <c r="C15" s="232">
        <v>-2.0999999999999999E-3</v>
      </c>
      <c r="D15" s="232">
        <f t="shared" si="0"/>
        <v>-6.5099999999999991E-2</v>
      </c>
      <c r="E15" s="264">
        <f t="shared" si="1"/>
        <v>-0.19529999999999997</v>
      </c>
      <c r="F15" s="183">
        <v>3</v>
      </c>
    </row>
    <row r="16" spans="1:10" ht="32.25" thickBot="1" x14ac:dyDescent="0.3">
      <c r="A16" s="192">
        <v>5786</v>
      </c>
      <c r="B16" s="192" t="s">
        <v>92</v>
      </c>
      <c r="C16" s="192">
        <v>-2E-3</v>
      </c>
      <c r="D16" s="192">
        <f>C16*31</f>
        <v>-6.2E-2</v>
      </c>
      <c r="E16" s="265">
        <f>D16*3</f>
        <v>-0.186</v>
      </c>
      <c r="F16" s="183">
        <v>3</v>
      </c>
    </row>
    <row r="17" spans="1:6" ht="32.25" thickBot="1" x14ac:dyDescent="0.3">
      <c r="A17" s="232">
        <v>3694</v>
      </c>
      <c r="B17" s="232" t="s">
        <v>16</v>
      </c>
      <c r="C17" s="232">
        <v>-1.9E-3</v>
      </c>
      <c r="D17" s="232">
        <f t="shared" si="0"/>
        <v>-5.8900000000000001E-2</v>
      </c>
      <c r="E17" s="264">
        <f t="shared" si="1"/>
        <v>-0.1767</v>
      </c>
      <c r="F17" s="183">
        <v>3</v>
      </c>
    </row>
    <row r="18" spans="1:6" ht="32.25" thickBot="1" x14ac:dyDescent="0.3">
      <c r="A18" s="232">
        <v>3416</v>
      </c>
      <c r="B18" s="232" t="s">
        <v>11</v>
      </c>
      <c r="C18" s="232">
        <v>-1.9E-3</v>
      </c>
      <c r="D18" s="232">
        <f t="shared" si="0"/>
        <v>-5.8900000000000001E-2</v>
      </c>
      <c r="E18" s="264">
        <f t="shared" si="1"/>
        <v>-0.1767</v>
      </c>
      <c r="F18" s="183">
        <v>3</v>
      </c>
    </row>
    <row r="19" spans="1:6" ht="32.25" thickBot="1" x14ac:dyDescent="0.3">
      <c r="A19" s="232">
        <v>3392</v>
      </c>
      <c r="B19" s="232" t="s">
        <v>22</v>
      </c>
      <c r="C19" s="232">
        <v>-1.8E-3</v>
      </c>
      <c r="D19" s="232">
        <f t="shared" si="0"/>
        <v>-5.5799999999999995E-2</v>
      </c>
      <c r="E19" s="264">
        <f t="shared" si="1"/>
        <v>-0.16739999999999999</v>
      </c>
      <c r="F19" s="183">
        <v>3</v>
      </c>
    </row>
    <row r="20" spans="1:6" ht="32.25" thickBot="1" x14ac:dyDescent="0.3">
      <c r="A20" s="232">
        <v>3696</v>
      </c>
      <c r="B20" s="232" t="s">
        <v>6</v>
      </c>
      <c r="C20" s="232">
        <v>-1.8E-3</v>
      </c>
      <c r="D20" s="232">
        <f t="shared" si="0"/>
        <v>-5.5799999999999995E-2</v>
      </c>
      <c r="E20" s="264">
        <f t="shared" si="1"/>
        <v>-0.16739999999999999</v>
      </c>
      <c r="F20" s="183">
        <v>3</v>
      </c>
    </row>
    <row r="21" spans="1:6" ht="32.25" thickBot="1" x14ac:dyDescent="0.3">
      <c r="A21" s="232">
        <v>3376</v>
      </c>
      <c r="B21" s="232" t="s">
        <v>5</v>
      </c>
      <c r="C21" s="232">
        <v>-1.6000000000000001E-3</v>
      </c>
      <c r="D21" s="232">
        <f t="shared" si="0"/>
        <v>-4.9600000000000005E-2</v>
      </c>
      <c r="E21" s="264">
        <f t="shared" si="1"/>
        <v>-0.14880000000000002</v>
      </c>
      <c r="F21" s="60">
        <v>4</v>
      </c>
    </row>
    <row r="22" spans="1:6" ht="32.25" thickBot="1" x14ac:dyDescent="0.3">
      <c r="A22" s="232">
        <v>3388</v>
      </c>
      <c r="B22" s="232" t="s">
        <v>165</v>
      </c>
      <c r="C22" s="232">
        <v>-1.6000000000000001E-3</v>
      </c>
      <c r="D22" s="232">
        <f t="shared" si="0"/>
        <v>-4.9600000000000005E-2</v>
      </c>
      <c r="E22" s="264">
        <f t="shared" si="1"/>
        <v>-0.14880000000000002</v>
      </c>
      <c r="F22" s="60">
        <v>4</v>
      </c>
    </row>
    <row r="23" spans="1:6" ht="32.25" thickBot="1" x14ac:dyDescent="0.3">
      <c r="A23" s="232">
        <v>3234</v>
      </c>
      <c r="B23" s="232" t="s">
        <v>21</v>
      </c>
      <c r="C23" s="232">
        <v>-1.2999999999999999E-3</v>
      </c>
      <c r="D23" s="232">
        <f t="shared" si="0"/>
        <v>-4.0299999999999996E-2</v>
      </c>
      <c r="E23" s="264">
        <f t="shared" si="1"/>
        <v>-0.12089999999999998</v>
      </c>
      <c r="F23" s="60">
        <v>4</v>
      </c>
    </row>
    <row r="24" spans="1:6" ht="32.25" thickBot="1" x14ac:dyDescent="0.3">
      <c r="A24" s="232">
        <v>3390</v>
      </c>
      <c r="B24" s="232" t="s">
        <v>182</v>
      </c>
      <c r="C24" s="232">
        <v>-1.1999999999999999E-3</v>
      </c>
      <c r="D24" s="232">
        <f t="shared" si="0"/>
        <v>-3.7199999999999997E-2</v>
      </c>
      <c r="E24" s="264">
        <f t="shared" si="1"/>
        <v>-0.11159999999999999</v>
      </c>
      <c r="F24" s="60">
        <v>4</v>
      </c>
    </row>
    <row r="25" spans="1:6" ht="32.25" thickBot="1" x14ac:dyDescent="0.3">
      <c r="A25" s="232">
        <v>3690</v>
      </c>
      <c r="B25" s="232" t="s">
        <v>19</v>
      </c>
      <c r="C25" s="232">
        <v>-1E-3</v>
      </c>
      <c r="D25" s="232">
        <f t="shared" si="0"/>
        <v>-3.1E-2</v>
      </c>
      <c r="E25" s="264">
        <f t="shared" si="1"/>
        <v>-9.2999999999999999E-2</v>
      </c>
      <c r="F25" s="59">
        <v>5</v>
      </c>
    </row>
    <row r="26" spans="1:6" ht="32.25" thickBot="1" x14ac:dyDescent="0.3">
      <c r="A26" s="232">
        <v>3374</v>
      </c>
      <c r="B26" s="232" t="s">
        <v>18</v>
      </c>
      <c r="C26" s="186">
        <v>-8.0000000000000004E-4</v>
      </c>
      <c r="D26" s="232">
        <f t="shared" si="0"/>
        <v>-2.4800000000000003E-2</v>
      </c>
      <c r="E26" s="264">
        <f t="shared" si="1"/>
        <v>-7.4400000000000008E-2</v>
      </c>
      <c r="F26" s="59">
        <v>5</v>
      </c>
    </row>
    <row r="27" spans="1:6" ht="32.25" thickBot="1" x14ac:dyDescent="0.3">
      <c r="A27" s="232">
        <v>3420</v>
      </c>
      <c r="B27" s="232" t="s">
        <v>4</v>
      </c>
      <c r="C27" s="232">
        <v>-6.9999999999999999E-4</v>
      </c>
      <c r="D27" s="232">
        <f t="shared" si="0"/>
        <v>-2.1700000000000001E-2</v>
      </c>
      <c r="E27" s="264">
        <f t="shared" si="1"/>
        <v>-6.5100000000000005E-2</v>
      </c>
      <c r="F27" s="59">
        <v>5</v>
      </c>
    </row>
    <row r="28" spans="1:6" ht="32.25" thickBot="1" x14ac:dyDescent="0.3">
      <c r="A28" s="232">
        <v>3188</v>
      </c>
      <c r="B28" s="232" t="s">
        <v>248</v>
      </c>
      <c r="C28" s="232">
        <v>-5.0000000000000001E-4</v>
      </c>
      <c r="D28" s="232">
        <f t="shared" si="0"/>
        <v>-1.55E-2</v>
      </c>
      <c r="E28" s="264">
        <f t="shared" si="1"/>
        <v>-4.65E-2</v>
      </c>
      <c r="F28" s="59">
        <v>5</v>
      </c>
    </row>
    <row r="29" spans="1:6" ht="32.25" thickBot="1" x14ac:dyDescent="0.3">
      <c r="A29" s="232">
        <v>3424</v>
      </c>
      <c r="B29" s="232" t="s">
        <v>14</v>
      </c>
      <c r="C29" s="186">
        <v>-8.0000000000000007E-5</v>
      </c>
      <c r="D29" s="232">
        <f t="shared" si="0"/>
        <v>-2.48E-3</v>
      </c>
      <c r="E29" s="264">
        <f t="shared" si="1"/>
        <v>-7.4400000000000004E-3</v>
      </c>
      <c r="F29" s="59">
        <v>5</v>
      </c>
    </row>
    <row r="33" spans="3:9" x14ac:dyDescent="0.25">
      <c r="C33" s="23"/>
      <c r="I33"/>
    </row>
    <row r="34" spans="3:9" x14ac:dyDescent="0.25">
      <c r="C34" s="23"/>
      <c r="I34"/>
    </row>
    <row r="35" spans="3:9" x14ac:dyDescent="0.25">
      <c r="C35" s="23"/>
      <c r="I35"/>
    </row>
    <row r="36" spans="3:9" x14ac:dyDescent="0.25">
      <c r="C36" s="23"/>
      <c r="I36"/>
    </row>
    <row r="37" spans="3:9" x14ac:dyDescent="0.25">
      <c r="C37" s="23"/>
      <c r="I3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H31" sqref="H31"/>
    </sheetView>
  </sheetViews>
  <sheetFormatPr defaultRowHeight="15" x14ac:dyDescent="0.25"/>
  <cols>
    <col min="2" max="2" width="30.85546875" bestFit="1" customWidth="1"/>
    <col min="3" max="3" width="17" customWidth="1"/>
  </cols>
  <sheetData>
    <row r="1" spans="1:3" x14ac:dyDescent="0.25">
      <c r="C1" s="233" t="s">
        <v>253</v>
      </c>
    </row>
    <row r="2" spans="1:3" ht="30" x14ac:dyDescent="0.25">
      <c r="A2" s="233" t="s">
        <v>150</v>
      </c>
      <c r="B2" s="233" t="s">
        <v>27</v>
      </c>
      <c r="C2" s="204" t="s">
        <v>404</v>
      </c>
    </row>
    <row r="3" spans="1:3" x14ac:dyDescent="0.25">
      <c r="A3" s="232">
        <v>3188</v>
      </c>
      <c r="B3" s="232" t="s">
        <v>248</v>
      </c>
      <c r="C3" s="232">
        <v>-5.0000000000000001E-4</v>
      </c>
    </row>
    <row r="4" spans="1:3" x14ac:dyDescent="0.25">
      <c r="A4" s="232">
        <v>3234</v>
      </c>
      <c r="B4" s="232" t="s">
        <v>21</v>
      </c>
      <c r="C4" s="232">
        <v>-1.2999999999999999E-3</v>
      </c>
    </row>
    <row r="5" spans="1:3" x14ac:dyDescent="0.25">
      <c r="A5" s="232">
        <v>3262</v>
      </c>
      <c r="B5" s="232" t="s">
        <v>26</v>
      </c>
      <c r="C5" s="232">
        <v>-3.3999999999999998E-3</v>
      </c>
    </row>
    <row r="6" spans="1:3" x14ac:dyDescent="0.25">
      <c r="A6" s="232">
        <v>3374</v>
      </c>
      <c r="B6" s="232" t="s">
        <v>18</v>
      </c>
      <c r="C6" s="186">
        <v>-8.0000000000000004E-4</v>
      </c>
    </row>
    <row r="7" spans="1:3" x14ac:dyDescent="0.25">
      <c r="A7" s="232">
        <v>3376</v>
      </c>
      <c r="B7" s="232" t="s">
        <v>5</v>
      </c>
      <c r="C7" s="232">
        <v>-1.6000000000000001E-3</v>
      </c>
    </row>
    <row r="8" spans="1:3" x14ac:dyDescent="0.25">
      <c r="A8" s="232">
        <v>3382</v>
      </c>
      <c r="B8" s="232" t="s">
        <v>23</v>
      </c>
      <c r="C8" s="232">
        <v>-2.5999999999999999E-3</v>
      </c>
    </row>
    <row r="9" spans="1:3" x14ac:dyDescent="0.25">
      <c r="A9" s="232">
        <v>3388</v>
      </c>
      <c r="B9" s="232" t="s">
        <v>165</v>
      </c>
      <c r="C9" s="232">
        <v>-1.6000000000000001E-3</v>
      </c>
    </row>
    <row r="10" spans="1:3" x14ac:dyDescent="0.25">
      <c r="A10" s="232">
        <v>3390</v>
      </c>
      <c r="B10" s="232" t="s">
        <v>182</v>
      </c>
      <c r="C10" s="232">
        <v>-1.1999999999999999E-3</v>
      </c>
    </row>
    <row r="11" spans="1:3" x14ac:dyDescent="0.25">
      <c r="A11" s="232">
        <v>3392</v>
      </c>
      <c r="B11" s="232" t="s">
        <v>22</v>
      </c>
      <c r="C11" s="232">
        <v>-1.8E-3</v>
      </c>
    </row>
    <row r="12" spans="1:3" x14ac:dyDescent="0.25">
      <c r="A12" s="232">
        <v>3396</v>
      </c>
      <c r="B12" s="232" t="s">
        <v>2</v>
      </c>
      <c r="C12" s="232">
        <v>-2.7000000000000001E-3</v>
      </c>
    </row>
    <row r="13" spans="1:3" x14ac:dyDescent="0.25">
      <c r="A13" s="232">
        <v>3414</v>
      </c>
      <c r="B13" s="232" t="s">
        <v>17</v>
      </c>
      <c r="C13" s="232">
        <v>-2.3999999999999998E-3</v>
      </c>
    </row>
    <row r="14" spans="1:3" x14ac:dyDescent="0.25">
      <c r="A14" s="232">
        <v>3416</v>
      </c>
      <c r="B14" s="232" t="s">
        <v>11</v>
      </c>
      <c r="C14" s="232">
        <v>-1.9E-3</v>
      </c>
    </row>
    <row r="15" spans="1:3" x14ac:dyDescent="0.25">
      <c r="A15" s="232">
        <v>3418</v>
      </c>
      <c r="B15" s="232" t="s">
        <v>249</v>
      </c>
      <c r="C15" s="232">
        <v>-2.0999999999999999E-3</v>
      </c>
    </row>
    <row r="16" spans="1:3" x14ac:dyDescent="0.25">
      <c r="A16" s="266">
        <v>3420</v>
      </c>
      <c r="B16" s="266" t="s">
        <v>4</v>
      </c>
      <c r="C16" s="266">
        <v>-6.9999999999999999E-4</v>
      </c>
    </row>
    <row r="17" spans="1:3" x14ac:dyDescent="0.25">
      <c r="A17" s="232">
        <v>3424</v>
      </c>
      <c r="B17" s="232" t="s">
        <v>14</v>
      </c>
      <c r="C17" s="186">
        <v>-8.0000000000000007E-5</v>
      </c>
    </row>
    <row r="18" spans="1:3" x14ac:dyDescent="0.25">
      <c r="A18" s="232">
        <v>3446</v>
      </c>
      <c r="B18" s="232" t="s">
        <v>25</v>
      </c>
      <c r="C18" s="232">
        <v>-2.5999999999999999E-3</v>
      </c>
    </row>
    <row r="19" spans="1:3" x14ac:dyDescent="0.25">
      <c r="A19" s="232">
        <v>3448</v>
      </c>
      <c r="B19" s="232" t="s">
        <v>10</v>
      </c>
      <c r="C19" s="232">
        <v>-3.3E-3</v>
      </c>
    </row>
    <row r="20" spans="1:3" x14ac:dyDescent="0.25">
      <c r="A20" s="232">
        <v>3452</v>
      </c>
      <c r="B20" s="232" t="s">
        <v>250</v>
      </c>
      <c r="C20" s="232">
        <v>-3.2000000000000002E-3</v>
      </c>
    </row>
    <row r="21" spans="1:3" x14ac:dyDescent="0.25">
      <c r="A21" s="232">
        <v>3454</v>
      </c>
      <c r="B21" s="232" t="s">
        <v>8</v>
      </c>
      <c r="C21" s="232">
        <v>-2.5999999999999999E-3</v>
      </c>
    </row>
    <row r="22" spans="1:3" x14ac:dyDescent="0.25">
      <c r="A22" s="232">
        <v>3456</v>
      </c>
      <c r="B22" s="232" t="s">
        <v>24</v>
      </c>
      <c r="C22" s="232">
        <v>-2.7000000000000001E-3</v>
      </c>
    </row>
    <row r="23" spans="1:3" x14ac:dyDescent="0.25">
      <c r="A23" s="232">
        <v>3458</v>
      </c>
      <c r="B23" s="232" t="s">
        <v>15</v>
      </c>
      <c r="C23" s="232">
        <v>-3.7000000000000002E-3</v>
      </c>
    </row>
    <row r="24" spans="1:3" x14ac:dyDescent="0.25">
      <c r="A24" s="232">
        <v>3690</v>
      </c>
      <c r="B24" s="232" t="s">
        <v>19</v>
      </c>
      <c r="C24" s="232">
        <v>-1E-3</v>
      </c>
    </row>
    <row r="25" spans="1:3" x14ac:dyDescent="0.25">
      <c r="A25" s="232">
        <v>3694</v>
      </c>
      <c r="B25" s="232" t="s">
        <v>16</v>
      </c>
      <c r="C25" s="232">
        <v>-1.9E-3</v>
      </c>
    </row>
    <row r="26" spans="1:3" x14ac:dyDescent="0.25">
      <c r="A26" s="232">
        <v>3696</v>
      </c>
      <c r="B26" s="232" t="s">
        <v>6</v>
      </c>
      <c r="C26" s="232">
        <v>-1.8E-3</v>
      </c>
    </row>
    <row r="27" spans="1:3" x14ac:dyDescent="0.25">
      <c r="A27" s="232">
        <v>5780</v>
      </c>
      <c r="B27" s="232" t="s">
        <v>12</v>
      </c>
      <c r="C27" s="232">
        <v>-2.8999999999999998E-3</v>
      </c>
    </row>
    <row r="28" spans="1:3" x14ac:dyDescent="0.25">
      <c r="A28" s="186">
        <v>5786</v>
      </c>
      <c r="B28" s="186" t="s">
        <v>92</v>
      </c>
      <c r="C28" s="186">
        <v>-2E-3</v>
      </c>
    </row>
    <row r="29" spans="1:3" x14ac:dyDescent="0.25">
      <c r="A29" s="232">
        <v>9685</v>
      </c>
      <c r="B29" s="232" t="s">
        <v>251</v>
      </c>
      <c r="C29" s="232">
        <v>-3.7000000000000002E-3</v>
      </c>
    </row>
    <row r="33" spans="3:3" x14ac:dyDescent="0.25">
      <c r="C33" s="23"/>
    </row>
    <row r="34" spans="3:3" x14ac:dyDescent="0.25">
      <c r="C34" s="23"/>
    </row>
    <row r="35" spans="3:3" x14ac:dyDescent="0.25">
      <c r="C35" s="23"/>
    </row>
    <row r="36" spans="3:3" x14ac:dyDescent="0.25">
      <c r="C36" s="23"/>
    </row>
    <row r="37" spans="3:3" x14ac:dyDescent="0.25">
      <c r="C37" s="23"/>
    </row>
  </sheetData>
  <sortState ref="A3:C37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N1" workbookViewId="0">
      <selection activeCell="U27" sqref="U27"/>
    </sheetView>
  </sheetViews>
  <sheetFormatPr defaultColWidth="13" defaultRowHeight="15" x14ac:dyDescent="0.25"/>
  <cols>
    <col min="2" max="2" width="24" style="69" bestFit="1" customWidth="1"/>
    <col min="9" max="9" width="13" style="67"/>
    <col min="15" max="15" width="15.140625" style="67" customWidth="1"/>
    <col min="19" max="19" width="13" style="205"/>
    <col min="20" max="20" width="24" bestFit="1" customWidth="1"/>
  </cols>
  <sheetData>
    <row r="1" spans="1:21" ht="45" x14ac:dyDescent="0.25">
      <c r="A1" s="234" t="s">
        <v>97</v>
      </c>
      <c r="B1" s="234" t="s">
        <v>206</v>
      </c>
      <c r="C1" s="234" t="s">
        <v>332</v>
      </c>
      <c r="D1" s="234" t="s">
        <v>333</v>
      </c>
      <c r="E1" s="234" t="s">
        <v>103</v>
      </c>
      <c r="F1" s="234" t="s">
        <v>104</v>
      </c>
      <c r="G1" s="234" t="s">
        <v>105</v>
      </c>
      <c r="H1" s="234" t="s">
        <v>322</v>
      </c>
      <c r="I1" s="235" t="s">
        <v>323</v>
      </c>
      <c r="J1" s="234" t="s">
        <v>334</v>
      </c>
      <c r="K1" s="234" t="s">
        <v>335</v>
      </c>
      <c r="L1" s="234" t="s">
        <v>336</v>
      </c>
      <c r="M1" s="234" t="s">
        <v>337</v>
      </c>
      <c r="N1" s="234" t="s">
        <v>322</v>
      </c>
      <c r="O1" s="235" t="s">
        <v>323</v>
      </c>
      <c r="P1" s="244" t="s">
        <v>394</v>
      </c>
      <c r="Q1" s="244" t="s">
        <v>395</v>
      </c>
      <c r="R1" s="203" t="s">
        <v>396</v>
      </c>
      <c r="S1" s="246" t="s">
        <v>97</v>
      </c>
      <c r="T1" s="73" t="s">
        <v>206</v>
      </c>
      <c r="U1" s="64"/>
    </row>
    <row r="2" spans="1:21" x14ac:dyDescent="0.25">
      <c r="A2" s="236" t="s">
        <v>208</v>
      </c>
      <c r="B2" s="69" t="s">
        <v>20</v>
      </c>
      <c r="C2" s="238">
        <v>48806204.725043595</v>
      </c>
      <c r="D2" s="236">
        <v>122452200</v>
      </c>
      <c r="E2" s="236">
        <v>7216200</v>
      </c>
      <c r="F2" s="236">
        <v>349650000</v>
      </c>
      <c r="G2" s="236">
        <v>49588200</v>
      </c>
      <c r="H2">
        <f t="shared" ref="H2:H58" si="0">SUM(C2:G2)</f>
        <v>577712804.72504354</v>
      </c>
      <c r="I2" s="237">
        <f t="shared" ref="I2:I58" si="1">(C2/H2)</f>
        <v>8.4481777668529268E-2</v>
      </c>
      <c r="J2" s="236">
        <v>122505300</v>
      </c>
      <c r="K2" s="236">
        <v>7715700</v>
      </c>
      <c r="L2" s="236">
        <v>392856300</v>
      </c>
      <c r="M2" s="236">
        <v>54486000</v>
      </c>
      <c r="N2">
        <f t="shared" ref="N2:N58" si="2">SUM(J2:M2)</f>
        <v>577563300</v>
      </c>
      <c r="O2" s="237">
        <v>0</v>
      </c>
      <c r="P2">
        <f>L2+K2</f>
        <v>400572000</v>
      </c>
      <c r="Q2">
        <f>L2+K2+M2</f>
        <v>455058000</v>
      </c>
      <c r="R2" s="199">
        <f>P2/Q2</f>
        <v>0.88026581227008427</v>
      </c>
      <c r="S2" s="247" t="s">
        <v>208</v>
      </c>
      <c r="T2" s="248" t="s">
        <v>20</v>
      </c>
      <c r="U2" s="64"/>
    </row>
    <row r="3" spans="1:21" x14ac:dyDescent="0.25">
      <c r="A3" s="236" t="s">
        <v>338</v>
      </c>
      <c r="B3" t="s">
        <v>339</v>
      </c>
      <c r="C3" s="238">
        <v>312369.14025206014</v>
      </c>
      <c r="D3" s="236">
        <v>72900</v>
      </c>
      <c r="E3" s="236">
        <v>20700</v>
      </c>
      <c r="F3" s="236">
        <v>547200</v>
      </c>
      <c r="G3" s="236">
        <v>181800</v>
      </c>
      <c r="H3">
        <f t="shared" si="0"/>
        <v>1134969.1402520603</v>
      </c>
      <c r="I3" s="237">
        <f t="shared" si="1"/>
        <v>0.27522258462700355</v>
      </c>
      <c r="J3" s="236">
        <v>75600</v>
      </c>
      <c r="K3" s="236">
        <v>23400</v>
      </c>
      <c r="L3" s="236">
        <v>837000</v>
      </c>
      <c r="M3" s="236">
        <v>214200</v>
      </c>
      <c r="N3">
        <f t="shared" si="2"/>
        <v>1150200</v>
      </c>
      <c r="O3" s="237">
        <v>0</v>
      </c>
      <c r="P3">
        <f t="shared" ref="P3:P58" si="3">L3+K3</f>
        <v>860400</v>
      </c>
      <c r="Q3">
        <f t="shared" ref="Q3:Q58" si="4">L3+K3+M3</f>
        <v>1074600</v>
      </c>
      <c r="R3" s="199">
        <f t="shared" ref="R3:R58" si="5">P3/Q3</f>
        <v>0.80067001675041871</v>
      </c>
      <c r="S3" s="247" t="s">
        <v>338</v>
      </c>
      <c r="T3" s="64" t="s">
        <v>339</v>
      </c>
      <c r="U3" s="64"/>
    </row>
    <row r="4" spans="1:21" x14ac:dyDescent="0.25">
      <c r="A4" s="236" t="s">
        <v>340</v>
      </c>
      <c r="B4" s="239" t="s">
        <v>341</v>
      </c>
      <c r="C4" s="238">
        <v>777975.97194852727</v>
      </c>
      <c r="D4" s="236">
        <v>0</v>
      </c>
      <c r="E4" s="236">
        <v>1800</v>
      </c>
      <c r="F4" s="236">
        <v>256500</v>
      </c>
      <c r="G4" s="236">
        <v>4500</v>
      </c>
      <c r="H4">
        <f t="shared" si="0"/>
        <v>1040775.9719485273</v>
      </c>
      <c r="I4" s="237">
        <f t="shared" si="1"/>
        <v>0.74749609225894287</v>
      </c>
      <c r="J4" s="236">
        <v>36000</v>
      </c>
      <c r="K4" s="236">
        <v>45900</v>
      </c>
      <c r="L4" s="236">
        <v>948600</v>
      </c>
      <c r="M4" s="236">
        <v>38700</v>
      </c>
      <c r="N4">
        <f t="shared" si="2"/>
        <v>1069200</v>
      </c>
      <c r="O4" s="237">
        <v>0</v>
      </c>
      <c r="P4">
        <f t="shared" si="3"/>
        <v>994500</v>
      </c>
      <c r="Q4">
        <f t="shared" si="4"/>
        <v>1033200</v>
      </c>
      <c r="R4" s="199">
        <f t="shared" si="5"/>
        <v>0.96254355400696867</v>
      </c>
      <c r="S4" s="247" t="s">
        <v>340</v>
      </c>
      <c r="T4" s="170" t="s">
        <v>341</v>
      </c>
      <c r="U4" s="64"/>
    </row>
    <row r="5" spans="1:21" s="105" customFormat="1" x14ac:dyDescent="0.25">
      <c r="A5" s="240" t="s">
        <v>108</v>
      </c>
      <c r="B5" s="105" t="s">
        <v>12</v>
      </c>
      <c r="C5" s="242">
        <v>0</v>
      </c>
      <c r="D5" s="240">
        <v>21248100</v>
      </c>
      <c r="E5" s="240">
        <v>1717200</v>
      </c>
      <c r="F5" s="240">
        <v>110512800</v>
      </c>
      <c r="G5" s="240">
        <v>22962600</v>
      </c>
      <c r="H5" s="105">
        <f t="shared" si="0"/>
        <v>156440700</v>
      </c>
      <c r="I5" s="241">
        <f t="shared" si="1"/>
        <v>0</v>
      </c>
      <c r="J5" s="240">
        <v>21248100</v>
      </c>
      <c r="K5" s="240">
        <v>1717200</v>
      </c>
      <c r="L5" s="240">
        <v>110512800</v>
      </c>
      <c r="M5" s="240">
        <v>22962600</v>
      </c>
      <c r="N5" s="105">
        <f t="shared" si="2"/>
        <v>156440700</v>
      </c>
      <c r="O5" s="241">
        <v>0</v>
      </c>
      <c r="P5" s="105">
        <f t="shared" si="3"/>
        <v>112230000</v>
      </c>
      <c r="Q5" s="105">
        <f t="shared" si="4"/>
        <v>135192600</v>
      </c>
      <c r="R5" s="249">
        <f t="shared" si="5"/>
        <v>0.8301489874445791</v>
      </c>
      <c r="S5" s="250" t="s">
        <v>108</v>
      </c>
      <c r="T5" s="251" t="s">
        <v>12</v>
      </c>
      <c r="U5" s="251"/>
    </row>
    <row r="6" spans="1:21" s="105" customFormat="1" x14ac:dyDescent="0.25">
      <c r="A6" s="240" t="s">
        <v>109</v>
      </c>
      <c r="B6" s="105" t="s">
        <v>25</v>
      </c>
      <c r="C6" s="242">
        <v>0</v>
      </c>
      <c r="D6" s="240">
        <v>5288400</v>
      </c>
      <c r="E6" s="240">
        <v>270000</v>
      </c>
      <c r="F6" s="240">
        <v>11997000</v>
      </c>
      <c r="G6" s="240">
        <v>1991700</v>
      </c>
      <c r="H6" s="105">
        <f t="shared" si="0"/>
        <v>19547100</v>
      </c>
      <c r="I6" s="241">
        <f t="shared" si="1"/>
        <v>0</v>
      </c>
      <c r="J6" s="240">
        <v>5288400</v>
      </c>
      <c r="K6" s="240">
        <v>270000</v>
      </c>
      <c r="L6" s="240">
        <v>11997000</v>
      </c>
      <c r="M6" s="240">
        <v>1991700</v>
      </c>
      <c r="N6" s="105">
        <f t="shared" si="2"/>
        <v>19547100</v>
      </c>
      <c r="O6" s="241">
        <v>0</v>
      </c>
      <c r="P6" s="105">
        <f t="shared" si="3"/>
        <v>12267000</v>
      </c>
      <c r="Q6" s="105">
        <f t="shared" si="4"/>
        <v>14258700</v>
      </c>
      <c r="R6" s="249">
        <f t="shared" si="5"/>
        <v>0.86031685918071077</v>
      </c>
      <c r="S6" s="250" t="s">
        <v>109</v>
      </c>
      <c r="T6" s="251" t="s">
        <v>25</v>
      </c>
      <c r="U6" s="251"/>
    </row>
    <row r="7" spans="1:21" x14ac:dyDescent="0.25">
      <c r="A7" s="236" t="s">
        <v>342</v>
      </c>
      <c r="B7" t="s">
        <v>343</v>
      </c>
      <c r="C7" s="238">
        <v>2746490.9312728308</v>
      </c>
      <c r="D7" s="236">
        <v>9000</v>
      </c>
      <c r="E7" s="236">
        <v>35100</v>
      </c>
      <c r="F7" s="236">
        <v>1414800</v>
      </c>
      <c r="G7" s="236">
        <v>175500</v>
      </c>
      <c r="H7">
        <f t="shared" si="0"/>
        <v>4380890.9312728308</v>
      </c>
      <c r="I7" s="237">
        <f t="shared" si="1"/>
        <v>0.62692520182757916</v>
      </c>
      <c r="J7" s="236">
        <v>68400</v>
      </c>
      <c r="K7" s="236">
        <v>173700</v>
      </c>
      <c r="L7" s="236">
        <v>3762900</v>
      </c>
      <c r="M7" s="236">
        <v>368100</v>
      </c>
      <c r="N7">
        <f t="shared" si="2"/>
        <v>4373100</v>
      </c>
      <c r="O7" s="237">
        <v>0</v>
      </c>
      <c r="P7">
        <f t="shared" si="3"/>
        <v>3936600</v>
      </c>
      <c r="Q7">
        <f t="shared" si="4"/>
        <v>4304700</v>
      </c>
      <c r="R7" s="199">
        <f t="shared" si="5"/>
        <v>0.91448881455153674</v>
      </c>
      <c r="S7" s="247" t="s">
        <v>342</v>
      </c>
      <c r="T7" s="64" t="s">
        <v>343</v>
      </c>
      <c r="U7" s="64"/>
    </row>
    <row r="8" spans="1:21" x14ac:dyDescent="0.25">
      <c r="A8" s="236" t="s">
        <v>344</v>
      </c>
      <c r="B8" s="239" t="s">
        <v>345</v>
      </c>
      <c r="C8" s="238">
        <v>4520511.8976100031</v>
      </c>
      <c r="D8" s="236">
        <v>13500</v>
      </c>
      <c r="E8" s="236">
        <v>91800</v>
      </c>
      <c r="F8" s="236">
        <v>9667800</v>
      </c>
      <c r="G8" s="236">
        <v>414900</v>
      </c>
      <c r="H8">
        <f t="shared" si="0"/>
        <v>14708511.897610003</v>
      </c>
      <c r="I8" s="237">
        <f t="shared" si="1"/>
        <v>0.30733985389402613</v>
      </c>
      <c r="J8" s="236">
        <v>1037700</v>
      </c>
      <c r="K8" s="236">
        <v>180900</v>
      </c>
      <c r="L8" s="236">
        <v>12860100</v>
      </c>
      <c r="M8" s="236">
        <v>610200</v>
      </c>
      <c r="N8">
        <f t="shared" si="2"/>
        <v>14688900</v>
      </c>
      <c r="O8" s="237">
        <v>0</v>
      </c>
      <c r="P8">
        <f t="shared" si="3"/>
        <v>13041000</v>
      </c>
      <c r="Q8">
        <f t="shared" si="4"/>
        <v>13651200</v>
      </c>
      <c r="R8" s="199">
        <f t="shared" si="5"/>
        <v>0.95530063291139244</v>
      </c>
      <c r="S8" s="247" t="s">
        <v>344</v>
      </c>
      <c r="T8" s="170" t="s">
        <v>345</v>
      </c>
      <c r="U8" s="64"/>
    </row>
    <row r="9" spans="1:21" s="105" customFormat="1" x14ac:dyDescent="0.25">
      <c r="A9" s="240" t="s">
        <v>110</v>
      </c>
      <c r="B9" s="105" t="s">
        <v>2</v>
      </c>
      <c r="C9" s="242">
        <v>0</v>
      </c>
      <c r="D9" s="240">
        <v>162000</v>
      </c>
      <c r="E9" s="240">
        <v>24300</v>
      </c>
      <c r="F9" s="240">
        <v>631800</v>
      </c>
      <c r="G9" s="240">
        <v>150300</v>
      </c>
      <c r="H9" s="105">
        <f t="shared" si="0"/>
        <v>968400</v>
      </c>
      <c r="I9" s="241">
        <f t="shared" si="1"/>
        <v>0</v>
      </c>
      <c r="J9" s="240">
        <v>162000</v>
      </c>
      <c r="K9" s="240">
        <v>24300</v>
      </c>
      <c r="L9" s="240">
        <v>631800</v>
      </c>
      <c r="M9" s="240">
        <v>150300</v>
      </c>
      <c r="N9" s="105">
        <f t="shared" si="2"/>
        <v>968400</v>
      </c>
      <c r="O9" s="241">
        <v>0</v>
      </c>
      <c r="P9" s="105">
        <f t="shared" si="3"/>
        <v>656100</v>
      </c>
      <c r="Q9" s="105">
        <f t="shared" si="4"/>
        <v>806400</v>
      </c>
      <c r="R9" s="249">
        <f t="shared" si="5"/>
        <v>0.8136160714285714</v>
      </c>
      <c r="S9" s="250" t="s">
        <v>110</v>
      </c>
      <c r="T9" s="251" t="s">
        <v>2</v>
      </c>
      <c r="U9" s="251"/>
    </row>
    <row r="10" spans="1:21" x14ac:dyDescent="0.25">
      <c r="A10" s="236" t="s">
        <v>346</v>
      </c>
      <c r="B10" s="239" t="s">
        <v>347</v>
      </c>
      <c r="C10" s="238">
        <v>0</v>
      </c>
      <c r="D10" s="236">
        <v>198900</v>
      </c>
      <c r="E10" s="236">
        <v>39600</v>
      </c>
      <c r="F10" s="236">
        <v>828900</v>
      </c>
      <c r="G10" s="236">
        <v>198000</v>
      </c>
      <c r="H10">
        <f t="shared" si="0"/>
        <v>1265400</v>
      </c>
      <c r="I10" s="237">
        <f t="shared" si="1"/>
        <v>0</v>
      </c>
      <c r="J10" s="236">
        <v>198900</v>
      </c>
      <c r="K10" s="236">
        <v>39600</v>
      </c>
      <c r="L10" s="236">
        <v>828900</v>
      </c>
      <c r="M10" s="236">
        <v>198000</v>
      </c>
      <c r="N10">
        <f t="shared" si="2"/>
        <v>1265400</v>
      </c>
      <c r="O10" s="237">
        <v>0</v>
      </c>
      <c r="P10">
        <f t="shared" si="3"/>
        <v>868500</v>
      </c>
      <c r="Q10">
        <f t="shared" si="4"/>
        <v>1066500</v>
      </c>
      <c r="R10" s="199">
        <f t="shared" si="5"/>
        <v>0.81434599156118148</v>
      </c>
      <c r="S10" s="247" t="s">
        <v>346</v>
      </c>
      <c r="T10" s="170" t="s">
        <v>347</v>
      </c>
      <c r="U10" s="64"/>
    </row>
    <row r="11" spans="1:21" s="105" customFormat="1" x14ac:dyDescent="0.25">
      <c r="A11" s="240" t="s">
        <v>111</v>
      </c>
      <c r="B11" s="105" t="s">
        <v>211</v>
      </c>
      <c r="C11" s="242">
        <v>884063.60448696278</v>
      </c>
      <c r="D11" s="240">
        <v>1798200</v>
      </c>
      <c r="E11" s="240">
        <v>196200</v>
      </c>
      <c r="F11" s="240">
        <v>11735100</v>
      </c>
      <c r="G11" s="240">
        <v>2670300</v>
      </c>
      <c r="H11" s="105">
        <f t="shared" si="0"/>
        <v>17283863.604486965</v>
      </c>
      <c r="I11" s="241">
        <f t="shared" si="1"/>
        <v>5.1149651762899595E-2</v>
      </c>
      <c r="J11" s="240">
        <v>1798200</v>
      </c>
      <c r="K11" s="240">
        <v>201600</v>
      </c>
      <c r="L11" s="240">
        <v>12382200</v>
      </c>
      <c r="M11" s="240">
        <v>2879100</v>
      </c>
      <c r="N11" s="105">
        <f t="shared" si="2"/>
        <v>17261100</v>
      </c>
      <c r="O11" s="241">
        <v>0</v>
      </c>
      <c r="P11" s="105">
        <f t="shared" si="3"/>
        <v>12583800</v>
      </c>
      <c r="Q11" s="105">
        <f t="shared" si="4"/>
        <v>15462900</v>
      </c>
      <c r="R11" s="249">
        <f t="shared" si="5"/>
        <v>0.81380594843140674</v>
      </c>
      <c r="S11" s="250" t="s">
        <v>111</v>
      </c>
      <c r="T11" s="251" t="s">
        <v>211</v>
      </c>
      <c r="U11" s="251"/>
    </row>
    <row r="12" spans="1:21" x14ac:dyDescent="0.25">
      <c r="A12" s="236" t="s">
        <v>348</v>
      </c>
      <c r="B12" t="s">
        <v>349</v>
      </c>
      <c r="C12" s="238">
        <v>3300504.123417994</v>
      </c>
      <c r="D12" s="236">
        <v>541800</v>
      </c>
      <c r="E12" s="236">
        <v>63000</v>
      </c>
      <c r="F12" s="236">
        <v>4130100</v>
      </c>
      <c r="G12" s="236">
        <v>18000</v>
      </c>
      <c r="H12">
        <f t="shared" si="0"/>
        <v>8053404.123417994</v>
      </c>
      <c r="I12" s="237">
        <f t="shared" si="1"/>
        <v>0.40982720758053887</v>
      </c>
      <c r="J12" s="236">
        <v>543600</v>
      </c>
      <c r="K12" s="236">
        <v>72000</v>
      </c>
      <c r="L12" s="236">
        <v>7407900</v>
      </c>
      <c r="M12" s="236">
        <v>21600</v>
      </c>
      <c r="N12">
        <f t="shared" si="2"/>
        <v>8045100</v>
      </c>
      <c r="O12" s="237">
        <v>0</v>
      </c>
      <c r="P12">
        <f t="shared" si="3"/>
        <v>7479900</v>
      </c>
      <c r="Q12">
        <f t="shared" si="4"/>
        <v>7501500</v>
      </c>
      <c r="R12" s="199">
        <f t="shared" si="5"/>
        <v>0.99712057588482306</v>
      </c>
      <c r="S12" s="247" t="s">
        <v>348</v>
      </c>
      <c r="T12" s="64" t="s">
        <v>349</v>
      </c>
      <c r="U12" s="64"/>
    </row>
    <row r="13" spans="1:21" x14ac:dyDescent="0.25">
      <c r="A13" s="236" t="s">
        <v>350</v>
      </c>
      <c r="B13" t="s">
        <v>351</v>
      </c>
      <c r="C13" s="238">
        <v>0</v>
      </c>
      <c r="D13" s="236">
        <v>281700</v>
      </c>
      <c r="E13" s="236">
        <v>108900</v>
      </c>
      <c r="F13" s="236">
        <v>2950200</v>
      </c>
      <c r="G13" s="236">
        <v>53100</v>
      </c>
      <c r="H13">
        <f t="shared" si="0"/>
        <v>3393900</v>
      </c>
      <c r="I13" s="237">
        <f t="shared" si="1"/>
        <v>0</v>
      </c>
      <c r="J13" s="236">
        <v>281700</v>
      </c>
      <c r="K13" s="236">
        <v>108900</v>
      </c>
      <c r="L13" s="236">
        <v>2950200</v>
      </c>
      <c r="M13" s="236">
        <v>53100</v>
      </c>
      <c r="N13">
        <f t="shared" si="2"/>
        <v>3393900</v>
      </c>
      <c r="O13" s="237">
        <v>0</v>
      </c>
      <c r="P13">
        <f t="shared" si="3"/>
        <v>3059100</v>
      </c>
      <c r="Q13">
        <f t="shared" si="4"/>
        <v>3112200</v>
      </c>
      <c r="R13" s="199">
        <f t="shared" si="5"/>
        <v>0.98293811451706192</v>
      </c>
      <c r="S13" s="247" t="s">
        <v>350</v>
      </c>
      <c r="T13" s="64" t="s">
        <v>351</v>
      </c>
      <c r="U13" s="64"/>
    </row>
    <row r="14" spans="1:21" x14ac:dyDescent="0.25">
      <c r="A14" s="236" t="s">
        <v>352</v>
      </c>
      <c r="B14" t="s">
        <v>343</v>
      </c>
      <c r="C14" s="238">
        <v>0</v>
      </c>
      <c r="D14" s="236">
        <v>26100</v>
      </c>
      <c r="E14" s="236">
        <v>12600</v>
      </c>
      <c r="F14" s="236">
        <v>426600</v>
      </c>
      <c r="G14" s="236">
        <v>161100</v>
      </c>
      <c r="H14">
        <f t="shared" si="0"/>
        <v>626400</v>
      </c>
      <c r="I14" s="237">
        <f t="shared" si="1"/>
        <v>0</v>
      </c>
      <c r="J14" s="236">
        <v>26100</v>
      </c>
      <c r="K14" s="236">
        <v>12600</v>
      </c>
      <c r="L14" s="236">
        <v>426600</v>
      </c>
      <c r="M14" s="236">
        <v>161100</v>
      </c>
      <c r="N14">
        <f t="shared" si="2"/>
        <v>626400</v>
      </c>
      <c r="O14" s="237">
        <v>0</v>
      </c>
      <c r="P14">
        <f t="shared" si="3"/>
        <v>439200</v>
      </c>
      <c r="Q14">
        <f t="shared" si="4"/>
        <v>600300</v>
      </c>
      <c r="R14" s="199">
        <f t="shared" si="5"/>
        <v>0.73163418290854576</v>
      </c>
      <c r="S14" s="247" t="s">
        <v>352</v>
      </c>
      <c r="T14" s="64" t="s">
        <v>343</v>
      </c>
      <c r="U14" s="64"/>
    </row>
    <row r="15" spans="1:21" x14ac:dyDescent="0.25">
      <c r="A15" s="236" t="s">
        <v>353</v>
      </c>
      <c r="B15" s="69" t="s">
        <v>354</v>
      </c>
      <c r="C15" s="238">
        <v>1054982.5680211089</v>
      </c>
      <c r="D15" s="236">
        <v>0</v>
      </c>
      <c r="E15" s="236">
        <v>900</v>
      </c>
      <c r="F15" s="236">
        <v>126000</v>
      </c>
      <c r="G15" s="236">
        <v>0</v>
      </c>
      <c r="H15">
        <f t="shared" si="0"/>
        <v>1181882.5680211089</v>
      </c>
      <c r="I15" s="237">
        <f t="shared" si="1"/>
        <v>0.89262892656714987</v>
      </c>
      <c r="J15" s="236">
        <v>68400</v>
      </c>
      <c r="K15" s="236">
        <v>28800</v>
      </c>
      <c r="L15" s="236">
        <v>1033200</v>
      </c>
      <c r="M15" s="236">
        <v>46800</v>
      </c>
      <c r="N15">
        <f t="shared" si="2"/>
        <v>1177200</v>
      </c>
      <c r="O15" s="237">
        <v>0</v>
      </c>
      <c r="P15">
        <f t="shared" si="3"/>
        <v>1062000</v>
      </c>
      <c r="Q15">
        <f t="shared" si="4"/>
        <v>1108800</v>
      </c>
      <c r="R15" s="199">
        <f t="shared" si="5"/>
        <v>0.95779220779220775</v>
      </c>
      <c r="S15" s="247" t="s">
        <v>353</v>
      </c>
      <c r="T15" s="248" t="s">
        <v>354</v>
      </c>
      <c r="U15" s="64"/>
    </row>
    <row r="16" spans="1:21" x14ac:dyDescent="0.25">
      <c r="A16" s="236" t="s">
        <v>355</v>
      </c>
      <c r="B16" t="s">
        <v>356</v>
      </c>
      <c r="C16" s="238">
        <v>0</v>
      </c>
      <c r="D16" s="236">
        <v>101700</v>
      </c>
      <c r="E16" s="236">
        <v>24300</v>
      </c>
      <c r="F16" s="236">
        <v>1431000</v>
      </c>
      <c r="G16" s="236">
        <v>93600</v>
      </c>
      <c r="H16">
        <f t="shared" si="0"/>
        <v>1650600</v>
      </c>
      <c r="I16" s="237">
        <f t="shared" si="1"/>
        <v>0</v>
      </c>
      <c r="J16" s="236">
        <v>101700</v>
      </c>
      <c r="K16" s="236">
        <v>24300</v>
      </c>
      <c r="L16" s="236">
        <v>1431000</v>
      </c>
      <c r="M16" s="236">
        <v>93600</v>
      </c>
      <c r="N16">
        <f t="shared" si="2"/>
        <v>1650600</v>
      </c>
      <c r="O16" s="237">
        <v>0</v>
      </c>
      <c r="P16">
        <f t="shared" si="3"/>
        <v>1455300</v>
      </c>
      <c r="Q16">
        <f t="shared" si="4"/>
        <v>1548900</v>
      </c>
      <c r="R16" s="199">
        <f t="shared" si="5"/>
        <v>0.93957001743172575</v>
      </c>
      <c r="S16" s="247" t="s">
        <v>355</v>
      </c>
      <c r="T16" s="64" t="s">
        <v>356</v>
      </c>
      <c r="U16" s="64"/>
    </row>
    <row r="17" spans="1:21" s="105" customFormat="1" x14ac:dyDescent="0.25">
      <c r="A17" s="240" t="s">
        <v>112</v>
      </c>
      <c r="B17" s="105" t="s">
        <v>4</v>
      </c>
      <c r="C17" s="242">
        <v>47150.058905971346</v>
      </c>
      <c r="D17" s="240">
        <v>954000</v>
      </c>
      <c r="E17" s="240">
        <v>237600</v>
      </c>
      <c r="F17" s="240">
        <v>19146600</v>
      </c>
      <c r="G17" s="240">
        <v>2205900</v>
      </c>
      <c r="H17" s="105">
        <f t="shared" si="0"/>
        <v>22591250.05890597</v>
      </c>
      <c r="I17" s="241">
        <f t="shared" si="1"/>
        <v>2.0870938431042573E-3</v>
      </c>
      <c r="J17" s="240">
        <v>954000</v>
      </c>
      <c r="K17" s="240">
        <v>237600</v>
      </c>
      <c r="L17" s="240">
        <v>19193400</v>
      </c>
      <c r="M17" s="240">
        <v>2205900</v>
      </c>
      <c r="N17" s="105">
        <f t="shared" si="2"/>
        <v>22590900</v>
      </c>
      <c r="O17" s="241">
        <v>0</v>
      </c>
      <c r="P17" s="105">
        <f t="shared" si="3"/>
        <v>19431000</v>
      </c>
      <c r="Q17" s="105">
        <f t="shared" si="4"/>
        <v>21636900</v>
      </c>
      <c r="R17" s="249">
        <f t="shared" si="5"/>
        <v>0.8980491660080695</v>
      </c>
      <c r="S17" s="250" t="s">
        <v>112</v>
      </c>
      <c r="T17" s="251" t="s">
        <v>4</v>
      </c>
      <c r="U17" s="251"/>
    </row>
    <row r="18" spans="1:21" s="105" customFormat="1" x14ac:dyDescent="0.25">
      <c r="A18" s="240" t="s">
        <v>113</v>
      </c>
      <c r="B18" s="105" t="s">
        <v>209</v>
      </c>
      <c r="C18" s="242">
        <v>0</v>
      </c>
      <c r="D18" s="240">
        <v>1736100</v>
      </c>
      <c r="E18" s="240">
        <v>419400</v>
      </c>
      <c r="F18" s="240">
        <v>17507700</v>
      </c>
      <c r="G18" s="240">
        <v>3770100</v>
      </c>
      <c r="H18" s="105">
        <f t="shared" si="0"/>
        <v>23433300</v>
      </c>
      <c r="I18" s="241">
        <f t="shared" si="1"/>
        <v>0</v>
      </c>
      <c r="J18" s="240">
        <v>1736100</v>
      </c>
      <c r="K18" s="240">
        <v>419400</v>
      </c>
      <c r="L18" s="240">
        <v>17507700</v>
      </c>
      <c r="M18" s="240">
        <v>3770100</v>
      </c>
      <c r="N18" s="105">
        <f t="shared" si="2"/>
        <v>23433300</v>
      </c>
      <c r="O18" s="241">
        <v>0</v>
      </c>
      <c r="P18" s="105">
        <f t="shared" si="3"/>
        <v>17927100</v>
      </c>
      <c r="Q18" s="105">
        <f t="shared" si="4"/>
        <v>21697200</v>
      </c>
      <c r="R18" s="249">
        <f t="shared" si="5"/>
        <v>0.82624025219844033</v>
      </c>
      <c r="S18" s="250" t="s">
        <v>113</v>
      </c>
      <c r="T18" s="251" t="s">
        <v>209</v>
      </c>
      <c r="U18" s="251"/>
    </row>
    <row r="19" spans="1:21" x14ac:dyDescent="0.25">
      <c r="A19" s="236" t="s">
        <v>357</v>
      </c>
      <c r="B19" s="239" t="s">
        <v>358</v>
      </c>
      <c r="C19" s="238">
        <v>3471423.0869521406</v>
      </c>
      <c r="D19" s="236">
        <v>18000</v>
      </c>
      <c r="E19" s="236">
        <v>54000</v>
      </c>
      <c r="F19" s="236">
        <v>5193000</v>
      </c>
      <c r="G19" s="236">
        <v>271800</v>
      </c>
      <c r="H19">
        <f t="shared" si="0"/>
        <v>9008223.0869521406</v>
      </c>
      <c r="I19" s="237">
        <f t="shared" si="1"/>
        <v>0.38536158057411835</v>
      </c>
      <c r="J19" s="236">
        <v>114300</v>
      </c>
      <c r="K19" s="236">
        <v>123300</v>
      </c>
      <c r="L19" s="236">
        <v>8111700</v>
      </c>
      <c r="M19" s="236">
        <v>692100</v>
      </c>
      <c r="N19">
        <f t="shared" si="2"/>
        <v>9041400</v>
      </c>
      <c r="O19" s="237">
        <v>0</v>
      </c>
      <c r="P19">
        <f t="shared" si="3"/>
        <v>8235000</v>
      </c>
      <c r="Q19">
        <f t="shared" si="4"/>
        <v>8927100</v>
      </c>
      <c r="R19" s="199">
        <f t="shared" si="5"/>
        <v>0.92247202338945455</v>
      </c>
      <c r="S19" s="247" t="s">
        <v>357</v>
      </c>
      <c r="T19" s="170" t="s">
        <v>358</v>
      </c>
      <c r="U19" s="64"/>
    </row>
    <row r="20" spans="1:21" s="105" customFormat="1" x14ac:dyDescent="0.25">
      <c r="A20" s="240" t="s">
        <v>114</v>
      </c>
      <c r="B20" s="105" t="s">
        <v>10</v>
      </c>
      <c r="C20" s="242">
        <v>0</v>
      </c>
      <c r="D20" s="240">
        <v>433800</v>
      </c>
      <c r="E20" s="240">
        <v>88200</v>
      </c>
      <c r="F20" s="240">
        <v>3779100</v>
      </c>
      <c r="G20" s="240">
        <v>725400</v>
      </c>
      <c r="H20" s="105">
        <f t="shared" si="0"/>
        <v>5026500</v>
      </c>
      <c r="I20" s="241">
        <f t="shared" si="1"/>
        <v>0</v>
      </c>
      <c r="J20" s="240">
        <v>433800</v>
      </c>
      <c r="K20" s="240">
        <v>88200</v>
      </c>
      <c r="L20" s="240">
        <v>3779100</v>
      </c>
      <c r="M20" s="240">
        <v>725400</v>
      </c>
      <c r="N20" s="105">
        <f t="shared" si="2"/>
        <v>5026500</v>
      </c>
      <c r="O20" s="241">
        <v>0</v>
      </c>
      <c r="P20" s="105">
        <f t="shared" si="3"/>
        <v>3867300</v>
      </c>
      <c r="Q20" s="105">
        <f t="shared" si="4"/>
        <v>4592700</v>
      </c>
      <c r="R20" s="249">
        <f t="shared" si="5"/>
        <v>0.84205369390554574</v>
      </c>
      <c r="S20" s="250" t="s">
        <v>114</v>
      </c>
      <c r="T20" s="251" t="s">
        <v>10</v>
      </c>
      <c r="U20" s="251"/>
    </row>
    <row r="21" spans="1:21" x14ac:dyDescent="0.25">
      <c r="A21" s="236" t="s">
        <v>359</v>
      </c>
      <c r="B21" t="s">
        <v>360</v>
      </c>
      <c r="C21" s="238">
        <v>0</v>
      </c>
      <c r="D21" s="236">
        <v>66600</v>
      </c>
      <c r="E21" s="236">
        <v>13500</v>
      </c>
      <c r="F21" s="236">
        <v>431100</v>
      </c>
      <c r="G21" s="236">
        <v>0</v>
      </c>
      <c r="H21">
        <f t="shared" si="0"/>
        <v>511200</v>
      </c>
      <c r="I21" s="237">
        <f t="shared" si="1"/>
        <v>0</v>
      </c>
      <c r="J21" s="236">
        <v>66600</v>
      </c>
      <c r="K21" s="236">
        <v>13500</v>
      </c>
      <c r="L21" s="236">
        <v>431100</v>
      </c>
      <c r="M21" s="236">
        <v>0</v>
      </c>
      <c r="N21">
        <f t="shared" si="2"/>
        <v>511200</v>
      </c>
      <c r="O21" s="237">
        <v>0</v>
      </c>
      <c r="P21">
        <f t="shared" si="3"/>
        <v>444600</v>
      </c>
      <c r="Q21">
        <f t="shared" si="4"/>
        <v>444600</v>
      </c>
      <c r="R21" s="199">
        <f t="shared" si="5"/>
        <v>1</v>
      </c>
      <c r="S21" s="247" t="s">
        <v>359</v>
      </c>
      <c r="T21" s="64" t="s">
        <v>360</v>
      </c>
      <c r="U21" s="64"/>
    </row>
    <row r="22" spans="1:21" x14ac:dyDescent="0.25">
      <c r="A22" s="236" t="s">
        <v>361</v>
      </c>
      <c r="B22" t="s">
        <v>362</v>
      </c>
      <c r="C22" s="238">
        <v>0</v>
      </c>
      <c r="D22" s="236">
        <v>58500</v>
      </c>
      <c r="E22" s="236">
        <v>96300</v>
      </c>
      <c r="F22" s="236">
        <v>7505100</v>
      </c>
      <c r="G22" s="236">
        <v>1078200</v>
      </c>
      <c r="H22">
        <f t="shared" si="0"/>
        <v>8738100</v>
      </c>
      <c r="I22" s="237">
        <f t="shared" si="1"/>
        <v>0</v>
      </c>
      <c r="J22" s="236">
        <v>58500</v>
      </c>
      <c r="K22" s="236">
        <v>96300</v>
      </c>
      <c r="L22" s="236">
        <v>7505100</v>
      </c>
      <c r="M22" s="236">
        <v>1078200</v>
      </c>
      <c r="N22">
        <f t="shared" si="2"/>
        <v>8738100</v>
      </c>
      <c r="O22" s="237">
        <v>0</v>
      </c>
      <c r="P22">
        <f t="shared" si="3"/>
        <v>7601400</v>
      </c>
      <c r="Q22">
        <f t="shared" si="4"/>
        <v>8679600</v>
      </c>
      <c r="R22" s="199">
        <f t="shared" si="5"/>
        <v>0.8757776856076317</v>
      </c>
      <c r="S22" s="247" t="s">
        <v>361</v>
      </c>
      <c r="T22" s="64" t="s">
        <v>362</v>
      </c>
      <c r="U22" s="64"/>
    </row>
    <row r="23" spans="1:21" x14ac:dyDescent="0.25">
      <c r="A23" s="236" t="s">
        <v>363</v>
      </c>
      <c r="B23" s="239" t="s">
        <v>364</v>
      </c>
      <c r="C23" s="238">
        <v>0</v>
      </c>
      <c r="D23" s="236">
        <v>89100</v>
      </c>
      <c r="E23" s="236">
        <v>29700</v>
      </c>
      <c r="F23" s="236">
        <v>1080000</v>
      </c>
      <c r="G23" s="236">
        <v>128700</v>
      </c>
      <c r="H23">
        <f t="shared" si="0"/>
        <v>1327500</v>
      </c>
      <c r="I23" s="237">
        <f t="shared" si="1"/>
        <v>0</v>
      </c>
      <c r="J23" s="236">
        <v>89100</v>
      </c>
      <c r="K23" s="236">
        <v>29700</v>
      </c>
      <c r="L23" s="236">
        <v>1080000</v>
      </c>
      <c r="M23" s="236">
        <v>128700</v>
      </c>
      <c r="N23">
        <f t="shared" si="2"/>
        <v>1327500</v>
      </c>
      <c r="O23" s="237">
        <v>0</v>
      </c>
      <c r="P23">
        <f t="shared" si="3"/>
        <v>1109700</v>
      </c>
      <c r="Q23">
        <f t="shared" si="4"/>
        <v>1238400</v>
      </c>
      <c r="R23" s="199">
        <f t="shared" si="5"/>
        <v>0.89607558139534882</v>
      </c>
      <c r="S23" s="247" t="s">
        <v>363</v>
      </c>
      <c r="T23" s="170" t="s">
        <v>364</v>
      </c>
      <c r="U23" s="64"/>
    </row>
    <row r="24" spans="1:21" s="105" customFormat="1" x14ac:dyDescent="0.25">
      <c r="A24" s="240" t="s">
        <v>115</v>
      </c>
      <c r="B24" s="105" t="s">
        <v>182</v>
      </c>
      <c r="C24" s="242">
        <v>0</v>
      </c>
      <c r="D24" s="240">
        <v>414000</v>
      </c>
      <c r="E24" s="240">
        <v>55800</v>
      </c>
      <c r="F24" s="240">
        <v>1679400</v>
      </c>
      <c r="G24" s="240">
        <v>117900</v>
      </c>
      <c r="H24" s="105">
        <f t="shared" si="0"/>
        <v>2267100</v>
      </c>
      <c r="I24" s="241">
        <f t="shared" si="1"/>
        <v>0</v>
      </c>
      <c r="J24" s="240">
        <v>414000</v>
      </c>
      <c r="K24" s="240">
        <v>55800</v>
      </c>
      <c r="L24" s="240">
        <v>1679400</v>
      </c>
      <c r="M24" s="240">
        <v>117900</v>
      </c>
      <c r="N24" s="105">
        <f t="shared" si="2"/>
        <v>2267100</v>
      </c>
      <c r="O24" s="241">
        <v>0</v>
      </c>
      <c r="P24" s="105">
        <f t="shared" si="3"/>
        <v>1735200</v>
      </c>
      <c r="Q24" s="105">
        <f t="shared" si="4"/>
        <v>1853100</v>
      </c>
      <c r="R24" s="249">
        <f t="shared" si="5"/>
        <v>0.93637688198154445</v>
      </c>
      <c r="S24" s="250" t="s">
        <v>115</v>
      </c>
      <c r="T24" s="251" t="s">
        <v>182</v>
      </c>
      <c r="U24" s="251"/>
    </row>
    <row r="25" spans="1:21" s="105" customFormat="1" x14ac:dyDescent="0.25">
      <c r="A25" s="240" t="s">
        <v>116</v>
      </c>
      <c r="B25" s="105" t="s">
        <v>165</v>
      </c>
      <c r="C25" s="242">
        <v>0</v>
      </c>
      <c r="D25" s="240">
        <v>631800</v>
      </c>
      <c r="E25" s="240">
        <v>97200</v>
      </c>
      <c r="F25" s="240">
        <v>2282400</v>
      </c>
      <c r="G25" s="240">
        <v>367200</v>
      </c>
      <c r="H25" s="105">
        <f t="shared" si="0"/>
        <v>3378600</v>
      </c>
      <c r="I25" s="241">
        <f t="shared" si="1"/>
        <v>0</v>
      </c>
      <c r="J25" s="240">
        <v>631800</v>
      </c>
      <c r="K25" s="240">
        <v>97200</v>
      </c>
      <c r="L25" s="240">
        <v>2282400</v>
      </c>
      <c r="M25" s="240">
        <v>367200</v>
      </c>
      <c r="N25" s="105">
        <f t="shared" si="2"/>
        <v>3378600</v>
      </c>
      <c r="O25" s="241">
        <v>0</v>
      </c>
      <c r="P25" s="105">
        <f t="shared" si="3"/>
        <v>2379600</v>
      </c>
      <c r="Q25" s="105">
        <f t="shared" si="4"/>
        <v>2746800</v>
      </c>
      <c r="R25" s="249">
        <f t="shared" si="5"/>
        <v>0.86631716906946266</v>
      </c>
      <c r="S25" s="250" t="s">
        <v>116</v>
      </c>
      <c r="T25" s="251" t="s">
        <v>165</v>
      </c>
      <c r="U25" s="251"/>
    </row>
    <row r="26" spans="1:21" s="105" customFormat="1" x14ac:dyDescent="0.25">
      <c r="A26" s="240" t="s">
        <v>117</v>
      </c>
      <c r="B26" s="105" t="s">
        <v>26</v>
      </c>
      <c r="C26" s="242">
        <v>7956572.440382665</v>
      </c>
      <c r="D26" s="240">
        <v>0</v>
      </c>
      <c r="E26" s="240">
        <v>0</v>
      </c>
      <c r="F26" s="240">
        <v>20700</v>
      </c>
      <c r="G26" s="240">
        <v>1800</v>
      </c>
      <c r="H26" s="105">
        <f t="shared" si="0"/>
        <v>7979072.440382665</v>
      </c>
      <c r="I26" s="241">
        <f t="shared" si="1"/>
        <v>0.99718012335793249</v>
      </c>
      <c r="J26" s="240">
        <v>774000</v>
      </c>
      <c r="K26" s="240">
        <v>135900</v>
      </c>
      <c r="L26" s="240">
        <v>6305400</v>
      </c>
      <c r="M26" s="240">
        <v>702000</v>
      </c>
      <c r="N26" s="105">
        <f t="shared" si="2"/>
        <v>7917300</v>
      </c>
      <c r="O26" s="241">
        <v>0</v>
      </c>
      <c r="P26" s="105">
        <f t="shared" si="3"/>
        <v>6441300</v>
      </c>
      <c r="Q26" s="105">
        <f t="shared" si="4"/>
        <v>7143300</v>
      </c>
      <c r="R26" s="249">
        <f t="shared" si="5"/>
        <v>0.90172609298223505</v>
      </c>
      <c r="S26" s="250" t="s">
        <v>117</v>
      </c>
      <c r="T26" s="251" t="s">
        <v>26</v>
      </c>
      <c r="U26" s="251"/>
    </row>
    <row r="27" spans="1:21" s="105" customFormat="1" x14ac:dyDescent="0.25">
      <c r="A27" s="240" t="s">
        <v>118</v>
      </c>
      <c r="B27" s="105" t="s">
        <v>16</v>
      </c>
      <c r="C27" s="242">
        <v>0</v>
      </c>
      <c r="D27" s="240">
        <v>5645700</v>
      </c>
      <c r="E27" s="240">
        <v>673200</v>
      </c>
      <c r="F27" s="240">
        <v>25966800</v>
      </c>
      <c r="G27" s="240">
        <v>3573000</v>
      </c>
      <c r="H27" s="105">
        <f t="shared" si="0"/>
        <v>35858700</v>
      </c>
      <c r="I27" s="241">
        <f t="shared" si="1"/>
        <v>0</v>
      </c>
      <c r="J27" s="240">
        <v>5645700</v>
      </c>
      <c r="K27" s="240">
        <v>673200</v>
      </c>
      <c r="L27" s="240">
        <v>25966800</v>
      </c>
      <c r="M27" s="240">
        <v>3573000</v>
      </c>
      <c r="N27" s="105">
        <f t="shared" si="2"/>
        <v>35858700</v>
      </c>
      <c r="O27" s="241">
        <v>0</v>
      </c>
      <c r="P27" s="105">
        <f t="shared" si="3"/>
        <v>26640000</v>
      </c>
      <c r="Q27" s="105">
        <f t="shared" si="4"/>
        <v>30213000</v>
      </c>
      <c r="R27" s="249">
        <f t="shared" si="5"/>
        <v>0.88173964849568065</v>
      </c>
      <c r="S27" s="250" t="s">
        <v>118</v>
      </c>
      <c r="T27" s="251" t="s">
        <v>16</v>
      </c>
      <c r="U27" s="251"/>
    </row>
    <row r="28" spans="1:21" x14ac:dyDescent="0.25">
      <c r="A28" s="236" t="s">
        <v>365</v>
      </c>
      <c r="B28" t="s">
        <v>366</v>
      </c>
      <c r="C28" s="238">
        <v>0</v>
      </c>
      <c r="D28" s="236">
        <v>78300</v>
      </c>
      <c r="E28" s="236">
        <v>70200</v>
      </c>
      <c r="F28" s="236">
        <v>1516500</v>
      </c>
      <c r="G28" s="236">
        <v>6300</v>
      </c>
      <c r="H28">
        <f t="shared" si="0"/>
        <v>1671300</v>
      </c>
      <c r="I28" s="237">
        <f t="shared" si="1"/>
        <v>0</v>
      </c>
      <c r="J28" s="236">
        <v>78300</v>
      </c>
      <c r="K28" s="236">
        <v>70200</v>
      </c>
      <c r="L28" s="236">
        <v>1516500</v>
      </c>
      <c r="M28" s="236">
        <v>6300</v>
      </c>
      <c r="N28">
        <f t="shared" si="2"/>
        <v>1671300</v>
      </c>
      <c r="O28" s="237">
        <v>0</v>
      </c>
      <c r="P28">
        <f t="shared" si="3"/>
        <v>1586700</v>
      </c>
      <c r="Q28">
        <f t="shared" si="4"/>
        <v>1593000</v>
      </c>
      <c r="R28" s="199">
        <f t="shared" si="5"/>
        <v>0.99604519774011302</v>
      </c>
      <c r="S28" s="247" t="s">
        <v>365</v>
      </c>
      <c r="T28" s="64" t="s">
        <v>366</v>
      </c>
      <c r="U28" s="64"/>
    </row>
    <row r="29" spans="1:21" x14ac:dyDescent="0.25">
      <c r="A29" s="236" t="s">
        <v>367</v>
      </c>
      <c r="B29" s="239" t="s">
        <v>368</v>
      </c>
      <c r="C29" s="238">
        <v>0</v>
      </c>
      <c r="D29" s="236">
        <v>152100</v>
      </c>
      <c r="E29" s="236">
        <v>32400</v>
      </c>
      <c r="F29" s="236">
        <v>1176300</v>
      </c>
      <c r="G29" s="236">
        <v>41400</v>
      </c>
      <c r="H29">
        <f t="shared" si="0"/>
        <v>1402200</v>
      </c>
      <c r="I29" s="237">
        <f t="shared" si="1"/>
        <v>0</v>
      </c>
      <c r="J29" s="236">
        <v>152100</v>
      </c>
      <c r="K29" s="236">
        <v>32400</v>
      </c>
      <c r="L29" s="236">
        <v>1176300</v>
      </c>
      <c r="M29" s="236">
        <v>41400</v>
      </c>
      <c r="N29">
        <f t="shared" si="2"/>
        <v>1402200</v>
      </c>
      <c r="O29" s="237">
        <v>0</v>
      </c>
      <c r="P29">
        <f t="shared" si="3"/>
        <v>1208700</v>
      </c>
      <c r="Q29">
        <f t="shared" si="4"/>
        <v>1250100</v>
      </c>
      <c r="R29" s="199">
        <f t="shared" si="5"/>
        <v>0.96688264938804891</v>
      </c>
      <c r="S29" s="247" t="s">
        <v>367</v>
      </c>
      <c r="T29" s="170" t="s">
        <v>368</v>
      </c>
      <c r="U29" s="64"/>
    </row>
    <row r="30" spans="1:21" x14ac:dyDescent="0.25">
      <c r="A30" s="236" t="s">
        <v>369</v>
      </c>
      <c r="B30" t="s">
        <v>343</v>
      </c>
      <c r="C30" s="238">
        <v>0</v>
      </c>
      <c r="D30" s="236">
        <v>9900</v>
      </c>
      <c r="E30" s="236">
        <v>23400</v>
      </c>
      <c r="F30" s="236">
        <v>572400</v>
      </c>
      <c r="G30" s="236">
        <v>3600</v>
      </c>
      <c r="H30">
        <f t="shared" si="0"/>
        <v>609300</v>
      </c>
      <c r="I30" s="237">
        <f t="shared" si="1"/>
        <v>0</v>
      </c>
      <c r="J30" s="236">
        <v>9900</v>
      </c>
      <c r="K30" s="236">
        <v>23400</v>
      </c>
      <c r="L30" s="236">
        <v>572400</v>
      </c>
      <c r="M30" s="236">
        <v>3600</v>
      </c>
      <c r="N30">
        <f t="shared" si="2"/>
        <v>609300</v>
      </c>
      <c r="O30" s="237">
        <v>0</v>
      </c>
      <c r="P30">
        <f t="shared" si="3"/>
        <v>595800</v>
      </c>
      <c r="Q30">
        <f t="shared" si="4"/>
        <v>599400</v>
      </c>
      <c r="R30" s="199">
        <f t="shared" si="5"/>
        <v>0.99399399399399402</v>
      </c>
      <c r="S30" s="247" t="s">
        <v>369</v>
      </c>
      <c r="T30" s="64" t="s">
        <v>343</v>
      </c>
      <c r="U30" s="64"/>
    </row>
    <row r="31" spans="1:21" s="105" customFormat="1" x14ac:dyDescent="0.25">
      <c r="A31" s="240" t="s">
        <v>119</v>
      </c>
      <c r="B31" s="105" t="s">
        <v>18</v>
      </c>
      <c r="C31" s="242">
        <v>0</v>
      </c>
      <c r="D31" s="240">
        <v>2948400</v>
      </c>
      <c r="E31" s="240">
        <v>225900</v>
      </c>
      <c r="F31" s="240">
        <v>9477900</v>
      </c>
      <c r="G31" s="240">
        <v>545400</v>
      </c>
      <c r="H31" s="105">
        <f t="shared" si="0"/>
        <v>13197600</v>
      </c>
      <c r="I31" s="241">
        <f t="shared" si="1"/>
        <v>0</v>
      </c>
      <c r="J31" s="240">
        <v>2948400</v>
      </c>
      <c r="K31" s="240">
        <v>225900</v>
      </c>
      <c r="L31" s="240">
        <v>9477900</v>
      </c>
      <c r="M31" s="240">
        <v>545400</v>
      </c>
      <c r="N31" s="105">
        <f t="shared" si="2"/>
        <v>13197600</v>
      </c>
      <c r="O31" s="241">
        <v>0</v>
      </c>
      <c r="P31" s="105">
        <f t="shared" si="3"/>
        <v>9703800</v>
      </c>
      <c r="Q31" s="105">
        <f t="shared" si="4"/>
        <v>10249200</v>
      </c>
      <c r="R31" s="249">
        <f t="shared" si="5"/>
        <v>0.94678609062170704</v>
      </c>
      <c r="S31" s="250" t="s">
        <v>119</v>
      </c>
      <c r="T31" s="251" t="s">
        <v>18</v>
      </c>
      <c r="U31" s="251"/>
    </row>
    <row r="32" spans="1:21" x14ac:dyDescent="0.25">
      <c r="A32" s="236" t="s">
        <v>370</v>
      </c>
      <c r="B32" s="239" t="s">
        <v>343</v>
      </c>
      <c r="C32" s="238">
        <v>0</v>
      </c>
      <c r="D32" s="236">
        <v>45900</v>
      </c>
      <c r="E32" s="236">
        <v>54000</v>
      </c>
      <c r="F32" s="236">
        <v>8579700</v>
      </c>
      <c r="G32" s="236">
        <v>1123200</v>
      </c>
      <c r="H32">
        <f t="shared" si="0"/>
        <v>9802800</v>
      </c>
      <c r="I32" s="237">
        <f t="shared" si="1"/>
        <v>0</v>
      </c>
      <c r="J32" s="236">
        <v>45900</v>
      </c>
      <c r="K32" s="236">
        <v>54000</v>
      </c>
      <c r="L32" s="236">
        <v>8579700</v>
      </c>
      <c r="M32" s="236">
        <v>1123200</v>
      </c>
      <c r="N32">
        <f t="shared" si="2"/>
        <v>9802800</v>
      </c>
      <c r="O32" s="237">
        <v>0</v>
      </c>
      <c r="P32">
        <f t="shared" si="3"/>
        <v>8633700</v>
      </c>
      <c r="Q32">
        <f t="shared" si="4"/>
        <v>9756900</v>
      </c>
      <c r="R32" s="199">
        <f t="shared" si="5"/>
        <v>0.8848814684992159</v>
      </c>
      <c r="S32" s="247" t="s">
        <v>370</v>
      </c>
      <c r="T32" s="170" t="s">
        <v>343</v>
      </c>
      <c r="U32" s="64"/>
    </row>
    <row r="33" spans="1:21" s="105" customFormat="1" x14ac:dyDescent="0.25">
      <c r="A33" s="240" t="s">
        <v>120</v>
      </c>
      <c r="B33" s="105" t="s">
        <v>17</v>
      </c>
      <c r="C33" s="242">
        <v>0</v>
      </c>
      <c r="D33" s="240">
        <v>229500</v>
      </c>
      <c r="E33" s="240">
        <v>74700</v>
      </c>
      <c r="F33" s="240">
        <v>684000</v>
      </c>
      <c r="G33" s="240">
        <v>71100</v>
      </c>
      <c r="H33" s="105">
        <f t="shared" si="0"/>
        <v>1059300</v>
      </c>
      <c r="I33" s="241">
        <f t="shared" si="1"/>
        <v>0</v>
      </c>
      <c r="J33" s="240">
        <v>229500</v>
      </c>
      <c r="K33" s="240">
        <v>74700</v>
      </c>
      <c r="L33" s="240">
        <v>684000</v>
      </c>
      <c r="M33" s="240">
        <v>71100</v>
      </c>
      <c r="N33" s="105">
        <f t="shared" si="2"/>
        <v>1059300</v>
      </c>
      <c r="O33" s="241">
        <v>0</v>
      </c>
      <c r="P33" s="105">
        <f t="shared" si="3"/>
        <v>758700</v>
      </c>
      <c r="Q33" s="105">
        <f t="shared" si="4"/>
        <v>829800</v>
      </c>
      <c r="R33" s="249">
        <f t="shared" si="5"/>
        <v>0.91431670281995658</v>
      </c>
      <c r="S33" s="250" t="s">
        <v>120</v>
      </c>
      <c r="T33" s="251" t="s">
        <v>17</v>
      </c>
      <c r="U33" s="251"/>
    </row>
    <row r="34" spans="1:21" s="105" customFormat="1" x14ac:dyDescent="0.25">
      <c r="A34" s="240" t="s">
        <v>121</v>
      </c>
      <c r="B34" s="105" t="s">
        <v>153</v>
      </c>
      <c r="C34" s="242">
        <v>0</v>
      </c>
      <c r="D34" s="240">
        <v>567000</v>
      </c>
      <c r="E34" s="240">
        <v>92700</v>
      </c>
      <c r="F34" s="240">
        <v>3827700</v>
      </c>
      <c r="G34" s="240">
        <v>519300</v>
      </c>
      <c r="H34" s="105">
        <f t="shared" si="0"/>
        <v>5006700</v>
      </c>
      <c r="I34" s="241">
        <f t="shared" si="1"/>
        <v>0</v>
      </c>
      <c r="J34" s="240">
        <v>567000</v>
      </c>
      <c r="K34" s="240">
        <v>92700</v>
      </c>
      <c r="L34" s="240">
        <v>3827700</v>
      </c>
      <c r="M34" s="240">
        <v>519300</v>
      </c>
      <c r="N34" s="105">
        <f t="shared" si="2"/>
        <v>5006700</v>
      </c>
      <c r="O34" s="241">
        <v>0</v>
      </c>
      <c r="P34" s="105">
        <f t="shared" si="3"/>
        <v>3920400</v>
      </c>
      <c r="Q34" s="105">
        <f t="shared" si="4"/>
        <v>4439700</v>
      </c>
      <c r="R34" s="249">
        <f t="shared" si="5"/>
        <v>0.88303263734036086</v>
      </c>
      <c r="S34" s="250" t="s">
        <v>121</v>
      </c>
      <c r="T34" s="251" t="s">
        <v>153</v>
      </c>
      <c r="U34" s="251"/>
    </row>
    <row r="35" spans="1:21" s="105" customFormat="1" x14ac:dyDescent="0.25">
      <c r="A35" s="240" t="s">
        <v>122</v>
      </c>
      <c r="B35" s="105" t="s">
        <v>21</v>
      </c>
      <c r="C35" s="242">
        <v>0</v>
      </c>
      <c r="D35" s="240">
        <v>954900</v>
      </c>
      <c r="E35" s="240">
        <v>214200</v>
      </c>
      <c r="F35" s="240">
        <v>15043500</v>
      </c>
      <c r="G35" s="240">
        <v>1443600</v>
      </c>
      <c r="H35" s="105">
        <f t="shared" si="0"/>
        <v>17656200</v>
      </c>
      <c r="I35" s="241">
        <f t="shared" si="1"/>
        <v>0</v>
      </c>
      <c r="J35" s="240">
        <v>954900</v>
      </c>
      <c r="K35" s="240">
        <v>214200</v>
      </c>
      <c r="L35" s="240">
        <v>15043500</v>
      </c>
      <c r="M35" s="240">
        <v>1443600</v>
      </c>
      <c r="N35" s="105">
        <f t="shared" si="2"/>
        <v>17656200</v>
      </c>
      <c r="O35" s="241">
        <v>0</v>
      </c>
      <c r="P35" s="105">
        <f t="shared" si="3"/>
        <v>15257700</v>
      </c>
      <c r="Q35" s="105">
        <f t="shared" si="4"/>
        <v>16701300</v>
      </c>
      <c r="R35" s="249">
        <f t="shared" si="5"/>
        <v>0.91356361480842807</v>
      </c>
      <c r="S35" s="250" t="s">
        <v>122</v>
      </c>
      <c r="T35" s="251" t="s">
        <v>21</v>
      </c>
      <c r="U35" s="251"/>
    </row>
    <row r="36" spans="1:21" s="105" customFormat="1" x14ac:dyDescent="0.25">
      <c r="A36" s="240" t="s">
        <v>123</v>
      </c>
      <c r="B36" s="105" t="s">
        <v>22</v>
      </c>
      <c r="C36" s="242">
        <v>0</v>
      </c>
      <c r="D36" s="240">
        <v>2041200</v>
      </c>
      <c r="E36" s="240">
        <v>248400</v>
      </c>
      <c r="F36" s="240">
        <v>10206900</v>
      </c>
      <c r="G36" s="240">
        <v>1169100</v>
      </c>
      <c r="H36" s="105">
        <f t="shared" si="0"/>
        <v>13665600</v>
      </c>
      <c r="I36" s="241">
        <f t="shared" si="1"/>
        <v>0</v>
      </c>
      <c r="J36" s="240">
        <v>2041200</v>
      </c>
      <c r="K36" s="240">
        <v>248400</v>
      </c>
      <c r="L36" s="240">
        <v>10206900</v>
      </c>
      <c r="M36" s="240">
        <v>1169100</v>
      </c>
      <c r="N36" s="105">
        <f t="shared" si="2"/>
        <v>13665600</v>
      </c>
      <c r="O36" s="241">
        <v>0</v>
      </c>
      <c r="P36" s="105">
        <f t="shared" si="3"/>
        <v>10455300</v>
      </c>
      <c r="Q36" s="105">
        <f t="shared" si="4"/>
        <v>11624400</v>
      </c>
      <c r="R36" s="249">
        <f t="shared" si="5"/>
        <v>0.89942706720346854</v>
      </c>
      <c r="S36" s="250" t="s">
        <v>123</v>
      </c>
      <c r="T36" s="251" t="s">
        <v>22</v>
      </c>
      <c r="U36" s="251"/>
    </row>
    <row r="37" spans="1:21" s="105" customFormat="1" x14ac:dyDescent="0.25">
      <c r="A37" s="240" t="s">
        <v>124</v>
      </c>
      <c r="B37" s="105" t="s">
        <v>210</v>
      </c>
      <c r="C37" s="242">
        <v>0</v>
      </c>
      <c r="D37" s="240">
        <v>2750400</v>
      </c>
      <c r="E37" s="240">
        <v>262800</v>
      </c>
      <c r="F37" s="240">
        <v>14310000</v>
      </c>
      <c r="G37" s="240">
        <v>1733400</v>
      </c>
      <c r="H37" s="105">
        <f t="shared" si="0"/>
        <v>19056600</v>
      </c>
      <c r="I37" s="241">
        <f t="shared" si="1"/>
        <v>0</v>
      </c>
      <c r="J37" s="240">
        <v>2750400</v>
      </c>
      <c r="K37" s="240">
        <v>262800</v>
      </c>
      <c r="L37" s="240">
        <v>14310000</v>
      </c>
      <c r="M37" s="240">
        <v>1733400</v>
      </c>
      <c r="N37" s="105">
        <f t="shared" si="2"/>
        <v>19056600</v>
      </c>
      <c r="O37" s="241">
        <v>0</v>
      </c>
      <c r="P37" s="105">
        <f t="shared" si="3"/>
        <v>14572800</v>
      </c>
      <c r="Q37" s="105">
        <f t="shared" si="4"/>
        <v>16306200</v>
      </c>
      <c r="R37" s="249">
        <f t="shared" si="5"/>
        <v>0.89369687603488246</v>
      </c>
      <c r="S37" s="250" t="s">
        <v>124</v>
      </c>
      <c r="T37" s="251" t="s">
        <v>210</v>
      </c>
      <c r="U37" s="251"/>
    </row>
    <row r="38" spans="1:21" s="105" customFormat="1" x14ac:dyDescent="0.25">
      <c r="A38" s="240" t="s">
        <v>125</v>
      </c>
      <c r="B38" s="105" t="s">
        <v>8</v>
      </c>
      <c r="C38" s="242">
        <v>0</v>
      </c>
      <c r="D38" s="240">
        <v>5168700</v>
      </c>
      <c r="E38" s="240">
        <v>657000</v>
      </c>
      <c r="F38" s="240">
        <v>17546400</v>
      </c>
      <c r="G38" s="240">
        <v>2965500</v>
      </c>
      <c r="H38" s="105">
        <f t="shared" si="0"/>
        <v>26337600</v>
      </c>
      <c r="I38" s="241">
        <f t="shared" si="1"/>
        <v>0</v>
      </c>
      <c r="J38" s="240">
        <v>5168700</v>
      </c>
      <c r="K38" s="240">
        <v>657000</v>
      </c>
      <c r="L38" s="240">
        <v>17546400</v>
      </c>
      <c r="M38" s="240">
        <v>2965500</v>
      </c>
      <c r="N38" s="105">
        <f t="shared" si="2"/>
        <v>26337600</v>
      </c>
      <c r="O38" s="241">
        <v>0</v>
      </c>
      <c r="P38" s="105">
        <f t="shared" si="3"/>
        <v>18203400</v>
      </c>
      <c r="Q38" s="105">
        <f t="shared" si="4"/>
        <v>21168900</v>
      </c>
      <c r="R38" s="249">
        <f t="shared" si="5"/>
        <v>0.8599124186896816</v>
      </c>
      <c r="S38" s="250" t="s">
        <v>125</v>
      </c>
      <c r="T38" s="251" t="s">
        <v>8</v>
      </c>
      <c r="U38" s="251"/>
    </row>
    <row r="39" spans="1:21" x14ac:dyDescent="0.25">
      <c r="A39" s="236" t="s">
        <v>371</v>
      </c>
      <c r="B39" t="s">
        <v>343</v>
      </c>
      <c r="C39" s="238">
        <v>0</v>
      </c>
      <c r="D39" s="236">
        <v>0</v>
      </c>
      <c r="E39" s="236">
        <v>17100</v>
      </c>
      <c r="F39" s="236">
        <v>1474200</v>
      </c>
      <c r="G39" s="236">
        <v>331200</v>
      </c>
      <c r="H39">
        <f t="shared" si="0"/>
        <v>1822500</v>
      </c>
      <c r="I39" s="237">
        <f t="shared" si="1"/>
        <v>0</v>
      </c>
      <c r="J39" s="236">
        <v>0</v>
      </c>
      <c r="K39" s="236">
        <v>17100</v>
      </c>
      <c r="L39" s="236">
        <v>1474200</v>
      </c>
      <c r="M39" s="236">
        <v>331200</v>
      </c>
      <c r="N39">
        <f t="shared" si="2"/>
        <v>1822500</v>
      </c>
      <c r="O39" s="237">
        <v>0</v>
      </c>
      <c r="P39">
        <f t="shared" si="3"/>
        <v>1491300</v>
      </c>
      <c r="Q39">
        <f t="shared" si="4"/>
        <v>1822500</v>
      </c>
      <c r="R39" s="199">
        <f t="shared" si="5"/>
        <v>0.81827160493827156</v>
      </c>
      <c r="S39" s="247" t="s">
        <v>371</v>
      </c>
      <c r="T39" s="64" t="s">
        <v>343</v>
      </c>
      <c r="U39" s="64"/>
    </row>
    <row r="40" spans="1:21" x14ac:dyDescent="0.25">
      <c r="A40" s="236" t="s">
        <v>372</v>
      </c>
      <c r="B40" t="s">
        <v>373</v>
      </c>
      <c r="C40" s="238">
        <v>0</v>
      </c>
      <c r="D40" s="236">
        <v>84600</v>
      </c>
      <c r="E40" s="236">
        <v>27900</v>
      </c>
      <c r="F40" s="236">
        <v>544500</v>
      </c>
      <c r="G40" s="236">
        <v>54000</v>
      </c>
      <c r="H40">
        <f t="shared" si="0"/>
        <v>711000</v>
      </c>
      <c r="I40" s="237">
        <f t="shared" si="1"/>
        <v>0</v>
      </c>
      <c r="J40" s="236">
        <v>84600</v>
      </c>
      <c r="K40" s="236">
        <v>27900</v>
      </c>
      <c r="L40" s="236">
        <v>544500</v>
      </c>
      <c r="M40" s="236">
        <v>54000</v>
      </c>
      <c r="N40">
        <f t="shared" si="2"/>
        <v>711000</v>
      </c>
      <c r="O40" s="237">
        <v>0</v>
      </c>
      <c r="P40">
        <f t="shared" si="3"/>
        <v>572400</v>
      </c>
      <c r="Q40">
        <f t="shared" si="4"/>
        <v>626400</v>
      </c>
      <c r="R40" s="199">
        <f t="shared" si="5"/>
        <v>0.91379310344827591</v>
      </c>
      <c r="S40" s="247" t="s">
        <v>372</v>
      </c>
      <c r="T40" s="64" t="s">
        <v>373</v>
      </c>
      <c r="U40" s="64"/>
    </row>
    <row r="41" spans="1:21" s="105" customFormat="1" x14ac:dyDescent="0.25">
      <c r="A41" s="240" t="s">
        <v>126</v>
      </c>
      <c r="B41" s="243" t="s">
        <v>15</v>
      </c>
      <c r="C41" s="242">
        <v>0</v>
      </c>
      <c r="D41" s="240">
        <v>333900</v>
      </c>
      <c r="E41" s="240">
        <v>57600</v>
      </c>
      <c r="F41" s="240">
        <v>2768400</v>
      </c>
      <c r="G41" s="240">
        <v>499500</v>
      </c>
      <c r="H41" s="105">
        <f t="shared" si="0"/>
        <v>3659400</v>
      </c>
      <c r="I41" s="241">
        <f t="shared" si="1"/>
        <v>0</v>
      </c>
      <c r="J41" s="240">
        <v>333900</v>
      </c>
      <c r="K41" s="240">
        <v>57600</v>
      </c>
      <c r="L41" s="240">
        <v>2768400</v>
      </c>
      <c r="M41" s="240">
        <v>499500</v>
      </c>
      <c r="N41" s="105">
        <f t="shared" si="2"/>
        <v>3659400</v>
      </c>
      <c r="O41" s="241">
        <v>0</v>
      </c>
      <c r="P41" s="105">
        <f t="shared" si="3"/>
        <v>2826000</v>
      </c>
      <c r="Q41" s="105">
        <f t="shared" si="4"/>
        <v>3325500</v>
      </c>
      <c r="R41" s="249">
        <f t="shared" si="5"/>
        <v>0.84979702300405957</v>
      </c>
      <c r="S41" s="250" t="s">
        <v>126</v>
      </c>
      <c r="T41" s="252" t="s">
        <v>15</v>
      </c>
      <c r="U41" s="251"/>
    </row>
    <row r="42" spans="1:21" x14ac:dyDescent="0.25">
      <c r="A42" s="236" t="s">
        <v>374</v>
      </c>
      <c r="B42" t="s">
        <v>343</v>
      </c>
      <c r="C42" s="238">
        <v>595269.49368788826</v>
      </c>
      <c r="D42" s="236">
        <v>0</v>
      </c>
      <c r="E42" s="236">
        <v>4500</v>
      </c>
      <c r="F42" s="236">
        <v>1566900</v>
      </c>
      <c r="G42" s="236">
        <v>6300</v>
      </c>
      <c r="H42">
        <f t="shared" si="0"/>
        <v>2172969.4936878881</v>
      </c>
      <c r="I42" s="237">
        <f t="shared" si="1"/>
        <v>0.27394286731454182</v>
      </c>
      <c r="J42" s="236">
        <v>51300</v>
      </c>
      <c r="K42" s="236">
        <v>22500</v>
      </c>
      <c r="L42" s="236">
        <v>2094300</v>
      </c>
      <c r="M42" s="236">
        <v>29700</v>
      </c>
      <c r="N42">
        <f t="shared" si="2"/>
        <v>2197800</v>
      </c>
      <c r="O42" s="237">
        <v>0</v>
      </c>
      <c r="P42">
        <f t="shared" si="3"/>
        <v>2116800</v>
      </c>
      <c r="Q42">
        <f t="shared" si="4"/>
        <v>2146500</v>
      </c>
      <c r="R42" s="199">
        <f t="shared" si="5"/>
        <v>0.98616352201257862</v>
      </c>
      <c r="S42" s="247" t="s">
        <v>374</v>
      </c>
      <c r="T42" s="64" t="s">
        <v>343</v>
      </c>
      <c r="U42" s="64"/>
    </row>
    <row r="43" spans="1:21" x14ac:dyDescent="0.25">
      <c r="A43" s="236" t="s">
        <v>375</v>
      </c>
      <c r="B43" t="s">
        <v>376</v>
      </c>
      <c r="C43" s="238">
        <v>0</v>
      </c>
      <c r="D43" s="236">
        <v>50400</v>
      </c>
      <c r="E43" s="236">
        <v>40500</v>
      </c>
      <c r="F43" s="236">
        <v>321300</v>
      </c>
      <c r="G43" s="236">
        <v>10800</v>
      </c>
      <c r="H43">
        <f t="shared" si="0"/>
        <v>423000</v>
      </c>
      <c r="I43" s="237">
        <f t="shared" si="1"/>
        <v>0</v>
      </c>
      <c r="J43" s="236">
        <v>50400</v>
      </c>
      <c r="K43" s="236">
        <v>40500</v>
      </c>
      <c r="L43" s="236">
        <v>321300</v>
      </c>
      <c r="M43" s="236">
        <v>10800</v>
      </c>
      <c r="N43">
        <f t="shared" si="2"/>
        <v>423000</v>
      </c>
      <c r="O43" s="237">
        <v>0</v>
      </c>
      <c r="P43">
        <f t="shared" si="3"/>
        <v>361800</v>
      </c>
      <c r="Q43">
        <f t="shared" si="4"/>
        <v>372600</v>
      </c>
      <c r="R43" s="199">
        <f t="shared" si="5"/>
        <v>0.97101449275362317</v>
      </c>
      <c r="S43" s="247" t="s">
        <v>375</v>
      </c>
      <c r="T43" s="64" t="s">
        <v>376</v>
      </c>
      <c r="U43" s="64"/>
    </row>
    <row r="44" spans="1:21" x14ac:dyDescent="0.25">
      <c r="A44" s="236" t="s">
        <v>377</v>
      </c>
      <c r="B44" s="239" t="s">
        <v>378</v>
      </c>
      <c r="C44" s="238">
        <v>3530360.6605846044</v>
      </c>
      <c r="D44" s="236">
        <v>0</v>
      </c>
      <c r="E44" s="236">
        <v>900</v>
      </c>
      <c r="F44" s="236">
        <v>1742400</v>
      </c>
      <c r="G44" s="236">
        <v>5400</v>
      </c>
      <c r="H44">
        <f t="shared" si="0"/>
        <v>5279060.6605846044</v>
      </c>
      <c r="I44" s="237">
        <f t="shared" si="1"/>
        <v>0.66874788671090046</v>
      </c>
      <c r="J44" s="236">
        <v>28800</v>
      </c>
      <c r="K44" s="236">
        <v>36900</v>
      </c>
      <c r="L44" s="236">
        <v>5172300</v>
      </c>
      <c r="M44" s="236">
        <v>66600</v>
      </c>
      <c r="N44">
        <f t="shared" si="2"/>
        <v>5304600</v>
      </c>
      <c r="O44" s="237">
        <v>0</v>
      </c>
      <c r="P44">
        <f t="shared" si="3"/>
        <v>5209200</v>
      </c>
      <c r="Q44">
        <f t="shared" si="4"/>
        <v>5275800</v>
      </c>
      <c r="R44" s="199">
        <f t="shared" si="5"/>
        <v>0.98737632207437731</v>
      </c>
      <c r="S44" s="247" t="s">
        <v>377</v>
      </c>
      <c r="T44" s="170" t="s">
        <v>378</v>
      </c>
      <c r="U44" s="64"/>
    </row>
    <row r="45" spans="1:21" x14ac:dyDescent="0.25">
      <c r="A45" s="236" t="s">
        <v>379</v>
      </c>
      <c r="B45" t="s">
        <v>380</v>
      </c>
      <c r="C45" s="238">
        <v>141450.17671791403</v>
      </c>
      <c r="D45" s="236">
        <v>35100</v>
      </c>
      <c r="E45" s="236">
        <v>16200</v>
      </c>
      <c r="F45" s="236">
        <v>594900</v>
      </c>
      <c r="G45" s="236">
        <v>18000</v>
      </c>
      <c r="H45">
        <f t="shared" si="0"/>
        <v>805650.17671791406</v>
      </c>
      <c r="I45" s="237">
        <f t="shared" si="1"/>
        <v>0.1755726999206513</v>
      </c>
      <c r="J45" s="236">
        <v>35100</v>
      </c>
      <c r="K45" s="236">
        <v>24300</v>
      </c>
      <c r="L45" s="236">
        <v>697500</v>
      </c>
      <c r="M45" s="236">
        <v>51300</v>
      </c>
      <c r="N45">
        <f t="shared" si="2"/>
        <v>808200</v>
      </c>
      <c r="O45" s="237">
        <v>0</v>
      </c>
      <c r="P45">
        <f t="shared" si="3"/>
        <v>721800</v>
      </c>
      <c r="Q45">
        <f t="shared" si="4"/>
        <v>773100</v>
      </c>
      <c r="R45" s="199">
        <f t="shared" si="5"/>
        <v>0.93364377182770664</v>
      </c>
      <c r="S45" s="247" t="s">
        <v>379</v>
      </c>
      <c r="T45" s="64" t="s">
        <v>380</v>
      </c>
      <c r="U45" s="64"/>
    </row>
    <row r="46" spans="1:21" x14ac:dyDescent="0.25">
      <c r="A46" s="236" t="s">
        <v>381</v>
      </c>
      <c r="B46" t="s">
        <v>382</v>
      </c>
      <c r="C46" s="238">
        <v>0</v>
      </c>
      <c r="D46" s="236">
        <v>49500</v>
      </c>
      <c r="E46" s="236">
        <v>37800</v>
      </c>
      <c r="F46" s="236">
        <v>4418100</v>
      </c>
      <c r="G46" s="236">
        <v>417600</v>
      </c>
      <c r="H46">
        <f t="shared" si="0"/>
        <v>4923000</v>
      </c>
      <c r="I46" s="237">
        <f t="shared" si="1"/>
        <v>0</v>
      </c>
      <c r="J46" s="236">
        <v>49500</v>
      </c>
      <c r="K46" s="236">
        <v>37800</v>
      </c>
      <c r="L46" s="236">
        <v>4418100</v>
      </c>
      <c r="M46" s="236">
        <v>417600</v>
      </c>
      <c r="N46">
        <f t="shared" si="2"/>
        <v>4923000</v>
      </c>
      <c r="O46" s="237">
        <v>0</v>
      </c>
      <c r="P46">
        <f t="shared" si="3"/>
        <v>4455900</v>
      </c>
      <c r="Q46">
        <f t="shared" si="4"/>
        <v>4873500</v>
      </c>
      <c r="R46" s="199">
        <f t="shared" si="5"/>
        <v>0.91431209602954755</v>
      </c>
      <c r="S46" s="247" t="s">
        <v>381</v>
      </c>
      <c r="T46" s="64" t="s">
        <v>382</v>
      </c>
      <c r="U46" s="64"/>
    </row>
    <row r="47" spans="1:21" s="105" customFormat="1" x14ac:dyDescent="0.25">
      <c r="A47" s="240" t="s">
        <v>127</v>
      </c>
      <c r="B47" s="105" t="s">
        <v>14</v>
      </c>
      <c r="C47" s="242">
        <v>0</v>
      </c>
      <c r="D47" s="240">
        <v>724500</v>
      </c>
      <c r="E47" s="240">
        <v>81900</v>
      </c>
      <c r="F47" s="240">
        <v>4610700</v>
      </c>
      <c r="G47" s="240">
        <v>164700</v>
      </c>
      <c r="H47" s="105">
        <f t="shared" si="0"/>
        <v>5581800</v>
      </c>
      <c r="I47" s="241">
        <f t="shared" si="1"/>
        <v>0</v>
      </c>
      <c r="J47" s="240">
        <v>724500</v>
      </c>
      <c r="K47" s="240">
        <v>81900</v>
      </c>
      <c r="L47" s="240">
        <v>4610700</v>
      </c>
      <c r="M47" s="240">
        <v>164700</v>
      </c>
      <c r="N47" s="105">
        <f t="shared" si="2"/>
        <v>5581800</v>
      </c>
      <c r="O47" s="241">
        <v>0</v>
      </c>
      <c r="P47" s="105">
        <f t="shared" si="3"/>
        <v>4692600</v>
      </c>
      <c r="Q47" s="105">
        <f t="shared" si="4"/>
        <v>4857300</v>
      </c>
      <c r="R47" s="249">
        <f t="shared" si="5"/>
        <v>0.9660922734852696</v>
      </c>
      <c r="S47" s="250" t="s">
        <v>127</v>
      </c>
      <c r="T47" s="251" t="s">
        <v>14</v>
      </c>
      <c r="U47" s="251"/>
    </row>
    <row r="48" spans="1:21" x14ac:dyDescent="0.25">
      <c r="A48" s="236" t="s">
        <v>383</v>
      </c>
      <c r="B48" t="s">
        <v>384</v>
      </c>
      <c r="C48" s="238">
        <v>0</v>
      </c>
      <c r="D48" s="236">
        <v>36900</v>
      </c>
      <c r="E48" s="236">
        <v>39600</v>
      </c>
      <c r="F48" s="236">
        <v>1429200</v>
      </c>
      <c r="G48" s="236">
        <v>14400</v>
      </c>
      <c r="H48">
        <f t="shared" si="0"/>
        <v>1520100</v>
      </c>
      <c r="I48" s="237">
        <f t="shared" si="1"/>
        <v>0</v>
      </c>
      <c r="J48" s="236">
        <v>36900</v>
      </c>
      <c r="K48" s="236">
        <v>39600</v>
      </c>
      <c r="L48" s="236">
        <v>1429200</v>
      </c>
      <c r="M48" s="236">
        <v>14400</v>
      </c>
      <c r="N48">
        <f t="shared" si="2"/>
        <v>1520100</v>
      </c>
      <c r="O48" s="237">
        <v>0</v>
      </c>
      <c r="P48">
        <f t="shared" si="3"/>
        <v>1468800</v>
      </c>
      <c r="Q48">
        <f t="shared" si="4"/>
        <v>1483200</v>
      </c>
      <c r="R48" s="199">
        <f t="shared" si="5"/>
        <v>0.99029126213592233</v>
      </c>
      <c r="S48" s="247" t="s">
        <v>383</v>
      </c>
      <c r="T48" s="64" t="s">
        <v>384</v>
      </c>
      <c r="U48" s="64"/>
    </row>
    <row r="49" spans="1:21" x14ac:dyDescent="0.25">
      <c r="A49" s="236" t="s">
        <v>385</v>
      </c>
      <c r="B49" s="239" t="s">
        <v>386</v>
      </c>
      <c r="C49" s="238">
        <v>0</v>
      </c>
      <c r="D49" s="236">
        <v>15300</v>
      </c>
      <c r="E49" s="236">
        <v>18000</v>
      </c>
      <c r="F49" s="236">
        <v>758700</v>
      </c>
      <c r="G49" s="236">
        <v>264600</v>
      </c>
      <c r="H49">
        <f t="shared" si="0"/>
        <v>1056600</v>
      </c>
      <c r="I49" s="237">
        <f t="shared" si="1"/>
        <v>0</v>
      </c>
      <c r="J49" s="236">
        <v>15300</v>
      </c>
      <c r="K49" s="236">
        <v>18000</v>
      </c>
      <c r="L49" s="236">
        <v>758700</v>
      </c>
      <c r="M49" s="236">
        <v>264600</v>
      </c>
      <c r="N49">
        <f t="shared" si="2"/>
        <v>1056600</v>
      </c>
      <c r="O49" s="237">
        <v>0</v>
      </c>
      <c r="P49">
        <f t="shared" si="3"/>
        <v>776700</v>
      </c>
      <c r="Q49">
        <f t="shared" si="4"/>
        <v>1041300</v>
      </c>
      <c r="R49" s="199">
        <f t="shared" si="5"/>
        <v>0.74589455488331891</v>
      </c>
      <c r="S49" s="247" t="s">
        <v>385</v>
      </c>
      <c r="T49" s="170" t="s">
        <v>386</v>
      </c>
      <c r="U49" s="64"/>
    </row>
    <row r="50" spans="1:21" s="105" customFormat="1" x14ac:dyDescent="0.25">
      <c r="A50" s="240" t="s">
        <v>128</v>
      </c>
      <c r="B50" s="105" t="s">
        <v>5</v>
      </c>
      <c r="C50" s="242">
        <v>0</v>
      </c>
      <c r="D50" s="240">
        <v>141300</v>
      </c>
      <c r="E50" s="240">
        <v>38700</v>
      </c>
      <c r="F50" s="240">
        <v>1854000</v>
      </c>
      <c r="G50" s="240">
        <v>153900</v>
      </c>
      <c r="H50" s="105">
        <f t="shared" si="0"/>
        <v>2187900</v>
      </c>
      <c r="I50" s="241">
        <f t="shared" si="1"/>
        <v>0</v>
      </c>
      <c r="J50" s="240">
        <v>141300</v>
      </c>
      <c r="K50" s="240">
        <v>38700</v>
      </c>
      <c r="L50" s="240">
        <v>1854000</v>
      </c>
      <c r="M50" s="240">
        <v>153900</v>
      </c>
      <c r="N50" s="105">
        <f t="shared" si="2"/>
        <v>2187900</v>
      </c>
      <c r="O50" s="241">
        <v>0</v>
      </c>
      <c r="P50" s="105">
        <f t="shared" si="3"/>
        <v>1892700</v>
      </c>
      <c r="Q50" s="105">
        <f t="shared" si="4"/>
        <v>2046600</v>
      </c>
      <c r="R50" s="249">
        <f t="shared" si="5"/>
        <v>0.92480211081794195</v>
      </c>
      <c r="S50" s="250" t="s">
        <v>128</v>
      </c>
      <c r="T50" s="251" t="s">
        <v>5</v>
      </c>
      <c r="U50" s="251"/>
    </row>
    <row r="51" spans="1:21" x14ac:dyDescent="0.25">
      <c r="A51" s="236" t="s">
        <v>387</v>
      </c>
      <c r="B51" t="s">
        <v>388</v>
      </c>
      <c r="C51" s="238">
        <v>0</v>
      </c>
      <c r="D51" s="236">
        <v>291600</v>
      </c>
      <c r="E51" s="236">
        <v>241200</v>
      </c>
      <c r="F51" s="236">
        <v>6745500</v>
      </c>
      <c r="G51" s="236">
        <v>1163700</v>
      </c>
      <c r="H51">
        <f t="shared" si="0"/>
        <v>8442000</v>
      </c>
      <c r="I51" s="237">
        <f t="shared" si="1"/>
        <v>0</v>
      </c>
      <c r="J51" s="236">
        <v>291600</v>
      </c>
      <c r="K51" s="236">
        <v>241200</v>
      </c>
      <c r="L51" s="236">
        <v>6745500</v>
      </c>
      <c r="M51" s="236">
        <v>1163700</v>
      </c>
      <c r="N51">
        <f t="shared" si="2"/>
        <v>8442000</v>
      </c>
      <c r="O51" s="237">
        <v>0</v>
      </c>
      <c r="P51">
        <f t="shared" si="3"/>
        <v>6986700</v>
      </c>
      <c r="Q51">
        <f t="shared" si="4"/>
        <v>8150400</v>
      </c>
      <c r="R51" s="199">
        <f t="shared" si="5"/>
        <v>0.85722173144876324</v>
      </c>
      <c r="S51" s="247" t="s">
        <v>387</v>
      </c>
      <c r="T51" s="64" t="s">
        <v>388</v>
      </c>
      <c r="U51" s="64"/>
    </row>
    <row r="52" spans="1:21" s="105" customFormat="1" x14ac:dyDescent="0.25">
      <c r="A52" s="240" t="s">
        <v>129</v>
      </c>
      <c r="B52" s="105" t="s">
        <v>161</v>
      </c>
      <c r="C52" s="242">
        <v>0</v>
      </c>
      <c r="D52" s="240">
        <v>1827900</v>
      </c>
      <c r="E52" s="240">
        <v>252900</v>
      </c>
      <c r="F52" s="240">
        <v>11827800</v>
      </c>
      <c r="G52" s="240">
        <v>1434600</v>
      </c>
      <c r="H52" s="105">
        <f t="shared" si="0"/>
        <v>15343200</v>
      </c>
      <c r="I52" s="241">
        <f t="shared" si="1"/>
        <v>0</v>
      </c>
      <c r="J52" s="240">
        <v>1827900</v>
      </c>
      <c r="K52" s="240">
        <v>252900</v>
      </c>
      <c r="L52" s="240">
        <v>11827800</v>
      </c>
      <c r="M52" s="240">
        <v>1434600</v>
      </c>
      <c r="N52" s="105">
        <f t="shared" si="2"/>
        <v>15343200</v>
      </c>
      <c r="O52" s="241">
        <v>0</v>
      </c>
      <c r="P52" s="105">
        <f t="shared" si="3"/>
        <v>12080700</v>
      </c>
      <c r="Q52" s="105">
        <f t="shared" si="4"/>
        <v>13515300</v>
      </c>
      <c r="R52" s="249">
        <f t="shared" si="5"/>
        <v>0.8938536325497769</v>
      </c>
      <c r="S52" s="250" t="s">
        <v>129</v>
      </c>
      <c r="T52" s="251" t="s">
        <v>161</v>
      </c>
      <c r="U52" s="251"/>
    </row>
    <row r="53" spans="1:21" x14ac:dyDescent="0.25">
      <c r="A53" s="236" t="s">
        <v>389</v>
      </c>
      <c r="B53" s="239" t="s">
        <v>390</v>
      </c>
      <c r="C53" s="238">
        <v>17681.272089739254</v>
      </c>
      <c r="D53" s="236">
        <v>332100</v>
      </c>
      <c r="E53" s="236">
        <v>39600</v>
      </c>
      <c r="F53" s="236">
        <v>507600</v>
      </c>
      <c r="G53" s="236">
        <v>48600</v>
      </c>
      <c r="H53">
        <f t="shared" si="0"/>
        <v>945581.27208973933</v>
      </c>
      <c r="I53" s="237">
        <f t="shared" si="1"/>
        <v>1.8698839128511453E-2</v>
      </c>
      <c r="J53" s="236">
        <v>332100</v>
      </c>
      <c r="K53" s="236">
        <v>39600</v>
      </c>
      <c r="L53" s="236">
        <v>517500</v>
      </c>
      <c r="M53" s="236">
        <v>48600</v>
      </c>
      <c r="N53">
        <f t="shared" si="2"/>
        <v>937800</v>
      </c>
      <c r="O53" s="237">
        <v>0</v>
      </c>
      <c r="P53">
        <f t="shared" si="3"/>
        <v>557100</v>
      </c>
      <c r="Q53">
        <f t="shared" si="4"/>
        <v>605700</v>
      </c>
      <c r="R53" s="199">
        <f t="shared" si="5"/>
        <v>0.91976225854383353</v>
      </c>
      <c r="S53" s="247" t="s">
        <v>389</v>
      </c>
      <c r="T53" s="170" t="s">
        <v>390</v>
      </c>
      <c r="U53" s="64"/>
    </row>
    <row r="54" spans="1:21" x14ac:dyDescent="0.25">
      <c r="A54" s="236" t="s">
        <v>391</v>
      </c>
      <c r="B54" s="239" t="s">
        <v>392</v>
      </c>
      <c r="C54" s="238">
        <v>0</v>
      </c>
      <c r="D54" s="236">
        <v>64800</v>
      </c>
      <c r="E54" s="236">
        <v>23400</v>
      </c>
      <c r="F54" s="236">
        <v>241200</v>
      </c>
      <c r="G54" s="236">
        <v>48600</v>
      </c>
      <c r="H54">
        <f t="shared" si="0"/>
        <v>378000</v>
      </c>
      <c r="I54" s="237">
        <f t="shared" si="1"/>
        <v>0</v>
      </c>
      <c r="J54" s="236">
        <v>64800</v>
      </c>
      <c r="K54" s="236">
        <v>23400</v>
      </c>
      <c r="L54" s="236">
        <v>241200</v>
      </c>
      <c r="M54" s="236">
        <v>48600</v>
      </c>
      <c r="N54">
        <f t="shared" si="2"/>
        <v>378000</v>
      </c>
      <c r="O54" s="237">
        <v>0</v>
      </c>
      <c r="P54">
        <f t="shared" si="3"/>
        <v>264600</v>
      </c>
      <c r="Q54">
        <f t="shared" si="4"/>
        <v>313200</v>
      </c>
      <c r="R54" s="199">
        <f t="shared" si="5"/>
        <v>0.84482758620689657</v>
      </c>
      <c r="S54" s="247" t="s">
        <v>391</v>
      </c>
      <c r="T54" s="170" t="s">
        <v>392</v>
      </c>
      <c r="U54" s="64"/>
    </row>
    <row r="55" spans="1:21" s="105" customFormat="1" x14ac:dyDescent="0.25">
      <c r="A55" s="240" t="s">
        <v>130</v>
      </c>
      <c r="B55" s="105" t="s">
        <v>23</v>
      </c>
      <c r="C55" s="242">
        <v>0</v>
      </c>
      <c r="D55" s="240">
        <v>1224000</v>
      </c>
      <c r="E55" s="240">
        <v>114300</v>
      </c>
      <c r="F55" s="240">
        <v>1880100</v>
      </c>
      <c r="G55" s="240">
        <v>298800</v>
      </c>
      <c r="H55" s="105">
        <f t="shared" si="0"/>
        <v>3517200</v>
      </c>
      <c r="I55" s="241">
        <f t="shared" si="1"/>
        <v>0</v>
      </c>
      <c r="J55" s="240">
        <v>1224000</v>
      </c>
      <c r="K55" s="240">
        <v>114300</v>
      </c>
      <c r="L55" s="240">
        <v>1880100</v>
      </c>
      <c r="M55" s="240">
        <v>298800</v>
      </c>
      <c r="N55" s="105">
        <f t="shared" si="2"/>
        <v>3517200</v>
      </c>
      <c r="O55" s="241">
        <v>0</v>
      </c>
      <c r="P55" s="105">
        <f t="shared" si="3"/>
        <v>1994400</v>
      </c>
      <c r="Q55" s="105">
        <f t="shared" si="4"/>
        <v>2293200</v>
      </c>
      <c r="R55" s="249">
        <f t="shared" si="5"/>
        <v>0.86970172684458402</v>
      </c>
      <c r="S55" s="250" t="s">
        <v>130</v>
      </c>
      <c r="T55" s="251" t="s">
        <v>23</v>
      </c>
      <c r="U55" s="251"/>
    </row>
    <row r="56" spans="1:21" s="105" customFormat="1" x14ac:dyDescent="0.25">
      <c r="A56" s="240" t="s">
        <v>131</v>
      </c>
      <c r="B56" s="105" t="s">
        <v>213</v>
      </c>
      <c r="C56" s="242">
        <v>0</v>
      </c>
      <c r="D56" s="240">
        <v>1796400</v>
      </c>
      <c r="E56" s="240">
        <v>163800</v>
      </c>
      <c r="F56" s="240">
        <v>8434800</v>
      </c>
      <c r="G56" s="240">
        <v>1557000</v>
      </c>
      <c r="H56" s="105">
        <f t="shared" si="0"/>
        <v>11952000</v>
      </c>
      <c r="I56" s="241">
        <f t="shared" si="1"/>
        <v>0</v>
      </c>
      <c r="J56" s="240">
        <v>1796400</v>
      </c>
      <c r="K56" s="240">
        <v>163800</v>
      </c>
      <c r="L56" s="240">
        <v>8434800</v>
      </c>
      <c r="M56" s="240">
        <v>1557000</v>
      </c>
      <c r="N56" s="105">
        <f t="shared" si="2"/>
        <v>11952000</v>
      </c>
      <c r="O56" s="241">
        <v>0</v>
      </c>
      <c r="P56" s="105">
        <f t="shared" si="3"/>
        <v>8598600</v>
      </c>
      <c r="Q56" s="105">
        <f t="shared" si="4"/>
        <v>10155600</v>
      </c>
      <c r="R56" s="249">
        <f t="shared" si="5"/>
        <v>0.84668557249202414</v>
      </c>
      <c r="S56" s="250" t="s">
        <v>131</v>
      </c>
      <c r="T56" s="251" t="s">
        <v>213</v>
      </c>
      <c r="U56" s="251"/>
    </row>
    <row r="57" spans="1:21" s="105" customFormat="1" x14ac:dyDescent="0.25">
      <c r="A57" s="240" t="s">
        <v>132</v>
      </c>
      <c r="B57" s="105" t="s">
        <v>151</v>
      </c>
      <c r="C57" s="242">
        <v>0</v>
      </c>
      <c r="D57" s="240">
        <v>2929500</v>
      </c>
      <c r="E57" s="240">
        <v>207000</v>
      </c>
      <c r="F57" s="240">
        <v>6941700</v>
      </c>
      <c r="G57" s="240">
        <v>2191500</v>
      </c>
      <c r="H57" s="105">
        <f t="shared" si="0"/>
        <v>12269700</v>
      </c>
      <c r="I57" s="241">
        <f t="shared" si="1"/>
        <v>0</v>
      </c>
      <c r="J57" s="240">
        <v>2929500</v>
      </c>
      <c r="K57" s="240">
        <v>207000</v>
      </c>
      <c r="L57" s="240">
        <v>6941700</v>
      </c>
      <c r="M57" s="240">
        <v>2191500</v>
      </c>
      <c r="N57" s="105">
        <f t="shared" si="2"/>
        <v>12269700</v>
      </c>
      <c r="O57" s="241">
        <v>0</v>
      </c>
      <c r="P57" s="105">
        <f t="shared" si="3"/>
        <v>7148700</v>
      </c>
      <c r="Q57" s="105">
        <f t="shared" si="4"/>
        <v>9340200</v>
      </c>
      <c r="R57" s="249">
        <f t="shared" si="5"/>
        <v>0.76536904991327814</v>
      </c>
      <c r="S57" s="250" t="s">
        <v>132</v>
      </c>
      <c r="T57" s="251" t="s">
        <v>151</v>
      </c>
      <c r="U57" s="251"/>
    </row>
    <row r="58" spans="1:21" s="105" customFormat="1" x14ac:dyDescent="0.25">
      <c r="A58" s="240" t="s">
        <v>133</v>
      </c>
      <c r="B58" s="105" t="s">
        <v>212</v>
      </c>
      <c r="C58" s="242">
        <v>0</v>
      </c>
      <c r="D58" s="240">
        <v>1352700</v>
      </c>
      <c r="E58" s="240">
        <v>156600</v>
      </c>
      <c r="F58" s="240">
        <v>10325700</v>
      </c>
      <c r="G58" s="240">
        <v>924300</v>
      </c>
      <c r="H58" s="105">
        <f t="shared" si="0"/>
        <v>12759300</v>
      </c>
      <c r="I58" s="241">
        <f t="shared" si="1"/>
        <v>0</v>
      </c>
      <c r="J58" s="240">
        <v>1352700</v>
      </c>
      <c r="K58" s="240">
        <v>156600</v>
      </c>
      <c r="L58" s="240">
        <v>10325700</v>
      </c>
      <c r="M58" s="240">
        <v>924300</v>
      </c>
      <c r="N58" s="105">
        <f t="shared" si="2"/>
        <v>12759300</v>
      </c>
      <c r="O58" s="241">
        <v>0</v>
      </c>
      <c r="P58" s="105">
        <f t="shared" si="3"/>
        <v>10482300</v>
      </c>
      <c r="Q58" s="105">
        <f t="shared" si="4"/>
        <v>11406600</v>
      </c>
      <c r="R58" s="249">
        <f t="shared" si="5"/>
        <v>0.91896796591447061</v>
      </c>
      <c r="S58" s="250" t="s">
        <v>133</v>
      </c>
      <c r="T58" s="251" t="s">
        <v>212</v>
      </c>
      <c r="U58" s="251"/>
    </row>
    <row r="59" spans="1:21" x14ac:dyDescent="0.25">
      <c r="A59" s="105" t="s">
        <v>393</v>
      </c>
      <c r="F59" s="67"/>
      <c r="I59"/>
      <c r="K59" s="67"/>
      <c r="O59"/>
      <c r="S59" s="245" t="s">
        <v>393</v>
      </c>
      <c r="T59" s="69"/>
    </row>
    <row r="60" spans="1:21" x14ac:dyDescent="0.25">
      <c r="F60" s="67"/>
      <c r="I60"/>
      <c r="L60" s="67"/>
      <c r="N60" s="69"/>
      <c r="O60" s="69"/>
    </row>
    <row r="61" spans="1:21" x14ac:dyDescent="0.25">
      <c r="F61" s="67"/>
      <c r="I61"/>
      <c r="L61" s="67"/>
      <c r="N61" s="69"/>
      <c r="O61" s="69"/>
    </row>
    <row r="62" spans="1:21" x14ac:dyDescent="0.25">
      <c r="B62"/>
      <c r="F62" s="67"/>
      <c r="I62"/>
      <c r="L62" s="67"/>
      <c r="N62" s="69"/>
      <c r="O62" s="69"/>
    </row>
    <row r="63" spans="1:21" x14ac:dyDescent="0.25">
      <c r="B63"/>
      <c r="F63" s="67"/>
      <c r="I63"/>
      <c r="L63" s="67"/>
      <c r="N63" s="69"/>
      <c r="O63" s="69"/>
    </row>
    <row r="64" spans="1:21" x14ac:dyDescent="0.25">
      <c r="B64"/>
      <c r="F64" s="67"/>
      <c r="I64"/>
      <c r="L64" s="67"/>
      <c r="N64" s="69"/>
      <c r="O64" s="69"/>
    </row>
    <row r="65" spans="2:15" x14ac:dyDescent="0.25">
      <c r="B65"/>
      <c r="F65" s="67"/>
      <c r="I65"/>
      <c r="L65" s="67"/>
      <c r="N65" s="69"/>
      <c r="O65" s="69"/>
    </row>
    <row r="66" spans="2:15" x14ac:dyDescent="0.25">
      <c r="B66"/>
      <c r="F66" s="67"/>
      <c r="I66"/>
      <c r="L66" s="67"/>
      <c r="N66" s="69"/>
      <c r="O66" s="69"/>
    </row>
    <row r="67" spans="2:15" x14ac:dyDescent="0.25">
      <c r="B67"/>
      <c r="F67" s="67"/>
      <c r="I67"/>
      <c r="L67" s="67"/>
      <c r="N67" s="69"/>
      <c r="O67" s="69"/>
    </row>
    <row r="68" spans="2:15" x14ac:dyDescent="0.25">
      <c r="B68"/>
      <c r="F68" s="67"/>
      <c r="I68"/>
      <c r="L68" s="67"/>
      <c r="N68" s="69"/>
      <c r="O68" s="69"/>
    </row>
    <row r="69" spans="2:15" x14ac:dyDescent="0.25">
      <c r="B69"/>
      <c r="F69" s="67"/>
      <c r="I69"/>
      <c r="L69" s="67"/>
      <c r="N69" s="69"/>
      <c r="O69" s="69"/>
    </row>
    <row r="70" spans="2:15" x14ac:dyDescent="0.25">
      <c r="B70"/>
      <c r="F70" s="67"/>
      <c r="I70"/>
      <c r="L70" s="67"/>
      <c r="N70" s="69"/>
      <c r="O70" s="69"/>
    </row>
    <row r="71" spans="2:15" x14ac:dyDescent="0.25">
      <c r="B71"/>
      <c r="F71" s="67"/>
      <c r="I71"/>
      <c r="L71" s="67"/>
      <c r="N71" s="69"/>
      <c r="O71" s="69"/>
    </row>
    <row r="72" spans="2:15" x14ac:dyDescent="0.25">
      <c r="B72"/>
      <c r="F72" s="67"/>
      <c r="I72"/>
      <c r="L72" s="67"/>
      <c r="N72" s="69"/>
      <c r="O72" s="69"/>
    </row>
    <row r="73" spans="2:15" x14ac:dyDescent="0.25">
      <c r="B73"/>
      <c r="F73" s="67"/>
      <c r="I73"/>
      <c r="L73" s="67"/>
      <c r="N73" s="69"/>
      <c r="O73" s="69"/>
    </row>
    <row r="74" spans="2:15" x14ac:dyDescent="0.25">
      <c r="B74"/>
      <c r="F74" s="67"/>
      <c r="I74"/>
      <c r="L74" s="67"/>
      <c r="N74" s="69"/>
      <c r="O74" s="69"/>
    </row>
    <row r="75" spans="2:15" x14ac:dyDescent="0.25">
      <c r="B75"/>
      <c r="F75" s="67"/>
      <c r="I75"/>
      <c r="L75" s="67"/>
      <c r="N75" s="69"/>
      <c r="O75" s="69"/>
    </row>
    <row r="76" spans="2:15" x14ac:dyDescent="0.25">
      <c r="B76"/>
      <c r="F76" s="67"/>
      <c r="I76"/>
      <c r="L76" s="67"/>
      <c r="N76" s="69"/>
      <c r="O76" s="69"/>
    </row>
    <row r="77" spans="2:15" x14ac:dyDescent="0.25">
      <c r="B77"/>
      <c r="F77" s="67"/>
      <c r="I77"/>
      <c r="L77" s="67"/>
      <c r="N77" s="69"/>
      <c r="O77" s="69"/>
    </row>
    <row r="78" spans="2:15" x14ac:dyDescent="0.25">
      <c r="B78"/>
      <c r="F78" s="67"/>
      <c r="I78"/>
      <c r="L78" s="67"/>
      <c r="N78" s="69"/>
      <c r="O78" s="69"/>
    </row>
    <row r="79" spans="2:15" x14ac:dyDescent="0.25">
      <c r="B79"/>
      <c r="F79" s="67"/>
      <c r="I79"/>
      <c r="L79" s="67"/>
      <c r="N79" s="69"/>
      <c r="O79" s="69"/>
    </row>
    <row r="80" spans="2:15" x14ac:dyDescent="0.25">
      <c r="B80"/>
      <c r="F80" s="67"/>
      <c r="I80"/>
      <c r="L80" s="67"/>
      <c r="N80" s="69"/>
      <c r="O80" s="69"/>
    </row>
    <row r="81" spans="2:15" x14ac:dyDescent="0.25">
      <c r="B81"/>
      <c r="F81" s="67"/>
      <c r="I81"/>
      <c r="L81" s="67"/>
      <c r="N81" s="69"/>
      <c r="O81" s="69"/>
    </row>
    <row r="82" spans="2:15" x14ac:dyDescent="0.25">
      <c r="B82"/>
      <c r="F82" s="67"/>
      <c r="I82"/>
      <c r="L82" s="67"/>
      <c r="N82" s="69"/>
      <c r="O82" s="69"/>
    </row>
    <row r="83" spans="2:15" x14ac:dyDescent="0.25">
      <c r="B83"/>
      <c r="F83" s="67"/>
      <c r="I83"/>
      <c r="L83" s="67"/>
      <c r="N83" s="69"/>
      <c r="O83" s="69"/>
    </row>
    <row r="84" spans="2:15" x14ac:dyDescent="0.25">
      <c r="B84"/>
      <c r="F84" s="67"/>
      <c r="I84"/>
      <c r="L84" s="67"/>
      <c r="N84" s="69"/>
      <c r="O84" s="69"/>
    </row>
    <row r="85" spans="2:15" x14ac:dyDescent="0.25">
      <c r="B85"/>
      <c r="F85" s="67"/>
      <c r="I85"/>
      <c r="L85" s="67"/>
      <c r="N85" s="69"/>
      <c r="O85" s="69"/>
    </row>
    <row r="86" spans="2:15" x14ac:dyDescent="0.25">
      <c r="B86"/>
      <c r="F86" s="67"/>
      <c r="I86"/>
      <c r="L86" s="67"/>
      <c r="N86" s="69"/>
      <c r="O86" s="69"/>
    </row>
    <row r="87" spans="2:15" x14ac:dyDescent="0.25">
      <c r="B87"/>
      <c r="F87" s="67"/>
      <c r="I87"/>
      <c r="L87" s="67"/>
      <c r="N87" s="69"/>
      <c r="O87" s="69"/>
    </row>
    <row r="88" spans="2:15" x14ac:dyDescent="0.25">
      <c r="B88"/>
      <c r="F88" s="67"/>
      <c r="I88"/>
      <c r="L88" s="67"/>
      <c r="N88" s="69"/>
      <c r="O88" s="69"/>
    </row>
    <row r="89" spans="2:15" x14ac:dyDescent="0.25">
      <c r="B89"/>
      <c r="F89" s="67"/>
      <c r="I89"/>
      <c r="L89" s="67"/>
      <c r="N89" s="69"/>
      <c r="O89" s="69"/>
    </row>
    <row r="90" spans="2:15" x14ac:dyDescent="0.25">
      <c r="B90"/>
      <c r="F90" s="67"/>
      <c r="I90"/>
      <c r="L90" s="67"/>
      <c r="N90" s="69"/>
      <c r="O90" s="69"/>
    </row>
    <row r="91" spans="2:15" x14ac:dyDescent="0.25">
      <c r="B91"/>
      <c r="F91" s="67"/>
      <c r="I91"/>
      <c r="L91" s="67"/>
      <c r="N91" s="69"/>
      <c r="O91" s="69"/>
    </row>
    <row r="92" spans="2:15" x14ac:dyDescent="0.25">
      <c r="B92"/>
      <c r="F92" s="67"/>
      <c r="I92"/>
      <c r="L92" s="67"/>
      <c r="N92" s="69"/>
      <c r="O92" s="69"/>
    </row>
    <row r="93" spans="2:15" x14ac:dyDescent="0.25">
      <c r="B93"/>
      <c r="F93" s="67"/>
      <c r="I93"/>
      <c r="L93" s="67"/>
      <c r="N93" s="69"/>
      <c r="O93" s="69"/>
    </row>
    <row r="94" spans="2:15" x14ac:dyDescent="0.25">
      <c r="B94"/>
      <c r="F94" s="67"/>
      <c r="I94"/>
      <c r="L94" s="67"/>
      <c r="N94" s="69"/>
      <c r="O94" s="69"/>
    </row>
    <row r="95" spans="2:15" x14ac:dyDescent="0.25">
      <c r="B95"/>
      <c r="F95" s="67"/>
      <c r="I95"/>
      <c r="L95" s="67"/>
      <c r="N95" s="69"/>
      <c r="O95" s="69"/>
    </row>
    <row r="96" spans="2:15" x14ac:dyDescent="0.25">
      <c r="B96"/>
      <c r="F96" s="67"/>
      <c r="I96"/>
      <c r="L96" s="67"/>
      <c r="N96" s="69"/>
      <c r="O96" s="69"/>
    </row>
    <row r="97" spans="2:15" x14ac:dyDescent="0.25">
      <c r="B97"/>
      <c r="F97" s="67"/>
      <c r="I97"/>
      <c r="L97" s="67"/>
      <c r="N97" s="69"/>
      <c r="O97" s="69"/>
    </row>
    <row r="98" spans="2:15" x14ac:dyDescent="0.25">
      <c r="B98"/>
      <c r="F98" s="67"/>
      <c r="I98"/>
      <c r="L98" s="67"/>
      <c r="N98" s="69"/>
      <c r="O98" s="69"/>
    </row>
    <row r="99" spans="2:15" x14ac:dyDescent="0.25">
      <c r="B99"/>
      <c r="F99" s="67"/>
      <c r="I99"/>
      <c r="L99" s="67"/>
      <c r="N99" s="69"/>
      <c r="O99" s="69"/>
    </row>
    <row r="100" spans="2:15" x14ac:dyDescent="0.25">
      <c r="B100"/>
      <c r="F100" s="67"/>
      <c r="I100"/>
      <c r="L100" s="67"/>
      <c r="N100" s="69"/>
      <c r="O100" s="69"/>
    </row>
    <row r="101" spans="2:15" x14ac:dyDescent="0.25">
      <c r="B101"/>
      <c r="F101" s="67"/>
      <c r="I101"/>
      <c r="L101" s="67"/>
      <c r="N101" s="69"/>
      <c r="O101" s="69"/>
    </row>
    <row r="102" spans="2:15" x14ac:dyDescent="0.25">
      <c r="B102"/>
      <c r="F102" s="67"/>
      <c r="I102"/>
      <c r="L102" s="67"/>
      <c r="N102" s="69"/>
      <c r="O102" s="69"/>
    </row>
    <row r="103" spans="2:15" x14ac:dyDescent="0.25">
      <c r="B103"/>
      <c r="F103" s="67"/>
      <c r="I103"/>
      <c r="L103" s="67"/>
      <c r="N103" s="69"/>
      <c r="O103" s="69"/>
    </row>
    <row r="104" spans="2:15" x14ac:dyDescent="0.25">
      <c r="B104"/>
      <c r="F104" s="67"/>
      <c r="I104"/>
      <c r="L104" s="67"/>
      <c r="N104" s="69"/>
      <c r="O104" s="69"/>
    </row>
    <row r="105" spans="2:15" x14ac:dyDescent="0.25">
      <c r="B105"/>
      <c r="F105" s="67"/>
      <c r="I105"/>
      <c r="L105" s="67"/>
      <c r="N105" s="69"/>
      <c r="O105" s="69"/>
    </row>
    <row r="106" spans="2:15" x14ac:dyDescent="0.25">
      <c r="B106"/>
      <c r="F106" s="67"/>
      <c r="I106"/>
      <c r="L106" s="67"/>
      <c r="N106" s="69"/>
      <c r="O106" s="69"/>
    </row>
    <row r="107" spans="2:15" x14ac:dyDescent="0.25">
      <c r="B107"/>
      <c r="F107" s="67"/>
      <c r="I107"/>
      <c r="L107" s="67"/>
      <c r="N107" s="69"/>
      <c r="O107" s="69"/>
    </row>
    <row r="108" spans="2:15" x14ac:dyDescent="0.25">
      <c r="B108"/>
      <c r="F108" s="67"/>
      <c r="I108"/>
      <c r="L108" s="67"/>
      <c r="N108" s="69"/>
      <c r="O108" s="69"/>
    </row>
    <row r="109" spans="2:15" x14ac:dyDescent="0.25">
      <c r="B109"/>
      <c r="F109" s="67"/>
      <c r="I109"/>
      <c r="L109" s="67"/>
      <c r="N109" s="69"/>
      <c r="O109" s="69"/>
    </row>
    <row r="110" spans="2:15" x14ac:dyDescent="0.25">
      <c r="B110"/>
      <c r="F110" s="67"/>
      <c r="I110"/>
      <c r="L110" s="67"/>
      <c r="N110" s="69"/>
      <c r="O110" s="69"/>
    </row>
    <row r="111" spans="2:15" x14ac:dyDescent="0.25">
      <c r="B111"/>
      <c r="F111" s="67"/>
      <c r="I111"/>
      <c r="L111" s="67"/>
      <c r="N111" s="69"/>
      <c r="O111" s="69"/>
    </row>
    <row r="112" spans="2:15" x14ac:dyDescent="0.25">
      <c r="B112"/>
      <c r="F112" s="67"/>
      <c r="I112"/>
      <c r="L112" s="67"/>
      <c r="N112" s="69"/>
      <c r="O112" s="69"/>
    </row>
    <row r="113" spans="2:15" x14ac:dyDescent="0.25">
      <c r="B113"/>
      <c r="F113" s="67"/>
      <c r="I113"/>
      <c r="L113" s="67"/>
      <c r="N113" s="69"/>
      <c r="O113" s="69"/>
    </row>
    <row r="114" spans="2:15" x14ac:dyDescent="0.25">
      <c r="B114"/>
      <c r="F114" s="67"/>
      <c r="I114"/>
      <c r="L114" s="67"/>
      <c r="N114" s="69"/>
      <c r="O114" s="69"/>
    </row>
    <row r="115" spans="2:15" x14ac:dyDescent="0.25">
      <c r="B115"/>
      <c r="F115" s="67"/>
      <c r="I115"/>
      <c r="L115" s="67"/>
      <c r="N115" s="69"/>
      <c r="O115" s="69"/>
    </row>
    <row r="116" spans="2:15" x14ac:dyDescent="0.25">
      <c r="B116"/>
      <c r="F116" s="67"/>
      <c r="I116"/>
      <c r="L116" s="67"/>
      <c r="N116" s="69"/>
      <c r="O116" s="69"/>
    </row>
    <row r="117" spans="2:15" x14ac:dyDescent="0.25">
      <c r="B117"/>
      <c r="F117" s="67"/>
      <c r="I117"/>
      <c r="L117" s="67"/>
      <c r="N117" s="69"/>
      <c r="O117" s="69"/>
    </row>
    <row r="118" spans="2:15" x14ac:dyDescent="0.25">
      <c r="B118"/>
      <c r="F118" s="67"/>
      <c r="I118"/>
      <c r="L118" s="67"/>
      <c r="N118" s="69"/>
      <c r="O118" s="69"/>
    </row>
    <row r="119" spans="2:15" x14ac:dyDescent="0.25">
      <c r="B119"/>
      <c r="F119" s="67"/>
      <c r="I119"/>
      <c r="L119" s="67"/>
      <c r="N119" s="69"/>
      <c r="O119" s="69"/>
    </row>
    <row r="120" spans="2:15" x14ac:dyDescent="0.25">
      <c r="B120"/>
      <c r="F120" s="67"/>
      <c r="I120"/>
      <c r="L120" s="67"/>
      <c r="N120" s="69"/>
      <c r="O120" s="6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50" zoomScaleNormal="50" workbookViewId="0">
      <selection activeCell="N21" sqref="N21"/>
    </sheetView>
  </sheetViews>
  <sheetFormatPr defaultRowHeight="18.75" x14ac:dyDescent="0.3"/>
  <cols>
    <col min="1" max="1" width="30.140625" customWidth="1"/>
    <col min="2" max="2" width="24.7109375" style="23" customWidth="1"/>
    <col min="3" max="4" width="24.7109375" customWidth="1"/>
    <col min="6" max="6" width="27" style="253" bestFit="1" customWidth="1"/>
    <col min="7" max="7" width="13.42578125" style="23" customWidth="1"/>
    <col min="8" max="8" width="31.28515625" customWidth="1"/>
    <col min="14" max="14" width="19.7109375" customWidth="1"/>
  </cols>
  <sheetData>
    <row r="1" spans="1:14" ht="42.75" thickBot="1" x14ac:dyDescent="0.3">
      <c r="A1" s="221" t="s">
        <v>58</v>
      </c>
      <c r="B1" s="222" t="s">
        <v>59</v>
      </c>
      <c r="C1" s="222" t="s">
        <v>309</v>
      </c>
      <c r="D1" s="222" t="s">
        <v>60</v>
      </c>
      <c r="F1" s="254" t="s">
        <v>396</v>
      </c>
      <c r="G1" s="254" t="s">
        <v>150</v>
      </c>
      <c r="H1" s="254" t="s">
        <v>27</v>
      </c>
    </row>
    <row r="2" spans="1:14" ht="32.25" thickBot="1" x14ac:dyDescent="0.35">
      <c r="A2" s="57" t="s">
        <v>314</v>
      </c>
      <c r="B2" s="58">
        <v>5786</v>
      </c>
      <c r="C2" s="61">
        <v>0.88200000000000001</v>
      </c>
      <c r="D2" s="60">
        <v>4</v>
      </c>
      <c r="F2" s="255">
        <v>0.88026581227008427</v>
      </c>
      <c r="G2" s="256" t="s">
        <v>208</v>
      </c>
      <c r="H2" s="257" t="s">
        <v>20</v>
      </c>
      <c r="N2" s="183" t="s">
        <v>397</v>
      </c>
    </row>
    <row r="3" spans="1:14" ht="32.25" thickBot="1" x14ac:dyDescent="0.35">
      <c r="A3" s="57" t="s">
        <v>313</v>
      </c>
      <c r="B3" s="58">
        <v>3188</v>
      </c>
      <c r="C3" s="61">
        <v>0.88303263734036086</v>
      </c>
      <c r="D3" s="60">
        <v>4</v>
      </c>
      <c r="F3" s="255">
        <v>0.80067001675041871</v>
      </c>
      <c r="G3" s="256" t="s">
        <v>338</v>
      </c>
      <c r="H3" s="257" t="s">
        <v>339</v>
      </c>
      <c r="M3" s="59">
        <v>5</v>
      </c>
      <c r="N3" s="262" t="s">
        <v>398</v>
      </c>
    </row>
    <row r="4" spans="1:14" ht="32.25" thickBot="1" x14ac:dyDescent="0.35">
      <c r="A4" s="57" t="s">
        <v>62</v>
      </c>
      <c r="B4" s="58">
        <v>3234</v>
      </c>
      <c r="C4" s="62">
        <v>0.91400000000000003</v>
      </c>
      <c r="D4" s="59">
        <v>5</v>
      </c>
      <c r="F4" s="255">
        <v>0.96254355400696867</v>
      </c>
      <c r="G4" s="256" t="s">
        <v>340</v>
      </c>
      <c r="H4" s="257" t="s">
        <v>341</v>
      </c>
      <c r="M4" s="60">
        <v>4</v>
      </c>
      <c r="N4" s="262" t="s">
        <v>399</v>
      </c>
    </row>
    <row r="5" spans="1:14" ht="32.25" thickBot="1" x14ac:dyDescent="0.35">
      <c r="A5" s="57" t="s">
        <v>52</v>
      </c>
      <c r="B5" s="58">
        <v>3262</v>
      </c>
      <c r="C5" s="62">
        <v>0.92</v>
      </c>
      <c r="D5" s="59">
        <v>5</v>
      </c>
      <c r="F5" s="255">
        <v>0.8301489874445791</v>
      </c>
      <c r="G5" s="256" t="s">
        <v>108</v>
      </c>
      <c r="H5" s="257" t="s">
        <v>12</v>
      </c>
      <c r="M5" s="183">
        <v>3</v>
      </c>
      <c r="N5" s="262" t="s">
        <v>400</v>
      </c>
    </row>
    <row r="6" spans="1:14" ht="32.25" thickBot="1" x14ac:dyDescent="0.35">
      <c r="A6" s="57" t="s">
        <v>63</v>
      </c>
      <c r="B6" s="58">
        <v>3374</v>
      </c>
      <c r="C6" s="61">
        <v>0.94678609062170704</v>
      </c>
      <c r="D6" s="59">
        <v>5</v>
      </c>
      <c r="F6" s="255">
        <v>0.86031685918071077</v>
      </c>
      <c r="G6" s="256" t="s">
        <v>109</v>
      </c>
      <c r="H6" s="257" t="s">
        <v>25</v>
      </c>
      <c r="M6" s="184">
        <v>2</v>
      </c>
      <c r="N6" s="262" t="s">
        <v>401</v>
      </c>
    </row>
    <row r="7" spans="1:14" ht="32.25" thickBot="1" x14ac:dyDescent="0.35">
      <c r="A7" s="57" t="s">
        <v>64</v>
      </c>
      <c r="B7" s="58">
        <v>3376</v>
      </c>
      <c r="C7" s="61">
        <v>0.92480211081794195</v>
      </c>
      <c r="D7" s="59">
        <v>5</v>
      </c>
      <c r="F7" s="255">
        <v>0.91448881455153674</v>
      </c>
      <c r="G7" s="256" t="s">
        <v>342</v>
      </c>
      <c r="H7" s="257" t="s">
        <v>343</v>
      </c>
      <c r="M7" s="258">
        <v>1</v>
      </c>
      <c r="N7" s="262" t="s">
        <v>402</v>
      </c>
    </row>
    <row r="8" spans="1:14" ht="32.25" thickBot="1" x14ac:dyDescent="0.35">
      <c r="A8" s="57" t="s">
        <v>65</v>
      </c>
      <c r="B8" s="58">
        <v>3382</v>
      </c>
      <c r="C8" s="61">
        <v>0.86970172684458402</v>
      </c>
      <c r="D8" s="60">
        <v>4</v>
      </c>
      <c r="F8" s="255">
        <v>0.95530063291139244</v>
      </c>
      <c r="G8" s="256" t="s">
        <v>344</v>
      </c>
      <c r="H8" s="257" t="s">
        <v>345</v>
      </c>
    </row>
    <row r="9" spans="1:14" ht="32.25" thickBot="1" x14ac:dyDescent="0.35">
      <c r="A9" s="57" t="s">
        <v>66</v>
      </c>
      <c r="B9" s="58">
        <v>3388</v>
      </c>
      <c r="C9" s="61">
        <v>0.86631716906946266</v>
      </c>
      <c r="D9" s="60">
        <v>4</v>
      </c>
      <c r="F9" s="255">
        <v>0.8136160714285714</v>
      </c>
      <c r="G9" s="256" t="s">
        <v>110</v>
      </c>
      <c r="H9" s="257" t="s">
        <v>2</v>
      </c>
    </row>
    <row r="10" spans="1:14" ht="32.25" thickBot="1" x14ac:dyDescent="0.35">
      <c r="A10" s="57" t="s">
        <v>67</v>
      </c>
      <c r="B10" s="58">
        <v>3390</v>
      </c>
      <c r="C10" s="62">
        <v>0.93637688198154445</v>
      </c>
      <c r="D10" s="59">
        <v>5</v>
      </c>
      <c r="F10" s="255">
        <v>0.81434599156118148</v>
      </c>
      <c r="G10" s="256" t="s">
        <v>346</v>
      </c>
      <c r="H10" s="257" t="s">
        <v>347</v>
      </c>
    </row>
    <row r="11" spans="1:14" ht="32.25" thickBot="1" x14ac:dyDescent="0.35">
      <c r="A11" s="57" t="s">
        <v>51</v>
      </c>
      <c r="B11" s="58">
        <v>3392</v>
      </c>
      <c r="C11" s="61">
        <v>0.89942706720346854</v>
      </c>
      <c r="D11" s="60">
        <v>4</v>
      </c>
      <c r="F11" s="255">
        <v>0.81380594843140674</v>
      </c>
      <c r="G11" s="256" t="s">
        <v>111</v>
      </c>
      <c r="H11" s="257" t="s">
        <v>211</v>
      </c>
    </row>
    <row r="12" spans="1:14" ht="32.25" thickBot="1" x14ac:dyDescent="0.35">
      <c r="A12" s="57" t="s">
        <v>68</v>
      </c>
      <c r="B12" s="58">
        <v>3396</v>
      </c>
      <c r="C12" s="61">
        <v>0.8136160714285714</v>
      </c>
      <c r="D12" s="183">
        <v>3</v>
      </c>
      <c r="F12" s="255">
        <v>0.99712057588482306</v>
      </c>
      <c r="G12" s="256" t="s">
        <v>348</v>
      </c>
      <c r="H12" s="257" t="s">
        <v>349</v>
      </c>
    </row>
    <row r="13" spans="1:14" ht="32.25" thickBot="1" x14ac:dyDescent="0.35">
      <c r="A13" s="57" t="s">
        <v>69</v>
      </c>
      <c r="B13" s="58">
        <v>3414</v>
      </c>
      <c r="C13" s="61">
        <v>0.91431670281995658</v>
      </c>
      <c r="D13" s="59">
        <v>5</v>
      </c>
      <c r="F13" s="255">
        <v>0.98293811451706192</v>
      </c>
      <c r="G13" s="256" t="s">
        <v>350</v>
      </c>
      <c r="H13" s="257" t="s">
        <v>351</v>
      </c>
    </row>
    <row r="14" spans="1:14" ht="32.25" thickBot="1" x14ac:dyDescent="0.35">
      <c r="A14" s="57" t="s">
        <v>70</v>
      </c>
      <c r="B14" s="58">
        <v>3416</v>
      </c>
      <c r="C14" s="61">
        <v>0.81712278106508873</v>
      </c>
      <c r="D14" s="183">
        <v>3</v>
      </c>
      <c r="F14" s="255">
        <v>0.73163418290854576</v>
      </c>
      <c r="G14" s="256" t="s">
        <v>352</v>
      </c>
      <c r="H14" s="257" t="s">
        <v>343</v>
      </c>
    </row>
    <row r="15" spans="1:14" ht="32.25" thickBot="1" x14ac:dyDescent="0.35">
      <c r="A15" s="57" t="s">
        <v>312</v>
      </c>
      <c r="B15" s="58">
        <v>3418</v>
      </c>
      <c r="C15" s="61">
        <v>0.84668557249202414</v>
      </c>
      <c r="D15" s="183">
        <v>3</v>
      </c>
      <c r="F15" s="255">
        <v>0.95779220779220775</v>
      </c>
      <c r="G15" s="256" t="s">
        <v>353</v>
      </c>
      <c r="H15" s="257" t="s">
        <v>354</v>
      </c>
    </row>
    <row r="16" spans="1:14" ht="32.25" thickBot="1" x14ac:dyDescent="0.35">
      <c r="A16" s="57" t="s">
        <v>72</v>
      </c>
      <c r="B16" s="58">
        <v>3420</v>
      </c>
      <c r="C16" s="61">
        <v>0.89782817124515402</v>
      </c>
      <c r="D16" s="60">
        <v>4</v>
      </c>
      <c r="F16" s="255">
        <v>0.93957001743172575</v>
      </c>
      <c r="G16" s="256" t="s">
        <v>355</v>
      </c>
      <c r="H16" s="257" t="s">
        <v>356</v>
      </c>
    </row>
    <row r="17" spans="1:8" ht="32.25" thickBot="1" x14ac:dyDescent="0.35">
      <c r="A17" s="57" t="s">
        <v>73</v>
      </c>
      <c r="B17" s="58">
        <v>3424</v>
      </c>
      <c r="C17" s="61">
        <v>0.9660922734852696</v>
      </c>
      <c r="D17" s="59">
        <v>5</v>
      </c>
      <c r="F17" s="255">
        <v>0.8980491660080695</v>
      </c>
      <c r="G17" s="256" t="s">
        <v>112</v>
      </c>
      <c r="H17" s="257" t="s">
        <v>4</v>
      </c>
    </row>
    <row r="18" spans="1:8" ht="32.25" thickBot="1" x14ac:dyDescent="0.35">
      <c r="A18" s="57" t="s">
        <v>74</v>
      </c>
      <c r="B18" s="58">
        <v>3446</v>
      </c>
      <c r="C18" s="61">
        <v>0.86031685918071077</v>
      </c>
      <c r="D18" s="60">
        <v>4</v>
      </c>
      <c r="F18" s="255">
        <v>0.82624025219844033</v>
      </c>
      <c r="G18" s="256" t="s">
        <v>113</v>
      </c>
      <c r="H18" s="257" t="s">
        <v>209</v>
      </c>
    </row>
    <row r="19" spans="1:8" ht="32.25" thickBot="1" x14ac:dyDescent="0.35">
      <c r="A19" s="57" t="s">
        <v>75</v>
      </c>
      <c r="B19" s="58">
        <v>3448</v>
      </c>
      <c r="C19" s="61">
        <v>0.84205369390554574</v>
      </c>
      <c r="D19" s="183">
        <v>3</v>
      </c>
      <c r="F19" s="255">
        <v>0.92247202338945455</v>
      </c>
      <c r="G19" s="256" t="s">
        <v>357</v>
      </c>
      <c r="H19" s="257" t="s">
        <v>358</v>
      </c>
    </row>
    <row r="20" spans="1:8" ht="32.25" thickBot="1" x14ac:dyDescent="0.35">
      <c r="A20" s="57" t="s">
        <v>311</v>
      </c>
      <c r="B20" s="58">
        <v>3452</v>
      </c>
      <c r="C20" s="61">
        <v>0.82624025219844033</v>
      </c>
      <c r="D20" s="183">
        <v>3</v>
      </c>
      <c r="F20" s="255">
        <v>0.84205369390554574</v>
      </c>
      <c r="G20" s="256" t="s">
        <v>114</v>
      </c>
      <c r="H20" s="257" t="s">
        <v>10</v>
      </c>
    </row>
    <row r="21" spans="1:8" ht="32.25" thickBot="1" x14ac:dyDescent="0.35">
      <c r="A21" s="57" t="s">
        <v>77</v>
      </c>
      <c r="B21" s="58">
        <v>3454</v>
      </c>
      <c r="C21" s="61">
        <v>0.8599124186896816</v>
      </c>
      <c r="D21" s="60">
        <v>4</v>
      </c>
      <c r="F21" s="255">
        <v>1</v>
      </c>
      <c r="G21" s="256" t="s">
        <v>359</v>
      </c>
      <c r="H21" s="257" t="s">
        <v>360</v>
      </c>
    </row>
    <row r="22" spans="1:8" ht="32.25" thickBot="1" x14ac:dyDescent="0.35">
      <c r="A22" s="57" t="s">
        <v>78</v>
      </c>
      <c r="B22" s="58">
        <v>3456</v>
      </c>
      <c r="C22" s="61">
        <v>0.8938536325497769</v>
      </c>
      <c r="D22" s="60">
        <v>4</v>
      </c>
      <c r="F22" s="255">
        <v>0.8757776856076317</v>
      </c>
      <c r="G22" s="256" t="s">
        <v>361</v>
      </c>
      <c r="H22" s="257" t="s">
        <v>362</v>
      </c>
    </row>
    <row r="23" spans="1:8" ht="32.25" thickBot="1" x14ac:dyDescent="0.35">
      <c r="A23" s="57" t="s">
        <v>79</v>
      </c>
      <c r="B23" s="58">
        <v>3458</v>
      </c>
      <c r="C23" s="61">
        <v>0.84979702300405957</v>
      </c>
      <c r="D23" s="60">
        <v>4</v>
      </c>
      <c r="F23" s="255">
        <v>0.89607558139534882</v>
      </c>
      <c r="G23" s="256" t="s">
        <v>363</v>
      </c>
      <c r="H23" s="257" t="s">
        <v>364</v>
      </c>
    </row>
    <row r="24" spans="1:8" ht="32.25" thickBot="1" x14ac:dyDescent="0.35">
      <c r="A24" s="57" t="s">
        <v>80</v>
      </c>
      <c r="B24" s="58">
        <v>3690</v>
      </c>
      <c r="C24" s="61">
        <v>0.91896796591447061</v>
      </c>
      <c r="D24" s="59">
        <v>5</v>
      </c>
      <c r="F24" s="255">
        <v>0.93637688198154445</v>
      </c>
      <c r="G24" s="256" t="s">
        <v>115</v>
      </c>
      <c r="H24" s="257" t="s">
        <v>182</v>
      </c>
    </row>
    <row r="25" spans="1:8" ht="32.25" thickBot="1" x14ac:dyDescent="0.35">
      <c r="A25" s="57" t="s">
        <v>53</v>
      </c>
      <c r="B25" s="58">
        <v>3694</v>
      </c>
      <c r="C25" s="61">
        <v>0.88173964849568065</v>
      </c>
      <c r="D25" s="60">
        <v>4</v>
      </c>
      <c r="F25" s="255">
        <v>0.86631716906946266</v>
      </c>
      <c r="G25" s="256" t="s">
        <v>116</v>
      </c>
      <c r="H25" s="257" t="s">
        <v>165</v>
      </c>
    </row>
    <row r="26" spans="1:8" ht="32.25" thickBot="1" x14ac:dyDescent="0.35">
      <c r="A26" s="57" t="s">
        <v>81</v>
      </c>
      <c r="B26" s="58">
        <v>3696</v>
      </c>
      <c r="C26" s="61">
        <v>0.89369687603488246</v>
      </c>
      <c r="D26" s="60">
        <v>4</v>
      </c>
      <c r="F26" s="255">
        <v>0.90172609298223505</v>
      </c>
      <c r="G26" s="256" t="s">
        <v>117</v>
      </c>
      <c r="H26" s="257" t="s">
        <v>26</v>
      </c>
    </row>
    <row r="27" spans="1:8" ht="32.25" thickBot="1" x14ac:dyDescent="0.35">
      <c r="A27" s="57" t="s">
        <v>82</v>
      </c>
      <c r="B27" s="58">
        <v>5780</v>
      </c>
      <c r="C27" s="61">
        <v>0.8301489874445791</v>
      </c>
      <c r="D27" s="183">
        <v>3</v>
      </c>
      <c r="F27" s="255">
        <v>0.88173964849568065</v>
      </c>
      <c r="G27" s="256" t="s">
        <v>118</v>
      </c>
      <c r="H27" s="257" t="s">
        <v>16</v>
      </c>
    </row>
    <row r="28" spans="1:8" ht="32.25" thickBot="1" x14ac:dyDescent="0.35">
      <c r="A28" s="57" t="s">
        <v>310</v>
      </c>
      <c r="B28" s="58">
        <v>9685</v>
      </c>
      <c r="C28" s="61">
        <v>0.76536904991327814</v>
      </c>
      <c r="D28" s="184">
        <v>2</v>
      </c>
      <c r="F28" s="255">
        <v>0.99604519774011302</v>
      </c>
      <c r="G28" s="256" t="s">
        <v>365</v>
      </c>
      <c r="H28" s="257" t="s">
        <v>366</v>
      </c>
    </row>
    <row r="29" spans="1:8" x14ac:dyDescent="0.3">
      <c r="F29" s="255">
        <v>0.96688264938804891</v>
      </c>
      <c r="G29" s="256" t="s">
        <v>367</v>
      </c>
      <c r="H29" s="257" t="s">
        <v>368</v>
      </c>
    </row>
    <row r="30" spans="1:8" x14ac:dyDescent="0.3">
      <c r="F30" s="255">
        <v>0.99399399399399402</v>
      </c>
      <c r="G30" s="256" t="s">
        <v>369</v>
      </c>
      <c r="H30" s="257" t="s">
        <v>343</v>
      </c>
    </row>
    <row r="31" spans="1:8" x14ac:dyDescent="0.3">
      <c r="F31" s="255">
        <v>0.94678609062170704</v>
      </c>
      <c r="G31" s="256" t="s">
        <v>119</v>
      </c>
      <c r="H31" s="257" t="s">
        <v>18</v>
      </c>
    </row>
    <row r="32" spans="1:8" x14ac:dyDescent="0.3">
      <c r="F32" s="255">
        <v>0.8848814684992159</v>
      </c>
      <c r="G32" s="256" t="s">
        <v>370</v>
      </c>
      <c r="H32" s="257" t="s">
        <v>343</v>
      </c>
    </row>
    <row r="33" spans="6:8" x14ac:dyDescent="0.3">
      <c r="F33" s="255">
        <v>0.91431670281995658</v>
      </c>
      <c r="G33" s="256" t="s">
        <v>120</v>
      </c>
      <c r="H33" s="257" t="s">
        <v>17</v>
      </c>
    </row>
    <row r="34" spans="6:8" x14ac:dyDescent="0.3">
      <c r="F34" s="255">
        <v>0.88303263734036086</v>
      </c>
      <c r="G34" s="256" t="s">
        <v>121</v>
      </c>
      <c r="H34" s="257" t="s">
        <v>153</v>
      </c>
    </row>
    <row r="35" spans="6:8" x14ac:dyDescent="0.3">
      <c r="F35" s="255">
        <v>0.91356361480842807</v>
      </c>
      <c r="G35" s="256" t="s">
        <v>122</v>
      </c>
      <c r="H35" s="257" t="s">
        <v>21</v>
      </c>
    </row>
    <row r="36" spans="6:8" x14ac:dyDescent="0.3">
      <c r="F36" s="255">
        <v>0.89942706720346854</v>
      </c>
      <c r="G36" s="256" t="s">
        <v>123</v>
      </c>
      <c r="H36" s="257" t="s">
        <v>22</v>
      </c>
    </row>
    <row r="37" spans="6:8" x14ac:dyDescent="0.3">
      <c r="F37" s="255">
        <v>0.89369687603488246</v>
      </c>
      <c r="G37" s="256" t="s">
        <v>124</v>
      </c>
      <c r="H37" s="257" t="s">
        <v>210</v>
      </c>
    </row>
    <row r="38" spans="6:8" x14ac:dyDescent="0.3">
      <c r="F38" s="255">
        <v>0.8599124186896816</v>
      </c>
      <c r="G38" s="256" t="s">
        <v>125</v>
      </c>
      <c r="H38" s="257" t="s">
        <v>8</v>
      </c>
    </row>
    <row r="39" spans="6:8" x14ac:dyDescent="0.3">
      <c r="F39" s="255">
        <v>0.81827160493827156</v>
      </c>
      <c r="G39" s="256" t="s">
        <v>371</v>
      </c>
      <c r="H39" s="257" t="s">
        <v>343</v>
      </c>
    </row>
    <row r="40" spans="6:8" x14ac:dyDescent="0.3">
      <c r="F40" s="255">
        <v>0.91379310344827591</v>
      </c>
      <c r="G40" s="256" t="s">
        <v>372</v>
      </c>
      <c r="H40" s="257" t="s">
        <v>373</v>
      </c>
    </row>
    <row r="41" spans="6:8" x14ac:dyDescent="0.3">
      <c r="F41" s="255">
        <v>0.84979702300405957</v>
      </c>
      <c r="G41" s="256" t="s">
        <v>126</v>
      </c>
      <c r="H41" s="257" t="s">
        <v>15</v>
      </c>
    </row>
    <row r="42" spans="6:8" x14ac:dyDescent="0.3">
      <c r="F42" s="255">
        <v>0.98616352201257862</v>
      </c>
      <c r="G42" s="256" t="s">
        <v>374</v>
      </c>
      <c r="H42" s="257" t="s">
        <v>343</v>
      </c>
    </row>
    <row r="43" spans="6:8" x14ac:dyDescent="0.3">
      <c r="F43" s="255">
        <v>0.97101449275362317</v>
      </c>
      <c r="G43" s="256" t="s">
        <v>375</v>
      </c>
      <c r="H43" s="257" t="s">
        <v>376</v>
      </c>
    </row>
    <row r="44" spans="6:8" x14ac:dyDescent="0.3">
      <c r="F44" s="255">
        <v>0.98737632207437731</v>
      </c>
      <c r="G44" s="256" t="s">
        <v>377</v>
      </c>
      <c r="H44" s="257" t="s">
        <v>378</v>
      </c>
    </row>
    <row r="45" spans="6:8" x14ac:dyDescent="0.3">
      <c r="F45" s="255">
        <v>0.93364377182770664</v>
      </c>
      <c r="G45" s="256" t="s">
        <v>379</v>
      </c>
      <c r="H45" s="257" t="s">
        <v>380</v>
      </c>
    </row>
    <row r="46" spans="6:8" x14ac:dyDescent="0.3">
      <c r="F46" s="255">
        <v>0.91431209602954755</v>
      </c>
      <c r="G46" s="256" t="s">
        <v>381</v>
      </c>
      <c r="H46" s="257" t="s">
        <v>382</v>
      </c>
    </row>
    <row r="47" spans="6:8" x14ac:dyDescent="0.3">
      <c r="F47" s="255">
        <v>0.9660922734852696</v>
      </c>
      <c r="G47" s="256" t="s">
        <v>127</v>
      </c>
      <c r="H47" s="257" t="s">
        <v>14</v>
      </c>
    </row>
    <row r="48" spans="6:8" x14ac:dyDescent="0.3">
      <c r="F48" s="255">
        <v>0.99029126213592233</v>
      </c>
      <c r="G48" s="256" t="s">
        <v>383</v>
      </c>
      <c r="H48" s="257" t="s">
        <v>384</v>
      </c>
    </row>
    <row r="49" spans="6:8" x14ac:dyDescent="0.3">
      <c r="F49" s="255">
        <v>0.74589455488331891</v>
      </c>
      <c r="G49" s="256" t="s">
        <v>385</v>
      </c>
      <c r="H49" s="257" t="s">
        <v>386</v>
      </c>
    </row>
    <row r="50" spans="6:8" x14ac:dyDescent="0.3">
      <c r="F50" s="255">
        <v>0.92480211081794195</v>
      </c>
      <c r="G50" s="256" t="s">
        <v>128</v>
      </c>
      <c r="H50" s="257" t="s">
        <v>5</v>
      </c>
    </row>
    <row r="51" spans="6:8" x14ac:dyDescent="0.3">
      <c r="F51" s="255">
        <v>0.85722173144876324</v>
      </c>
      <c r="G51" s="256" t="s">
        <v>387</v>
      </c>
      <c r="H51" s="257" t="s">
        <v>388</v>
      </c>
    </row>
    <row r="52" spans="6:8" x14ac:dyDescent="0.3">
      <c r="F52" s="255">
        <v>0.8938536325497769</v>
      </c>
      <c r="G52" s="256" t="s">
        <v>129</v>
      </c>
      <c r="H52" s="257" t="s">
        <v>161</v>
      </c>
    </row>
    <row r="53" spans="6:8" x14ac:dyDescent="0.3">
      <c r="F53" s="255">
        <v>0.91976225854383353</v>
      </c>
      <c r="G53" s="256" t="s">
        <v>389</v>
      </c>
      <c r="H53" s="257" t="s">
        <v>390</v>
      </c>
    </row>
    <row r="54" spans="6:8" x14ac:dyDescent="0.3">
      <c r="F54" s="255">
        <v>0.84482758620689657</v>
      </c>
      <c r="G54" s="256" t="s">
        <v>391</v>
      </c>
      <c r="H54" s="257" t="s">
        <v>392</v>
      </c>
    </row>
    <row r="55" spans="6:8" x14ac:dyDescent="0.3">
      <c r="F55" s="255">
        <v>0.86970172684458402</v>
      </c>
      <c r="G55" s="256" t="s">
        <v>130</v>
      </c>
      <c r="H55" s="257" t="s">
        <v>23</v>
      </c>
    </row>
    <row r="56" spans="6:8" x14ac:dyDescent="0.3">
      <c r="F56" s="255">
        <v>0.84668557249202414</v>
      </c>
      <c r="G56" s="256" t="s">
        <v>131</v>
      </c>
      <c r="H56" s="257" t="s">
        <v>213</v>
      </c>
    </row>
    <row r="57" spans="6:8" x14ac:dyDescent="0.3">
      <c r="F57" s="255">
        <v>0.76536904991327814</v>
      </c>
      <c r="G57" s="256" t="s">
        <v>132</v>
      </c>
      <c r="H57" s="257" t="s">
        <v>151</v>
      </c>
    </row>
    <row r="58" spans="6:8" x14ac:dyDescent="0.3">
      <c r="F58" s="255">
        <v>0.91896796591447061</v>
      </c>
      <c r="G58" s="256" t="s">
        <v>133</v>
      </c>
      <c r="H58" s="257" t="s">
        <v>212</v>
      </c>
    </row>
    <row r="59" spans="6:8" x14ac:dyDescent="0.3">
      <c r="G59" s="23" t="s">
        <v>393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J7" zoomScaleNormal="100" workbookViewId="0">
      <selection activeCell="M17" sqref="M17"/>
    </sheetView>
  </sheetViews>
  <sheetFormatPr defaultRowHeight="15" x14ac:dyDescent="0.25"/>
  <cols>
    <col min="1" max="1" width="9.140625" style="1"/>
    <col min="2" max="2" width="48" style="1" bestFit="1" customWidth="1"/>
    <col min="3" max="4" width="9.140625" style="1"/>
    <col min="5" max="5" width="14" style="2" bestFit="1" customWidth="1"/>
    <col min="6" max="6" width="12" style="34" bestFit="1" customWidth="1"/>
    <col min="7" max="7" width="12.7109375" style="1" bestFit="1" customWidth="1"/>
    <col min="8" max="8" width="12.7109375" style="1" customWidth="1"/>
    <col min="9" max="9" width="12" style="1" bestFit="1" customWidth="1"/>
    <col min="10" max="10" width="11.28515625" style="34" customWidth="1"/>
    <col min="11" max="11" width="31.7109375" style="34" bestFit="1" customWidth="1"/>
    <col min="12" max="12" width="11.28515625" style="34" customWidth="1"/>
    <col min="13" max="13" width="128.28515625" style="1" bestFit="1" customWidth="1"/>
    <col min="14" max="14" width="18.28515625" style="1" bestFit="1" customWidth="1"/>
    <col min="15" max="15" width="10.28515625" style="1" bestFit="1" customWidth="1"/>
    <col min="16" max="16384" width="9.140625" style="1"/>
  </cols>
  <sheetData>
    <row r="1" spans="1:13" x14ac:dyDescent="0.25">
      <c r="A1" s="1" t="s">
        <v>295</v>
      </c>
    </row>
    <row r="2" spans="1:13" ht="63" x14ac:dyDescent="0.25">
      <c r="A2" s="3" t="s">
        <v>0</v>
      </c>
      <c r="B2" s="3" t="s">
        <v>27</v>
      </c>
      <c r="C2" s="3" t="s">
        <v>1</v>
      </c>
      <c r="D2" s="3" t="s">
        <v>56</v>
      </c>
      <c r="E2" s="39" t="s">
        <v>33</v>
      </c>
      <c r="F2" s="40" t="s">
        <v>39</v>
      </c>
      <c r="G2" s="39" t="s">
        <v>34</v>
      </c>
      <c r="H2" s="40" t="s">
        <v>273</v>
      </c>
      <c r="I2" s="39" t="s">
        <v>35</v>
      </c>
      <c r="J2" s="40" t="s">
        <v>45</v>
      </c>
      <c r="K2" s="40" t="s">
        <v>218</v>
      </c>
      <c r="L2" s="40" t="s">
        <v>219</v>
      </c>
      <c r="M2" s="11" t="s">
        <v>36</v>
      </c>
    </row>
    <row r="3" spans="1:13" ht="18.75" x14ac:dyDescent="0.3">
      <c r="A3" s="4">
        <v>1</v>
      </c>
      <c r="B3" s="5" t="s">
        <v>2</v>
      </c>
      <c r="C3" s="6">
        <v>3396</v>
      </c>
      <c r="D3" s="6" t="s">
        <v>57</v>
      </c>
      <c r="E3" s="10">
        <v>14</v>
      </c>
      <c r="F3" s="41">
        <v>2016</v>
      </c>
      <c r="G3" s="29">
        <v>0.10156759906759899</v>
      </c>
      <c r="H3" s="29">
        <v>0.10156759906759899</v>
      </c>
      <c r="I3" s="28">
        <v>1.41493217357205E-2</v>
      </c>
      <c r="J3" s="35">
        <v>1</v>
      </c>
      <c r="K3" s="164" t="s">
        <v>222</v>
      </c>
      <c r="L3" s="162" t="s">
        <v>220</v>
      </c>
      <c r="M3" s="9" t="s">
        <v>230</v>
      </c>
    </row>
    <row r="4" spans="1:13" ht="18.75" x14ac:dyDescent="0.3">
      <c r="A4" s="4">
        <v>2</v>
      </c>
      <c r="B4" s="5" t="s">
        <v>3</v>
      </c>
      <c r="C4" s="6">
        <v>9685</v>
      </c>
      <c r="D4" s="6" t="s">
        <v>57</v>
      </c>
      <c r="E4" s="10">
        <v>13</v>
      </c>
      <c r="F4" s="41">
        <v>2017</v>
      </c>
      <c r="G4" s="31">
        <v>1.9942396313363999E-2</v>
      </c>
      <c r="H4" s="31">
        <v>1.9942396313363999E-2</v>
      </c>
      <c r="I4" s="26">
        <v>0.46043588910990585</v>
      </c>
      <c r="J4" s="32">
        <v>3</v>
      </c>
      <c r="K4" s="164" t="s">
        <v>223</v>
      </c>
      <c r="L4" s="162" t="s">
        <v>221</v>
      </c>
      <c r="M4" s="9" t="s">
        <v>239</v>
      </c>
    </row>
    <row r="5" spans="1:13" ht="18.75" x14ac:dyDescent="0.3">
      <c r="A5" s="4">
        <v>3</v>
      </c>
      <c r="B5" s="5" t="s">
        <v>4</v>
      </c>
      <c r="C5" s="6">
        <v>3420</v>
      </c>
      <c r="D5" s="6" t="s">
        <v>57</v>
      </c>
      <c r="E5" s="10">
        <v>17</v>
      </c>
      <c r="F5" s="41">
        <v>2017</v>
      </c>
      <c r="G5" s="29">
        <v>5.2110778443113875E-2</v>
      </c>
      <c r="H5" s="29">
        <v>5.2110778443113875E-2</v>
      </c>
      <c r="I5" s="26">
        <v>0.27542004011920906</v>
      </c>
      <c r="J5" s="45">
        <v>2</v>
      </c>
      <c r="K5" s="164" t="s">
        <v>222</v>
      </c>
      <c r="L5" s="163" t="s">
        <v>221</v>
      </c>
      <c r="M5" s="9" t="s">
        <v>231</v>
      </c>
    </row>
    <row r="6" spans="1:13" ht="18.75" x14ac:dyDescent="0.3">
      <c r="A6" s="4">
        <v>4</v>
      </c>
      <c r="B6" s="5" t="s">
        <v>5</v>
      </c>
      <c r="C6" s="6">
        <v>3376</v>
      </c>
      <c r="D6" s="6"/>
      <c r="E6" s="42">
        <v>5</v>
      </c>
      <c r="F6" s="43">
        <v>2008</v>
      </c>
      <c r="G6" s="25">
        <v>0.12974025974026016</v>
      </c>
      <c r="H6" s="25">
        <v>0.12974025974026016</v>
      </c>
      <c r="I6" s="36">
        <v>0.42280703550953785</v>
      </c>
      <c r="J6" s="37" t="s">
        <v>43</v>
      </c>
      <c r="K6" s="164" t="s">
        <v>222</v>
      </c>
      <c r="L6" s="163" t="s">
        <v>221</v>
      </c>
      <c r="M6" s="38" t="s">
        <v>41</v>
      </c>
    </row>
    <row r="7" spans="1:13" ht="18.75" x14ac:dyDescent="0.3">
      <c r="A7" s="4">
        <v>5</v>
      </c>
      <c r="B7" s="5" t="s">
        <v>6</v>
      </c>
      <c r="C7" s="6">
        <v>3696</v>
      </c>
      <c r="D7" s="6"/>
      <c r="E7" s="10"/>
      <c r="F7" s="44"/>
      <c r="G7" s="26"/>
      <c r="H7" s="26"/>
      <c r="I7" s="26"/>
      <c r="J7" s="33"/>
      <c r="K7" s="164" t="s">
        <v>226</v>
      </c>
      <c r="L7" s="165"/>
      <c r="M7" s="9" t="s">
        <v>46</v>
      </c>
    </row>
    <row r="8" spans="1:13" ht="18.75" x14ac:dyDescent="0.3">
      <c r="A8" s="4">
        <v>6</v>
      </c>
      <c r="B8" s="5" t="s">
        <v>44</v>
      </c>
      <c r="C8" s="6">
        <v>3452</v>
      </c>
      <c r="D8" s="6" t="s">
        <v>57</v>
      </c>
      <c r="E8" s="10">
        <v>16</v>
      </c>
      <c r="F8" s="41">
        <v>2017</v>
      </c>
      <c r="G8" s="31">
        <v>7.605093319380063E-4</v>
      </c>
      <c r="H8" s="31">
        <v>7.605093319380063E-4</v>
      </c>
      <c r="I8" s="26">
        <v>0.98480494003685415</v>
      </c>
      <c r="J8" s="32">
        <v>3</v>
      </c>
      <c r="K8" s="164" t="s">
        <v>223</v>
      </c>
      <c r="L8" s="162" t="s">
        <v>221</v>
      </c>
      <c r="M8" s="9" t="s">
        <v>239</v>
      </c>
    </row>
    <row r="9" spans="1:13" ht="18.75" x14ac:dyDescent="0.3">
      <c r="A9" s="4">
        <v>7</v>
      </c>
      <c r="B9" s="5" t="s">
        <v>8</v>
      </c>
      <c r="C9" s="6">
        <v>3454</v>
      </c>
      <c r="D9" s="6" t="s">
        <v>57</v>
      </c>
      <c r="E9" s="10">
        <v>17</v>
      </c>
      <c r="F9" s="41">
        <v>2017</v>
      </c>
      <c r="G9" s="27">
        <v>-5.5310108710998243E-2</v>
      </c>
      <c r="H9" s="27">
        <v>-5.5310108710998243E-2</v>
      </c>
      <c r="I9" s="26">
        <v>0.10473336631264428</v>
      </c>
      <c r="J9" s="46">
        <v>4</v>
      </c>
      <c r="K9" s="164" t="s">
        <v>224</v>
      </c>
      <c r="L9" s="162" t="s">
        <v>221</v>
      </c>
      <c r="M9" s="9" t="s">
        <v>232</v>
      </c>
    </row>
    <row r="10" spans="1:13" ht="18.75" x14ac:dyDescent="0.3">
      <c r="A10" s="4">
        <v>8</v>
      </c>
      <c r="B10" s="5" t="s">
        <v>9</v>
      </c>
      <c r="C10" s="6">
        <v>3188</v>
      </c>
      <c r="D10" s="6" t="s">
        <v>57</v>
      </c>
      <c r="E10" s="10">
        <v>15</v>
      </c>
      <c r="F10" s="41">
        <v>2017</v>
      </c>
      <c r="G10" s="29">
        <v>3.1817563893420518E-2</v>
      </c>
      <c r="H10" s="29">
        <v>3.1817563893420518E-2</v>
      </c>
      <c r="I10" s="26">
        <v>0.19289422968065495</v>
      </c>
      <c r="J10" s="47">
        <v>2</v>
      </c>
      <c r="K10" s="164" t="s">
        <v>222</v>
      </c>
      <c r="L10" s="162" t="s">
        <v>221</v>
      </c>
      <c r="M10" s="9" t="s">
        <v>233</v>
      </c>
    </row>
    <row r="11" spans="1:13" ht="18.75" x14ac:dyDescent="0.3">
      <c r="A11" s="4">
        <v>9</v>
      </c>
      <c r="B11" s="5" t="s">
        <v>10</v>
      </c>
      <c r="C11" s="6">
        <v>3448</v>
      </c>
      <c r="D11" s="6" t="s">
        <v>57</v>
      </c>
      <c r="E11" s="10">
        <v>16</v>
      </c>
      <c r="F11" s="41">
        <v>2017</v>
      </c>
      <c r="G11" s="31">
        <v>1.3094209538770277E-2</v>
      </c>
      <c r="H11" s="31">
        <v>1.3094209538770277E-2</v>
      </c>
      <c r="I11" s="26">
        <v>0.79567694445437198</v>
      </c>
      <c r="J11" s="32">
        <v>3</v>
      </c>
      <c r="K11" s="164" t="s">
        <v>223</v>
      </c>
      <c r="L11" s="162" t="s">
        <v>221</v>
      </c>
      <c r="M11" s="9" t="s">
        <v>239</v>
      </c>
    </row>
    <row r="12" spans="1:13" ht="18.75" x14ac:dyDescent="0.3">
      <c r="A12" s="4">
        <v>10</v>
      </c>
      <c r="B12" s="5" t="s">
        <v>11</v>
      </c>
      <c r="C12" s="6">
        <v>3416</v>
      </c>
      <c r="D12" s="6" t="s">
        <v>57</v>
      </c>
      <c r="E12" s="10">
        <v>18</v>
      </c>
      <c r="F12" s="41">
        <v>2017</v>
      </c>
      <c r="G12" s="30">
        <v>-9.7588462682128979E-3</v>
      </c>
      <c r="H12" s="30">
        <v>-9.7588462682128979E-3</v>
      </c>
      <c r="I12" s="26">
        <v>0.69287428714729338</v>
      </c>
      <c r="J12" s="32">
        <v>3</v>
      </c>
      <c r="K12" s="164" t="s">
        <v>225</v>
      </c>
      <c r="L12" s="162" t="s">
        <v>221</v>
      </c>
      <c r="M12" s="9" t="s">
        <v>240</v>
      </c>
    </row>
    <row r="13" spans="1:13" ht="18.75" x14ac:dyDescent="0.3">
      <c r="A13" s="4">
        <v>11</v>
      </c>
      <c r="B13" s="5" t="s">
        <v>12</v>
      </c>
      <c r="C13" s="6">
        <v>5780</v>
      </c>
      <c r="D13" s="6" t="s">
        <v>57</v>
      </c>
      <c r="E13" s="10">
        <v>15</v>
      </c>
      <c r="F13" s="41">
        <v>2017</v>
      </c>
      <c r="G13" s="30">
        <v>-2.6090785907859078E-2</v>
      </c>
      <c r="H13" s="30">
        <v>-2.6090785907859078E-2</v>
      </c>
      <c r="I13" s="26">
        <v>0.48733620599745797</v>
      </c>
      <c r="J13" s="32">
        <v>3</v>
      </c>
      <c r="K13" s="164" t="s">
        <v>225</v>
      </c>
      <c r="L13" s="162" t="s">
        <v>221</v>
      </c>
      <c r="M13" s="9" t="s">
        <v>240</v>
      </c>
    </row>
    <row r="14" spans="1:13" ht="18.75" x14ac:dyDescent="0.3">
      <c r="A14" s="4">
        <v>12</v>
      </c>
      <c r="B14" s="5" t="s">
        <v>13</v>
      </c>
      <c r="C14" s="6">
        <v>3418</v>
      </c>
      <c r="D14" s="6" t="s">
        <v>57</v>
      </c>
      <c r="E14" s="10">
        <v>14</v>
      </c>
      <c r="F14" s="41">
        <v>2017</v>
      </c>
      <c r="G14" s="30">
        <v>-2.6090785907859078E-2</v>
      </c>
      <c r="H14" s="30">
        <v>-2.6090785907859078E-2</v>
      </c>
      <c r="I14" s="26">
        <v>0.2763626861615408</v>
      </c>
      <c r="J14" s="32">
        <v>3</v>
      </c>
      <c r="K14" s="164" t="s">
        <v>225</v>
      </c>
      <c r="L14" s="162" t="s">
        <v>221</v>
      </c>
      <c r="M14" s="9" t="s">
        <v>240</v>
      </c>
    </row>
    <row r="15" spans="1:13" ht="18.75" x14ac:dyDescent="0.3">
      <c r="A15" s="4">
        <v>13</v>
      </c>
      <c r="B15" s="5" t="s">
        <v>14</v>
      </c>
      <c r="C15" s="6">
        <v>3424</v>
      </c>
      <c r="D15" s="6" t="s">
        <v>57</v>
      </c>
      <c r="E15" s="10">
        <v>16</v>
      </c>
      <c r="F15" s="41">
        <v>2017</v>
      </c>
      <c r="G15" s="31">
        <v>1.30179028132992E-2</v>
      </c>
      <c r="H15" s="31">
        <v>1.30179028132992E-2</v>
      </c>
      <c r="I15" s="26">
        <v>0.49056627085229809</v>
      </c>
      <c r="J15" s="32">
        <v>3</v>
      </c>
      <c r="K15" s="164" t="s">
        <v>223</v>
      </c>
      <c r="L15" s="162" t="s">
        <v>221</v>
      </c>
      <c r="M15" s="9" t="s">
        <v>239</v>
      </c>
    </row>
    <row r="16" spans="1:13" ht="18.75" x14ac:dyDescent="0.3">
      <c r="A16" s="4">
        <v>14</v>
      </c>
      <c r="B16" s="5" t="s">
        <v>15</v>
      </c>
      <c r="C16" s="6">
        <v>3458</v>
      </c>
      <c r="D16" s="6"/>
      <c r="E16" s="10"/>
      <c r="F16" s="44"/>
      <c r="G16" s="26"/>
      <c r="H16" s="26"/>
      <c r="I16" s="26"/>
      <c r="J16" s="33"/>
      <c r="K16" s="164" t="s">
        <v>226</v>
      </c>
      <c r="L16" s="165"/>
      <c r="M16" s="9" t="s">
        <v>46</v>
      </c>
    </row>
    <row r="17" spans="1:13" ht="18.75" x14ac:dyDescent="0.3">
      <c r="A17" s="4">
        <v>15</v>
      </c>
      <c r="B17" s="5" t="s">
        <v>16</v>
      </c>
      <c r="C17" s="6">
        <v>3694</v>
      </c>
      <c r="D17" s="6" t="s">
        <v>28</v>
      </c>
      <c r="E17" s="10">
        <v>20</v>
      </c>
      <c r="F17" s="41">
        <v>2017</v>
      </c>
      <c r="G17" s="26" t="s">
        <v>95</v>
      </c>
      <c r="H17" s="26">
        <v>0.16</v>
      </c>
      <c r="I17" s="28">
        <v>0</v>
      </c>
      <c r="J17" s="35">
        <v>1</v>
      </c>
      <c r="K17" s="164" t="s">
        <v>222</v>
      </c>
      <c r="L17" s="162" t="s">
        <v>220</v>
      </c>
      <c r="M17" s="48" t="s">
        <v>446</v>
      </c>
    </row>
    <row r="18" spans="1:13" ht="18.75" x14ac:dyDescent="0.3">
      <c r="A18" s="4">
        <v>16</v>
      </c>
      <c r="B18" s="5" t="s">
        <v>17</v>
      </c>
      <c r="C18" s="6">
        <v>3414</v>
      </c>
      <c r="D18" s="6" t="s">
        <v>57</v>
      </c>
      <c r="E18" s="42">
        <v>6</v>
      </c>
      <c r="F18" s="43">
        <v>2008</v>
      </c>
      <c r="G18" s="25">
        <v>0.667339055793991</v>
      </c>
      <c r="H18" s="25">
        <v>0.667339055793991</v>
      </c>
      <c r="I18" s="36">
        <v>0.22458664760293423</v>
      </c>
      <c r="J18" s="37" t="s">
        <v>43</v>
      </c>
      <c r="K18" s="164" t="s">
        <v>226</v>
      </c>
      <c r="L18" s="164"/>
      <c r="M18" s="38" t="s">
        <v>41</v>
      </c>
    </row>
    <row r="19" spans="1:13" ht="18.75" x14ac:dyDescent="0.3">
      <c r="A19" s="4">
        <v>17</v>
      </c>
      <c r="B19" s="5" t="s">
        <v>18</v>
      </c>
      <c r="C19" s="6">
        <v>3374</v>
      </c>
      <c r="D19" s="6" t="s">
        <v>57</v>
      </c>
      <c r="E19" s="10">
        <v>15</v>
      </c>
      <c r="F19" s="41">
        <v>2017</v>
      </c>
      <c r="G19" s="30">
        <v>-4.6632751937984127E-4</v>
      </c>
      <c r="H19" s="30">
        <v>-4.6632751937984127E-4</v>
      </c>
      <c r="I19" s="26">
        <v>0.96036867926052771</v>
      </c>
      <c r="J19" s="32">
        <v>3</v>
      </c>
      <c r="K19" s="164" t="s">
        <v>225</v>
      </c>
      <c r="L19" s="162" t="s">
        <v>221</v>
      </c>
      <c r="M19" s="9" t="s">
        <v>240</v>
      </c>
    </row>
    <row r="20" spans="1:13" ht="18.75" x14ac:dyDescent="0.3">
      <c r="A20" s="4">
        <v>18</v>
      </c>
      <c r="B20" s="5" t="s">
        <v>25</v>
      </c>
      <c r="C20" s="6">
        <v>3446</v>
      </c>
      <c r="D20" s="6"/>
      <c r="E20" s="10"/>
      <c r="F20" s="44"/>
      <c r="G20" s="26"/>
      <c r="H20" s="26"/>
      <c r="I20" s="26"/>
      <c r="J20" s="33"/>
      <c r="K20" s="164" t="s">
        <v>226</v>
      </c>
      <c r="L20" s="165"/>
      <c r="M20" s="9" t="s">
        <v>46</v>
      </c>
    </row>
    <row r="21" spans="1:13" ht="18.75" x14ac:dyDescent="0.3">
      <c r="A21" s="4">
        <v>19</v>
      </c>
      <c r="B21" s="5" t="s">
        <v>19</v>
      </c>
      <c r="C21" s="6">
        <v>3690</v>
      </c>
      <c r="D21" s="6"/>
      <c r="E21" s="10"/>
      <c r="F21" s="44"/>
      <c r="G21" s="26"/>
      <c r="H21" s="26"/>
      <c r="I21" s="26"/>
      <c r="J21" s="33"/>
      <c r="K21" s="164" t="s">
        <v>226</v>
      </c>
      <c r="L21" s="165"/>
      <c r="M21" s="9" t="s">
        <v>46</v>
      </c>
    </row>
    <row r="22" spans="1:13" ht="18.75" x14ac:dyDescent="0.3">
      <c r="A22" s="4">
        <v>20</v>
      </c>
      <c r="B22" s="5" t="s">
        <v>20</v>
      </c>
      <c r="C22" s="6">
        <v>5786</v>
      </c>
      <c r="D22" s="6" t="s">
        <v>57</v>
      </c>
      <c r="E22" s="10">
        <v>38</v>
      </c>
      <c r="F22" s="41">
        <v>2017</v>
      </c>
      <c r="G22" s="26" t="s">
        <v>96</v>
      </c>
      <c r="H22" s="26">
        <v>0</v>
      </c>
      <c r="I22" s="26">
        <v>0.48</v>
      </c>
      <c r="J22" s="32">
        <v>3</v>
      </c>
      <c r="K22" s="164" t="s">
        <v>227</v>
      </c>
      <c r="L22" s="162" t="s">
        <v>221</v>
      </c>
      <c r="M22" s="9" t="s">
        <v>241</v>
      </c>
    </row>
    <row r="23" spans="1:13" ht="18.75" x14ac:dyDescent="0.3">
      <c r="A23" s="4">
        <v>21</v>
      </c>
      <c r="B23" s="5" t="s">
        <v>26</v>
      </c>
      <c r="C23" s="6">
        <v>3262</v>
      </c>
      <c r="D23" s="6" t="s">
        <v>28</v>
      </c>
      <c r="E23" s="10">
        <v>17</v>
      </c>
      <c r="F23" s="41">
        <v>2017</v>
      </c>
      <c r="G23" s="26" t="s">
        <v>94</v>
      </c>
      <c r="H23" s="26">
        <v>0.01</v>
      </c>
      <c r="I23" s="26">
        <v>0.46</v>
      </c>
      <c r="J23" s="32">
        <v>3</v>
      </c>
      <c r="K23" s="164" t="s">
        <v>228</v>
      </c>
      <c r="L23" s="162" t="s">
        <v>221</v>
      </c>
      <c r="M23" s="48" t="s">
        <v>245</v>
      </c>
    </row>
    <row r="24" spans="1:13" ht="18.75" x14ac:dyDescent="0.3">
      <c r="A24" s="4">
        <v>22</v>
      </c>
      <c r="B24" s="5" t="s">
        <v>21</v>
      </c>
      <c r="C24" s="6">
        <v>3234</v>
      </c>
      <c r="D24" s="6" t="s">
        <v>57</v>
      </c>
      <c r="E24" s="10">
        <v>18</v>
      </c>
      <c r="F24" s="41">
        <v>2017</v>
      </c>
      <c r="G24" s="27">
        <v>-4.7657378740970015E-2</v>
      </c>
      <c r="H24" s="27">
        <v>-4.7657378740970015E-2</v>
      </c>
      <c r="I24" s="26">
        <v>0.13576125731411709</v>
      </c>
      <c r="J24" s="46">
        <v>4</v>
      </c>
      <c r="K24" s="164" t="s">
        <v>224</v>
      </c>
      <c r="L24" s="162" t="s">
        <v>221</v>
      </c>
      <c r="M24" s="9" t="s">
        <v>232</v>
      </c>
    </row>
    <row r="25" spans="1:13" ht="18.75" x14ac:dyDescent="0.3">
      <c r="A25" s="4">
        <v>23</v>
      </c>
      <c r="B25" s="5" t="s">
        <v>22</v>
      </c>
      <c r="C25" s="6">
        <v>3392</v>
      </c>
      <c r="D25" s="6" t="s">
        <v>28</v>
      </c>
      <c r="E25" s="10">
        <v>25</v>
      </c>
      <c r="F25" s="41">
        <v>2017</v>
      </c>
      <c r="G25" s="26" t="s">
        <v>93</v>
      </c>
      <c r="H25" s="26">
        <v>-0.11</v>
      </c>
      <c r="I25" s="28" t="s">
        <v>216</v>
      </c>
      <c r="J25" s="161">
        <v>5</v>
      </c>
      <c r="K25" s="164" t="s">
        <v>229</v>
      </c>
      <c r="L25" s="162" t="s">
        <v>220</v>
      </c>
      <c r="M25" s="48" t="s">
        <v>244</v>
      </c>
    </row>
    <row r="26" spans="1:13" ht="18.75" x14ac:dyDescent="0.3">
      <c r="A26" s="4">
        <v>24</v>
      </c>
      <c r="B26" s="5" t="s">
        <v>23</v>
      </c>
      <c r="C26" s="6">
        <v>3382</v>
      </c>
      <c r="D26" s="6" t="s">
        <v>57</v>
      </c>
      <c r="E26" s="10">
        <v>17</v>
      </c>
      <c r="F26" s="41">
        <v>2017</v>
      </c>
      <c r="G26" s="29">
        <v>4.4083610188261353E-2</v>
      </c>
      <c r="H26" s="29">
        <v>4.4083610188261353E-2</v>
      </c>
      <c r="I26" s="28">
        <v>2.4689886095817463E-2</v>
      </c>
      <c r="J26" s="35">
        <v>1</v>
      </c>
      <c r="K26" s="164" t="s">
        <v>222</v>
      </c>
      <c r="L26" s="162" t="s">
        <v>220</v>
      </c>
      <c r="M26" s="9" t="s">
        <v>242</v>
      </c>
    </row>
    <row r="27" spans="1:13" ht="18.75" x14ac:dyDescent="0.3">
      <c r="A27" s="4">
        <v>25</v>
      </c>
      <c r="B27" s="5" t="s">
        <v>24</v>
      </c>
      <c r="C27" s="6">
        <v>3456</v>
      </c>
      <c r="D27" s="6" t="s">
        <v>57</v>
      </c>
      <c r="E27" s="10">
        <v>16</v>
      </c>
      <c r="F27" s="41">
        <v>2017</v>
      </c>
      <c r="G27" s="27">
        <v>-3.3177749360613872E-2</v>
      </c>
      <c r="H27" s="27">
        <v>-3.3177749360613872E-2</v>
      </c>
      <c r="I27" s="26">
        <v>0.14101556872795071</v>
      </c>
      <c r="J27" s="46">
        <v>4</v>
      </c>
      <c r="K27" s="164" t="s">
        <v>224</v>
      </c>
      <c r="L27" s="162" t="s">
        <v>221</v>
      </c>
      <c r="M27" s="9" t="s">
        <v>243</v>
      </c>
    </row>
    <row r="30" spans="1:13" x14ac:dyDescent="0.25">
      <c r="C30" s="1" t="s">
        <v>42</v>
      </c>
      <c r="L30" s="34" t="s">
        <v>234</v>
      </c>
    </row>
    <row r="31" spans="1:13" x14ac:dyDescent="0.25">
      <c r="C31" s="1" t="s">
        <v>40</v>
      </c>
      <c r="L31" s="34" t="s">
        <v>236</v>
      </c>
    </row>
    <row r="32" spans="1:13" x14ac:dyDescent="0.25">
      <c r="C32" s="1" t="s">
        <v>215</v>
      </c>
      <c r="L32" s="34" t="s">
        <v>238</v>
      </c>
    </row>
    <row r="33" spans="2:13" x14ac:dyDescent="0.25">
      <c r="C33" s="1" t="s">
        <v>274</v>
      </c>
      <c r="L33" s="34" t="s">
        <v>237</v>
      </c>
    </row>
    <row r="34" spans="2:13" x14ac:dyDescent="0.25">
      <c r="B34" s="1" t="s">
        <v>296</v>
      </c>
      <c r="L34" s="34" t="s">
        <v>235</v>
      </c>
    </row>
    <row r="35" spans="2:13" ht="15" customHeight="1" x14ac:dyDescent="0.25">
      <c r="B35" s="1" t="s">
        <v>297</v>
      </c>
    </row>
    <row r="36" spans="2:13" x14ac:dyDescent="0.25">
      <c r="B36" s="1" t="s">
        <v>300</v>
      </c>
    </row>
    <row r="37" spans="2:13" x14ac:dyDescent="0.25">
      <c r="B37" s="1" t="s">
        <v>298</v>
      </c>
    </row>
    <row r="38" spans="2:13" x14ac:dyDescent="0.25">
      <c r="B38" s="1" t="s">
        <v>299</v>
      </c>
    </row>
    <row r="39" spans="2:13" ht="15" customHeight="1" x14ac:dyDescent="0.25">
      <c r="F39" s="65"/>
      <c r="G39"/>
      <c r="H39"/>
      <c r="I39"/>
      <c r="J39"/>
      <c r="K39"/>
      <c r="L39"/>
      <c r="M39"/>
    </row>
    <row r="40" spans="2:13" x14ac:dyDescent="0.25">
      <c r="F40" s="206"/>
      <c r="G40" s="206"/>
      <c r="H40" s="206"/>
      <c r="I40" s="206"/>
      <c r="J40" s="206"/>
      <c r="K40" s="206"/>
      <c r="L40" s="206"/>
      <c r="M40" s="206"/>
    </row>
    <row r="41" spans="2:13" x14ac:dyDescent="0.25">
      <c r="F41" s="207"/>
      <c r="G41" s="207"/>
      <c r="H41" s="207"/>
      <c r="I41" s="208"/>
      <c r="J41" s="208"/>
      <c r="K41" s="208"/>
      <c r="L41" s="208"/>
      <c r="M41" s="209"/>
    </row>
    <row r="42" spans="2:13" x14ac:dyDescent="0.25">
      <c r="F42" s="207"/>
      <c r="G42" s="207"/>
      <c r="H42" s="207"/>
      <c r="I42" s="208"/>
      <c r="J42" s="208"/>
      <c r="K42" s="208"/>
      <c r="L42" s="208"/>
      <c r="M42" s="209"/>
    </row>
    <row r="43" spans="2:13" ht="15" customHeight="1" x14ac:dyDescent="0.25">
      <c r="F43" s="207"/>
      <c r="G43" s="207"/>
      <c r="H43" s="207"/>
      <c r="I43" s="208"/>
      <c r="J43" s="208"/>
      <c r="K43" s="208"/>
      <c r="L43" s="208"/>
      <c r="M43" s="209"/>
    </row>
    <row r="44" spans="2:13" x14ac:dyDescent="0.25">
      <c r="F44" s="207"/>
      <c r="G44" s="207"/>
      <c r="H44" s="207"/>
      <c r="I44" s="208"/>
      <c r="J44" s="208"/>
      <c r="K44" s="208"/>
      <c r="L44" s="208"/>
      <c r="M44" s="209"/>
    </row>
    <row r="45" spans="2:13" x14ac:dyDescent="0.25">
      <c r="F45" s="328"/>
      <c r="G45" s="328"/>
      <c r="H45" s="207"/>
      <c r="I45" s="329"/>
      <c r="J45" s="329"/>
      <c r="K45" s="208"/>
      <c r="L45" s="208"/>
      <c r="M45" s="329"/>
    </row>
    <row r="46" spans="2:13" ht="15" customHeight="1" x14ac:dyDescent="0.25">
      <c r="F46" s="328"/>
      <c r="G46" s="328"/>
      <c r="H46" s="207"/>
      <c r="I46" s="329"/>
      <c r="J46" s="329"/>
      <c r="K46" s="208"/>
      <c r="L46" s="208"/>
      <c r="M46" s="329"/>
    </row>
    <row r="47" spans="2:13" x14ac:dyDescent="0.25">
      <c r="F47" s="328"/>
      <c r="G47" s="328"/>
      <c r="H47" s="207"/>
      <c r="I47" s="329"/>
      <c r="J47" s="329"/>
      <c r="K47" s="208"/>
      <c r="L47" s="208"/>
      <c r="M47" s="329"/>
    </row>
    <row r="48" spans="2:13" x14ac:dyDescent="0.25">
      <c r="F48" s="328"/>
      <c r="G48" s="328"/>
      <c r="H48" s="207"/>
      <c r="I48" s="329"/>
      <c r="J48" s="329"/>
      <c r="K48" s="208"/>
      <c r="L48" s="208"/>
      <c r="M48" s="329"/>
    </row>
    <row r="49" spans="14:18" x14ac:dyDescent="0.25">
      <c r="N49" s="49"/>
      <c r="O49" s="49"/>
      <c r="P49" s="49"/>
    </row>
    <row r="50" spans="14:18" x14ac:dyDescent="0.25">
      <c r="N50" s="50"/>
      <c r="O50" s="51"/>
      <c r="P50" s="52"/>
    </row>
    <row r="51" spans="14:18" x14ac:dyDescent="0.25">
      <c r="N51" s="50"/>
      <c r="O51" s="51"/>
      <c r="P51" s="52"/>
    </row>
    <row r="52" spans="14:18" x14ac:dyDescent="0.25">
      <c r="N52" s="50"/>
      <c r="O52" s="50"/>
      <c r="P52" s="52"/>
      <c r="Q52" s="52"/>
    </row>
    <row r="53" spans="14:18" x14ac:dyDescent="0.25">
      <c r="N53" s="50"/>
      <c r="O53" s="50"/>
      <c r="P53" s="52"/>
      <c r="Q53" s="52"/>
    </row>
    <row r="54" spans="14:18" ht="15" customHeight="1" x14ac:dyDescent="0.25"/>
    <row r="56" spans="14:18" x14ac:dyDescent="0.25">
      <c r="N56" s="157" t="s">
        <v>47</v>
      </c>
      <c r="O56" s="157" t="s">
        <v>48</v>
      </c>
      <c r="P56" s="157" t="s">
        <v>49</v>
      </c>
      <c r="Q56" s="157" t="s">
        <v>50</v>
      </c>
      <c r="R56" s="157" t="s">
        <v>35</v>
      </c>
    </row>
    <row r="57" spans="14:18" x14ac:dyDescent="0.25">
      <c r="N57" s="158" t="s">
        <v>51</v>
      </c>
      <c r="O57" s="158" t="s">
        <v>28</v>
      </c>
      <c r="P57" s="159">
        <v>25</v>
      </c>
      <c r="Q57" s="159">
        <v>0.11</v>
      </c>
      <c r="R57" s="160" t="s">
        <v>217</v>
      </c>
    </row>
    <row r="58" spans="14:18" x14ac:dyDescent="0.25">
      <c r="N58" s="158" t="s">
        <v>52</v>
      </c>
      <c r="O58" s="158" t="s">
        <v>28</v>
      </c>
      <c r="P58" s="159">
        <v>17</v>
      </c>
      <c r="Q58" s="159">
        <v>-0.01</v>
      </c>
      <c r="R58" s="160">
        <v>0.46</v>
      </c>
    </row>
    <row r="59" spans="14:18" x14ac:dyDescent="0.25">
      <c r="N59" s="158" t="s">
        <v>53</v>
      </c>
      <c r="O59" s="158" t="s">
        <v>28</v>
      </c>
      <c r="P59" s="159">
        <v>20</v>
      </c>
      <c r="Q59" s="159">
        <v>-0.16</v>
      </c>
      <c r="R59" s="160" t="s">
        <v>217</v>
      </c>
    </row>
    <row r="60" spans="14:18" x14ac:dyDescent="0.25">
      <c r="N60" s="158" t="s">
        <v>55</v>
      </c>
      <c r="O60" s="158" t="s">
        <v>54</v>
      </c>
      <c r="P60" s="159">
        <v>38</v>
      </c>
      <c r="Q60" s="159">
        <v>0</v>
      </c>
      <c r="R60" s="160">
        <v>0.48</v>
      </c>
    </row>
  </sheetData>
  <mergeCells count="5">
    <mergeCell ref="F45:F48"/>
    <mergeCell ref="G45:G48"/>
    <mergeCell ref="I45:I48"/>
    <mergeCell ref="J45:J48"/>
    <mergeCell ref="M45:M48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28" workbookViewId="0">
      <selection activeCell="F47" sqref="F47"/>
    </sheetView>
  </sheetViews>
  <sheetFormatPr defaultRowHeight="18.75" x14ac:dyDescent="0.3"/>
  <cols>
    <col min="1" max="1" width="27" style="253" bestFit="1" customWidth="1"/>
    <col min="2" max="2" width="13.42578125" style="23" customWidth="1"/>
    <col min="3" max="3" width="31.28515625" customWidth="1"/>
    <col min="4" max="6" width="20.7109375" customWidth="1"/>
  </cols>
  <sheetData>
    <row r="1" spans="1:4" ht="42.75" thickBot="1" x14ac:dyDescent="0.3">
      <c r="A1" s="254" t="s">
        <v>396</v>
      </c>
      <c r="B1" s="254" t="s">
        <v>150</v>
      </c>
      <c r="C1" s="254" t="s">
        <v>27</v>
      </c>
      <c r="D1" s="222" t="s">
        <v>60</v>
      </c>
    </row>
    <row r="2" spans="1:4" ht="32.25" thickBot="1" x14ac:dyDescent="0.3">
      <c r="A2" s="259">
        <v>0.88303263734036086</v>
      </c>
      <c r="B2" s="260" t="s">
        <v>121</v>
      </c>
      <c r="C2" s="261" t="s">
        <v>153</v>
      </c>
      <c r="D2" s="60">
        <v>4</v>
      </c>
    </row>
    <row r="3" spans="1:4" ht="32.25" thickBot="1" x14ac:dyDescent="0.3">
      <c r="A3" s="259">
        <v>0.92247202338945455</v>
      </c>
      <c r="B3" s="260" t="s">
        <v>357</v>
      </c>
      <c r="C3" s="261" t="s">
        <v>358</v>
      </c>
      <c r="D3" s="59">
        <v>5</v>
      </c>
    </row>
    <row r="4" spans="1:4" ht="32.25" thickBot="1" x14ac:dyDescent="0.3">
      <c r="A4" s="259">
        <v>1</v>
      </c>
      <c r="B4" s="260" t="s">
        <v>359</v>
      </c>
      <c r="C4" s="261" t="s">
        <v>360</v>
      </c>
      <c r="D4" s="59">
        <v>5</v>
      </c>
    </row>
    <row r="5" spans="1:4" ht="32.25" thickBot="1" x14ac:dyDescent="0.3">
      <c r="A5" s="259">
        <v>0.96688264938804891</v>
      </c>
      <c r="B5" s="260" t="s">
        <v>367</v>
      </c>
      <c r="C5" s="261" t="s">
        <v>368</v>
      </c>
      <c r="D5" s="59">
        <v>5</v>
      </c>
    </row>
    <row r="6" spans="1:4" ht="32.25" thickBot="1" x14ac:dyDescent="0.3">
      <c r="A6" s="259">
        <v>0.91431209602954755</v>
      </c>
      <c r="B6" s="260" t="s">
        <v>381</v>
      </c>
      <c r="C6" s="261" t="s">
        <v>382</v>
      </c>
      <c r="D6" s="59">
        <v>5</v>
      </c>
    </row>
    <row r="7" spans="1:4" ht="32.25" thickBot="1" x14ac:dyDescent="0.3">
      <c r="A7" s="259">
        <v>0.91356361480842807</v>
      </c>
      <c r="B7" s="260" t="s">
        <v>122</v>
      </c>
      <c r="C7" s="261" t="s">
        <v>21</v>
      </c>
      <c r="D7" s="59">
        <v>5</v>
      </c>
    </row>
    <row r="8" spans="1:4" ht="32.25" thickBot="1" x14ac:dyDescent="0.3">
      <c r="A8" s="259">
        <v>0.90172609298223505</v>
      </c>
      <c r="B8" s="260" t="s">
        <v>117</v>
      </c>
      <c r="C8" s="261" t="s">
        <v>26</v>
      </c>
      <c r="D8" s="59">
        <v>5</v>
      </c>
    </row>
    <row r="9" spans="1:4" ht="32.25" thickBot="1" x14ac:dyDescent="0.3">
      <c r="A9" s="259">
        <v>0.80067001675041871</v>
      </c>
      <c r="B9" s="260" t="s">
        <v>338</v>
      </c>
      <c r="C9" s="261" t="s">
        <v>339</v>
      </c>
      <c r="D9" s="183">
        <v>3</v>
      </c>
    </row>
    <row r="10" spans="1:4" ht="32.25" thickBot="1" x14ac:dyDescent="0.3">
      <c r="A10" s="259">
        <v>0.98737632207437731</v>
      </c>
      <c r="B10" s="260" t="s">
        <v>377</v>
      </c>
      <c r="C10" s="261" t="s">
        <v>378</v>
      </c>
      <c r="D10" s="59">
        <v>5</v>
      </c>
    </row>
    <row r="11" spans="1:4" ht="32.25" thickBot="1" x14ac:dyDescent="0.3">
      <c r="A11" s="259">
        <v>0.95779220779220775</v>
      </c>
      <c r="B11" s="260" t="s">
        <v>353</v>
      </c>
      <c r="C11" s="261" t="s">
        <v>354</v>
      </c>
      <c r="D11" s="59">
        <v>5</v>
      </c>
    </row>
    <row r="12" spans="1:4" ht="32.25" thickBot="1" x14ac:dyDescent="0.3">
      <c r="A12" s="259">
        <v>0.91379310344827591</v>
      </c>
      <c r="B12" s="260" t="s">
        <v>372</v>
      </c>
      <c r="C12" s="261" t="s">
        <v>373</v>
      </c>
      <c r="D12" s="59">
        <v>5</v>
      </c>
    </row>
    <row r="13" spans="1:4" ht="32.25" thickBot="1" x14ac:dyDescent="0.3">
      <c r="A13" s="259">
        <v>0.95530063291139244</v>
      </c>
      <c r="B13" s="260" t="s">
        <v>344</v>
      </c>
      <c r="C13" s="261" t="s">
        <v>345</v>
      </c>
      <c r="D13" s="59">
        <v>5</v>
      </c>
    </row>
    <row r="14" spans="1:4" ht="32.25" thickBot="1" x14ac:dyDescent="0.3">
      <c r="A14" s="259">
        <v>0.99712057588482306</v>
      </c>
      <c r="B14" s="260" t="s">
        <v>348</v>
      </c>
      <c r="C14" s="261" t="s">
        <v>349</v>
      </c>
      <c r="D14" s="59">
        <v>5</v>
      </c>
    </row>
    <row r="15" spans="1:4" ht="32.25" thickBot="1" x14ac:dyDescent="0.3">
      <c r="A15" s="259">
        <v>0.8757776856076317</v>
      </c>
      <c r="B15" s="260" t="s">
        <v>361</v>
      </c>
      <c r="C15" s="261" t="s">
        <v>362</v>
      </c>
      <c r="D15" s="60">
        <v>4</v>
      </c>
    </row>
    <row r="16" spans="1:4" ht="32.25" thickBot="1" x14ac:dyDescent="0.3">
      <c r="A16" s="259">
        <v>0.94678609062170704</v>
      </c>
      <c r="B16" s="260" t="s">
        <v>119</v>
      </c>
      <c r="C16" s="261" t="s">
        <v>18</v>
      </c>
      <c r="D16" s="59">
        <v>5</v>
      </c>
    </row>
    <row r="17" spans="1:4" ht="32.25" thickBot="1" x14ac:dyDescent="0.3">
      <c r="A17" s="259">
        <v>0.92480211081794195</v>
      </c>
      <c r="B17" s="260" t="s">
        <v>128</v>
      </c>
      <c r="C17" s="261" t="s">
        <v>5</v>
      </c>
      <c r="D17" s="59">
        <v>5</v>
      </c>
    </row>
    <row r="18" spans="1:4" ht="32.25" thickBot="1" x14ac:dyDescent="0.3">
      <c r="A18" s="259">
        <v>0.84482758620689657</v>
      </c>
      <c r="B18" s="260" t="s">
        <v>391</v>
      </c>
      <c r="C18" s="261" t="s">
        <v>392</v>
      </c>
      <c r="D18" s="183">
        <v>3</v>
      </c>
    </row>
    <row r="19" spans="1:4" ht="32.25" thickBot="1" x14ac:dyDescent="0.3">
      <c r="A19" s="259">
        <v>0.86970172684458402</v>
      </c>
      <c r="B19" s="260" t="s">
        <v>130</v>
      </c>
      <c r="C19" s="261" t="s">
        <v>23</v>
      </c>
      <c r="D19" s="60">
        <v>4</v>
      </c>
    </row>
    <row r="20" spans="1:4" ht="32.25" thickBot="1" x14ac:dyDescent="0.3">
      <c r="A20" s="259">
        <v>0.98293811451706192</v>
      </c>
      <c r="B20" s="260" t="s">
        <v>350</v>
      </c>
      <c r="C20" s="261" t="s">
        <v>351</v>
      </c>
      <c r="D20" s="59">
        <v>5</v>
      </c>
    </row>
    <row r="21" spans="1:4" ht="32.25" thickBot="1" x14ac:dyDescent="0.3">
      <c r="A21" s="259">
        <v>0.99029126213592233</v>
      </c>
      <c r="B21" s="260" t="s">
        <v>383</v>
      </c>
      <c r="C21" s="261" t="s">
        <v>384</v>
      </c>
      <c r="D21" s="59">
        <v>5</v>
      </c>
    </row>
    <row r="22" spans="1:4" ht="32.25" thickBot="1" x14ac:dyDescent="0.3">
      <c r="A22" s="259">
        <v>0.86631716906946266</v>
      </c>
      <c r="B22" s="260" t="s">
        <v>116</v>
      </c>
      <c r="C22" s="261" t="s">
        <v>165</v>
      </c>
      <c r="D22" s="60">
        <v>4</v>
      </c>
    </row>
    <row r="23" spans="1:4" ht="32.25" thickBot="1" x14ac:dyDescent="0.3">
      <c r="A23" s="259">
        <v>0.93637688198154445</v>
      </c>
      <c r="B23" s="260" t="s">
        <v>115</v>
      </c>
      <c r="C23" s="261" t="s">
        <v>182</v>
      </c>
      <c r="D23" s="59">
        <v>5</v>
      </c>
    </row>
    <row r="24" spans="1:4" ht="32.25" thickBot="1" x14ac:dyDescent="0.3">
      <c r="A24" s="259">
        <v>0.89942706720346854</v>
      </c>
      <c r="B24" s="260" t="s">
        <v>123</v>
      </c>
      <c r="C24" s="261" t="s">
        <v>22</v>
      </c>
      <c r="D24" s="60">
        <v>4</v>
      </c>
    </row>
    <row r="25" spans="1:4" ht="32.25" thickBot="1" x14ac:dyDescent="0.3">
      <c r="A25" s="259">
        <v>0.8136160714285714</v>
      </c>
      <c r="B25" s="260" t="s">
        <v>110</v>
      </c>
      <c r="C25" s="261" t="s">
        <v>2</v>
      </c>
      <c r="D25" s="183">
        <v>3</v>
      </c>
    </row>
    <row r="26" spans="1:4" ht="32.25" thickBot="1" x14ac:dyDescent="0.3">
      <c r="A26" s="259">
        <v>0.91431670281995658</v>
      </c>
      <c r="B26" s="260" t="s">
        <v>120</v>
      </c>
      <c r="C26" s="261" t="s">
        <v>17</v>
      </c>
      <c r="D26" s="59">
        <v>5</v>
      </c>
    </row>
    <row r="27" spans="1:4" ht="32.25" thickBot="1" x14ac:dyDescent="0.3">
      <c r="A27" s="259">
        <v>0.81380594843140674</v>
      </c>
      <c r="B27" s="260" t="s">
        <v>111</v>
      </c>
      <c r="C27" s="261" t="s">
        <v>211</v>
      </c>
      <c r="D27" s="183">
        <v>3</v>
      </c>
    </row>
    <row r="28" spans="1:4" ht="32.25" thickBot="1" x14ac:dyDescent="0.3">
      <c r="A28" s="259">
        <v>0.81434599156118148</v>
      </c>
      <c r="B28" s="260" t="s">
        <v>346</v>
      </c>
      <c r="C28" s="261" t="s">
        <v>347</v>
      </c>
      <c r="D28" s="183">
        <v>3</v>
      </c>
    </row>
    <row r="29" spans="1:4" ht="32.25" thickBot="1" x14ac:dyDescent="0.3">
      <c r="A29" s="259">
        <v>0.84668557249202414</v>
      </c>
      <c r="B29" s="260" t="s">
        <v>131</v>
      </c>
      <c r="C29" s="261" t="s">
        <v>213</v>
      </c>
      <c r="D29" s="183">
        <v>3</v>
      </c>
    </row>
    <row r="30" spans="1:4" ht="32.25" thickBot="1" x14ac:dyDescent="0.3">
      <c r="A30" s="259">
        <v>0.8980491660080695</v>
      </c>
      <c r="B30" s="260" t="s">
        <v>112</v>
      </c>
      <c r="C30" s="261" t="s">
        <v>4</v>
      </c>
      <c r="D30" s="60">
        <v>4</v>
      </c>
    </row>
    <row r="31" spans="1:4" ht="32.25" thickBot="1" x14ac:dyDescent="0.3">
      <c r="A31" s="259">
        <v>0.9660922734852696</v>
      </c>
      <c r="B31" s="260" t="s">
        <v>127</v>
      </c>
      <c r="C31" s="261" t="s">
        <v>14</v>
      </c>
      <c r="D31" s="59">
        <v>5</v>
      </c>
    </row>
    <row r="32" spans="1:4" ht="32.25" thickBot="1" x14ac:dyDescent="0.3">
      <c r="A32" s="259">
        <v>0.89607558139534882</v>
      </c>
      <c r="B32" s="260" t="s">
        <v>363</v>
      </c>
      <c r="C32" s="261" t="s">
        <v>364</v>
      </c>
      <c r="D32" s="60">
        <v>4</v>
      </c>
    </row>
    <row r="33" spans="1:4" ht="32.25" thickBot="1" x14ac:dyDescent="0.3">
      <c r="A33" s="259">
        <v>0.85722173144876324</v>
      </c>
      <c r="B33" s="260" t="s">
        <v>387</v>
      </c>
      <c r="C33" s="261" t="s">
        <v>388</v>
      </c>
      <c r="D33" s="60">
        <v>4</v>
      </c>
    </row>
    <row r="34" spans="1:4" ht="32.25" thickBot="1" x14ac:dyDescent="0.3">
      <c r="A34" s="259">
        <v>0.86031685918071077</v>
      </c>
      <c r="B34" s="260" t="s">
        <v>109</v>
      </c>
      <c r="C34" s="261" t="s">
        <v>25</v>
      </c>
      <c r="D34" s="60">
        <v>4</v>
      </c>
    </row>
    <row r="35" spans="1:4" ht="32.25" thickBot="1" x14ac:dyDescent="0.3">
      <c r="A35" s="259">
        <v>0.84205369390554574</v>
      </c>
      <c r="B35" s="260" t="s">
        <v>114</v>
      </c>
      <c r="C35" s="261" t="s">
        <v>10</v>
      </c>
      <c r="D35" s="183">
        <v>3</v>
      </c>
    </row>
    <row r="36" spans="1:4" ht="32.25" thickBot="1" x14ac:dyDescent="0.3">
      <c r="A36" s="259">
        <v>0.74589455488331891</v>
      </c>
      <c r="B36" s="260" t="s">
        <v>385</v>
      </c>
      <c r="C36" s="261" t="s">
        <v>386</v>
      </c>
      <c r="D36" s="258">
        <v>1</v>
      </c>
    </row>
    <row r="37" spans="1:4" ht="32.25" thickBot="1" x14ac:dyDescent="0.3">
      <c r="A37" s="259">
        <v>0.82624025219844033</v>
      </c>
      <c r="B37" s="260" t="s">
        <v>113</v>
      </c>
      <c r="C37" s="261" t="s">
        <v>209</v>
      </c>
      <c r="D37" s="183">
        <v>3</v>
      </c>
    </row>
    <row r="38" spans="1:4" ht="32.25" thickBot="1" x14ac:dyDescent="0.3">
      <c r="A38" s="259">
        <v>0.8599124186896816</v>
      </c>
      <c r="B38" s="260" t="s">
        <v>125</v>
      </c>
      <c r="C38" s="261" t="s">
        <v>8</v>
      </c>
      <c r="D38" s="60">
        <v>4</v>
      </c>
    </row>
    <row r="39" spans="1:4" ht="32.25" thickBot="1" x14ac:dyDescent="0.3">
      <c r="A39" s="259">
        <v>0.8938536325497769</v>
      </c>
      <c r="B39" s="260" t="s">
        <v>129</v>
      </c>
      <c r="C39" s="261" t="s">
        <v>161</v>
      </c>
      <c r="D39" s="60">
        <v>4</v>
      </c>
    </row>
    <row r="40" spans="1:4" ht="32.25" thickBot="1" x14ac:dyDescent="0.3">
      <c r="A40" s="259">
        <v>0.84979702300405957</v>
      </c>
      <c r="B40" s="260" t="s">
        <v>126</v>
      </c>
      <c r="C40" s="261" t="s">
        <v>15</v>
      </c>
      <c r="D40" s="60">
        <v>4</v>
      </c>
    </row>
    <row r="41" spans="1:4" ht="32.25" thickBot="1" x14ac:dyDescent="0.3">
      <c r="A41" s="259">
        <v>0.96254355400696867</v>
      </c>
      <c r="B41" s="260" t="s">
        <v>340</v>
      </c>
      <c r="C41" s="261" t="s">
        <v>341</v>
      </c>
      <c r="D41" s="59">
        <v>5</v>
      </c>
    </row>
    <row r="42" spans="1:4" ht="32.25" thickBot="1" x14ac:dyDescent="0.3">
      <c r="A42" s="259">
        <v>0.97101449275362317</v>
      </c>
      <c r="B42" s="260" t="s">
        <v>375</v>
      </c>
      <c r="C42" s="261" t="s">
        <v>376</v>
      </c>
      <c r="D42" s="59">
        <v>5</v>
      </c>
    </row>
    <row r="43" spans="1:4" ht="32.25" thickBot="1" x14ac:dyDescent="0.3">
      <c r="A43" s="259">
        <v>0.91976225854383353</v>
      </c>
      <c r="B43" s="260" t="s">
        <v>389</v>
      </c>
      <c r="C43" s="261" t="s">
        <v>390</v>
      </c>
      <c r="D43" s="59">
        <v>5</v>
      </c>
    </row>
    <row r="44" spans="1:4" ht="32.25" thickBot="1" x14ac:dyDescent="0.3">
      <c r="A44" s="259">
        <v>0.93364377182770664</v>
      </c>
      <c r="B44" s="260" t="s">
        <v>379</v>
      </c>
      <c r="C44" s="261" t="s">
        <v>17</v>
      </c>
      <c r="D44" s="59">
        <v>5</v>
      </c>
    </row>
    <row r="45" spans="1:4" ht="32.25" thickBot="1" x14ac:dyDescent="0.3">
      <c r="A45" s="259">
        <v>0.91896796591447061</v>
      </c>
      <c r="B45" s="260" t="s">
        <v>133</v>
      </c>
      <c r="C45" s="261" t="s">
        <v>212</v>
      </c>
      <c r="D45" s="59">
        <v>5</v>
      </c>
    </row>
    <row r="46" spans="1:4" ht="32.25" thickBot="1" x14ac:dyDescent="0.3">
      <c r="A46" s="259">
        <v>0.99604519774011302</v>
      </c>
      <c r="B46" s="260" t="s">
        <v>365</v>
      </c>
      <c r="C46" s="261" t="s">
        <v>366</v>
      </c>
      <c r="D46" s="59">
        <v>5</v>
      </c>
    </row>
    <row r="47" spans="1:4" ht="32.25" thickBot="1" x14ac:dyDescent="0.3">
      <c r="A47" s="259">
        <v>0.88173964849568065</v>
      </c>
      <c r="B47" s="260" t="s">
        <v>118</v>
      </c>
      <c r="C47" s="261" t="s">
        <v>16</v>
      </c>
      <c r="D47" s="60">
        <v>4</v>
      </c>
    </row>
    <row r="48" spans="1:4" ht="32.25" thickBot="1" x14ac:dyDescent="0.3">
      <c r="A48" s="259">
        <v>0.89369687603488246</v>
      </c>
      <c r="B48" s="260" t="s">
        <v>124</v>
      </c>
      <c r="C48" s="261" t="s">
        <v>210</v>
      </c>
      <c r="D48" s="60">
        <v>4</v>
      </c>
    </row>
    <row r="49" spans="1:4" ht="32.25" thickBot="1" x14ac:dyDescent="0.3">
      <c r="A49" s="259">
        <v>0.93957001743172575</v>
      </c>
      <c r="B49" s="260" t="s">
        <v>355</v>
      </c>
      <c r="C49" s="261" t="s">
        <v>356</v>
      </c>
      <c r="D49" s="59">
        <v>5</v>
      </c>
    </row>
    <row r="50" spans="1:4" ht="32.25" thickBot="1" x14ac:dyDescent="0.3">
      <c r="A50" s="259">
        <v>0.8301489874445791</v>
      </c>
      <c r="B50" s="260" t="s">
        <v>108</v>
      </c>
      <c r="C50" s="261" t="s">
        <v>12</v>
      </c>
      <c r="D50" s="183">
        <v>3</v>
      </c>
    </row>
    <row r="51" spans="1:4" ht="32.25" thickBot="1" x14ac:dyDescent="0.3">
      <c r="A51" s="259">
        <v>0.88026581227008427</v>
      </c>
      <c r="B51" s="260" t="s">
        <v>208</v>
      </c>
      <c r="C51" s="261" t="s">
        <v>20</v>
      </c>
      <c r="D51" s="60">
        <v>4</v>
      </c>
    </row>
    <row r="52" spans="1:4" ht="32.25" thickBot="1" x14ac:dyDescent="0.3">
      <c r="A52" s="259">
        <v>0.99399399399399402</v>
      </c>
      <c r="B52" s="260" t="s">
        <v>369</v>
      </c>
      <c r="C52" s="261" t="s">
        <v>343</v>
      </c>
      <c r="D52" s="59">
        <v>5</v>
      </c>
    </row>
    <row r="53" spans="1:4" ht="32.25" thickBot="1" x14ac:dyDescent="0.3">
      <c r="A53" s="259">
        <v>0.98616352201257862</v>
      </c>
      <c r="B53" s="260" t="s">
        <v>374</v>
      </c>
      <c r="C53" s="261" t="s">
        <v>343</v>
      </c>
      <c r="D53" s="59">
        <v>5</v>
      </c>
    </row>
    <row r="54" spans="1:4" ht="32.25" thickBot="1" x14ac:dyDescent="0.3">
      <c r="A54" s="259">
        <v>0.91448881455153674</v>
      </c>
      <c r="B54" s="260" t="s">
        <v>342</v>
      </c>
      <c r="C54" s="261" t="s">
        <v>343</v>
      </c>
      <c r="D54" s="59">
        <v>5</v>
      </c>
    </row>
    <row r="55" spans="1:4" ht="32.25" thickBot="1" x14ac:dyDescent="0.3">
      <c r="A55" s="259">
        <v>0.8848814684992159</v>
      </c>
      <c r="B55" s="260" t="s">
        <v>370</v>
      </c>
      <c r="C55" s="261" t="s">
        <v>343</v>
      </c>
      <c r="D55" s="60">
        <v>4</v>
      </c>
    </row>
    <row r="56" spans="1:4" ht="32.25" thickBot="1" x14ac:dyDescent="0.3">
      <c r="A56" s="259">
        <v>0.81827160493827156</v>
      </c>
      <c r="B56" s="260" t="s">
        <v>371</v>
      </c>
      <c r="C56" s="261" t="s">
        <v>343</v>
      </c>
      <c r="D56" s="183">
        <v>3</v>
      </c>
    </row>
    <row r="57" spans="1:4" ht="32.25" thickBot="1" x14ac:dyDescent="0.3">
      <c r="A57" s="259">
        <v>0.73163418290854576</v>
      </c>
      <c r="B57" s="260" t="s">
        <v>352</v>
      </c>
      <c r="C57" s="261" t="s">
        <v>343</v>
      </c>
      <c r="D57" s="258">
        <v>1</v>
      </c>
    </row>
    <row r="58" spans="1:4" ht="32.25" thickBot="1" x14ac:dyDescent="0.3">
      <c r="A58" s="259">
        <v>0.76536904991327814</v>
      </c>
      <c r="B58" s="260" t="s">
        <v>132</v>
      </c>
      <c r="C58" s="261" t="s">
        <v>151</v>
      </c>
      <c r="D58" s="184">
        <v>2</v>
      </c>
    </row>
  </sheetData>
  <sortState ref="A2:C120">
    <sortCondition ref="B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L1" sqref="L1"/>
    </sheetView>
  </sheetViews>
  <sheetFormatPr defaultRowHeight="15" x14ac:dyDescent="0.25"/>
  <cols>
    <col min="2" max="2" width="31.5703125" customWidth="1"/>
    <col min="7" max="7" width="10.85546875" customWidth="1"/>
    <col min="9" max="9" width="28.28515625" customWidth="1"/>
  </cols>
  <sheetData>
    <row r="1" spans="1:9" x14ac:dyDescent="0.25">
      <c r="A1" s="1"/>
      <c r="B1" s="1" t="s">
        <v>254</v>
      </c>
      <c r="C1" s="1">
        <v>1987</v>
      </c>
      <c r="D1" s="1">
        <v>1995</v>
      </c>
      <c r="E1" s="1">
        <v>2009</v>
      </c>
      <c r="F1" s="1">
        <v>2018</v>
      </c>
    </row>
    <row r="2" spans="1:9" x14ac:dyDescent="0.25">
      <c r="A2" s="1">
        <v>3396</v>
      </c>
      <c r="B2" s="175" t="s">
        <v>2</v>
      </c>
      <c r="C2" s="176">
        <v>0.9115426105717368</v>
      </c>
      <c r="D2" s="176">
        <v>0.89258028792912514</v>
      </c>
      <c r="E2" s="176">
        <v>0.88660907127429811</v>
      </c>
      <c r="F2" s="176">
        <v>0.8136160714285714</v>
      </c>
      <c r="H2" s="64">
        <v>3396</v>
      </c>
      <c r="I2" s="172" t="s">
        <v>2</v>
      </c>
    </row>
    <row r="3" spans="1:9" x14ac:dyDescent="0.25">
      <c r="A3" s="1">
        <v>9685</v>
      </c>
      <c r="B3" s="175" t="s">
        <v>251</v>
      </c>
      <c r="C3" s="176">
        <v>0.87093399277154271</v>
      </c>
      <c r="D3" s="176">
        <v>0.83805513016845334</v>
      </c>
      <c r="E3" s="176">
        <v>0.76863826550019021</v>
      </c>
      <c r="F3" s="176">
        <v>0.76536904991327814</v>
      </c>
      <c r="H3" s="64">
        <v>9685</v>
      </c>
      <c r="I3" s="172" t="s">
        <v>251</v>
      </c>
    </row>
    <row r="4" spans="1:9" x14ac:dyDescent="0.25">
      <c r="A4" s="1">
        <v>3420</v>
      </c>
      <c r="B4" s="175" t="s">
        <v>4</v>
      </c>
      <c r="C4" s="176">
        <v>0.93087844569910327</v>
      </c>
      <c r="D4" s="176">
        <v>0.9102702702702703</v>
      </c>
      <c r="E4" s="176">
        <v>0.92917411363730829</v>
      </c>
      <c r="F4" s="176">
        <v>0.8980491660080695</v>
      </c>
      <c r="H4" s="64">
        <v>3420</v>
      </c>
      <c r="I4" s="172" t="s">
        <v>4</v>
      </c>
    </row>
    <row r="5" spans="1:9" x14ac:dyDescent="0.25">
      <c r="A5" s="1">
        <v>3376</v>
      </c>
      <c r="B5" s="175" t="s">
        <v>5</v>
      </c>
      <c r="C5" s="176">
        <v>0.96765847347994827</v>
      </c>
      <c r="D5" s="176">
        <v>0.95258808177468468</v>
      </c>
      <c r="E5" s="176">
        <v>0.91594827586206895</v>
      </c>
      <c r="F5" s="176">
        <v>0.92480211081794195</v>
      </c>
      <c r="H5" s="64">
        <v>3376</v>
      </c>
      <c r="I5" s="172" t="s">
        <v>5</v>
      </c>
    </row>
    <row r="6" spans="1:9" x14ac:dyDescent="0.25">
      <c r="A6" s="1">
        <v>3452</v>
      </c>
      <c r="B6" s="175" t="s">
        <v>250</v>
      </c>
      <c r="C6" s="176">
        <v>0.91900157037771713</v>
      </c>
      <c r="D6" s="176">
        <v>0.90127599635429612</v>
      </c>
      <c r="E6" s="176">
        <v>0.84237736785507489</v>
      </c>
      <c r="F6" s="176">
        <v>0.82624025219844033</v>
      </c>
      <c r="H6" s="64">
        <v>3452</v>
      </c>
      <c r="I6" s="172" t="s">
        <v>250</v>
      </c>
    </row>
    <row r="7" spans="1:9" x14ac:dyDescent="0.25">
      <c r="A7" s="1">
        <v>3454</v>
      </c>
      <c r="B7" s="175" t="s">
        <v>8</v>
      </c>
      <c r="C7" s="176">
        <v>0.94184930077228135</v>
      </c>
      <c r="D7" s="176">
        <v>0.94446557626473948</v>
      </c>
      <c r="E7" s="176">
        <v>0.91571009635525769</v>
      </c>
      <c r="F7" s="176">
        <v>0.8599124186896816</v>
      </c>
      <c r="H7" s="64">
        <v>3454</v>
      </c>
      <c r="I7" s="172" t="s">
        <v>8</v>
      </c>
    </row>
    <row r="8" spans="1:9" x14ac:dyDescent="0.25">
      <c r="A8" s="1">
        <v>3188</v>
      </c>
      <c r="B8" s="175" t="s">
        <v>248</v>
      </c>
      <c r="C8" s="176">
        <v>0.9279983955074208</v>
      </c>
      <c r="D8" s="176">
        <v>0.89822294022617122</v>
      </c>
      <c r="E8" s="176">
        <v>0.95527476935419176</v>
      </c>
      <c r="F8" s="176">
        <v>0.88303263734036086</v>
      </c>
      <c r="H8" s="64">
        <v>3188</v>
      </c>
      <c r="I8" s="172" t="s">
        <v>248</v>
      </c>
    </row>
    <row r="9" spans="1:9" x14ac:dyDescent="0.25">
      <c r="A9" s="1">
        <v>3448</v>
      </c>
      <c r="B9" s="175" t="s">
        <v>10</v>
      </c>
      <c r="C9" s="176">
        <v>0.93191076624636271</v>
      </c>
      <c r="D9" s="176">
        <v>0.94939429464634628</v>
      </c>
      <c r="E9" s="176">
        <v>0.87531510568159787</v>
      </c>
      <c r="F9" s="176">
        <v>0.84205369390554574</v>
      </c>
      <c r="H9" s="64">
        <v>3448</v>
      </c>
      <c r="I9" s="172" t="s">
        <v>10</v>
      </c>
    </row>
    <row r="10" spans="1:9" x14ac:dyDescent="0.25">
      <c r="A10" s="1">
        <v>3416</v>
      </c>
      <c r="B10" s="175" t="s">
        <v>11</v>
      </c>
      <c r="C10" s="176">
        <v>0.89016883037727801</v>
      </c>
      <c r="D10" s="176">
        <v>0.87515307372030371</v>
      </c>
      <c r="E10" s="176">
        <v>0.88874649090687174</v>
      </c>
      <c r="F10" s="176">
        <v>0.81380594843140674</v>
      </c>
      <c r="H10" s="64">
        <v>3416</v>
      </c>
      <c r="I10" s="172" t="s">
        <v>11</v>
      </c>
    </row>
    <row r="11" spans="1:9" x14ac:dyDescent="0.25">
      <c r="A11" s="1">
        <v>5780</v>
      </c>
      <c r="B11" s="175" t="s">
        <v>12</v>
      </c>
      <c r="C11" s="176">
        <v>0.91876062974409201</v>
      </c>
      <c r="D11" s="176">
        <v>0.90244161499754383</v>
      </c>
      <c r="E11" s="176">
        <v>0.85585090171863198</v>
      </c>
      <c r="F11" s="176">
        <v>0.8301489874445791</v>
      </c>
      <c r="H11" s="64">
        <v>5780</v>
      </c>
      <c r="I11" s="172" t="s">
        <v>12</v>
      </c>
    </row>
    <row r="12" spans="1:9" x14ac:dyDescent="0.25">
      <c r="A12" s="1">
        <v>3418</v>
      </c>
      <c r="B12" s="175" t="s">
        <v>249</v>
      </c>
      <c r="C12" s="176">
        <v>0.91972396925227118</v>
      </c>
      <c r="D12" s="176">
        <v>0.91079275795394621</v>
      </c>
      <c r="E12" s="176">
        <v>0.90280324862457428</v>
      </c>
      <c r="F12" s="176">
        <v>0.84668557249202414</v>
      </c>
      <c r="H12" s="64">
        <v>3418</v>
      </c>
      <c r="I12" s="172" t="s">
        <v>249</v>
      </c>
    </row>
    <row r="13" spans="1:9" x14ac:dyDescent="0.25">
      <c r="A13" s="1">
        <v>3424</v>
      </c>
      <c r="B13" s="175" t="s">
        <v>14</v>
      </c>
      <c r="C13" s="176">
        <v>0.97562750090942163</v>
      </c>
      <c r="D13" s="176">
        <v>0.97185430463576161</v>
      </c>
      <c r="E13" s="176">
        <v>0.98669582649899767</v>
      </c>
      <c r="F13" s="176">
        <v>0.9660922734852696</v>
      </c>
      <c r="H13" s="64">
        <v>3424</v>
      </c>
      <c r="I13" s="172" t="s">
        <v>14</v>
      </c>
    </row>
    <row r="14" spans="1:9" x14ac:dyDescent="0.25">
      <c r="A14" s="1">
        <v>3694</v>
      </c>
      <c r="B14" s="175" t="s">
        <v>16</v>
      </c>
      <c r="C14" s="176">
        <v>0.93393694517356296</v>
      </c>
      <c r="D14" s="176">
        <v>0.93094037377632755</v>
      </c>
      <c r="E14" s="176">
        <v>0.89079305046684787</v>
      </c>
      <c r="F14" s="176">
        <v>0.88173964849568065</v>
      </c>
      <c r="H14" s="64">
        <v>3694</v>
      </c>
      <c r="I14" s="172" t="s">
        <v>16</v>
      </c>
    </row>
    <row r="15" spans="1:9" x14ac:dyDescent="0.25">
      <c r="A15" s="1">
        <v>3414</v>
      </c>
      <c r="B15" s="175" t="s">
        <v>17</v>
      </c>
      <c r="C15" s="176">
        <v>0.9294605809128631</v>
      </c>
      <c r="D15" s="176">
        <v>0.98720682302771856</v>
      </c>
      <c r="E15" s="176">
        <v>0.81954887218045114</v>
      </c>
      <c r="F15" s="176">
        <v>0.91431670281995658</v>
      </c>
      <c r="H15" s="64">
        <v>3414</v>
      </c>
      <c r="I15" s="172" t="s">
        <v>17</v>
      </c>
    </row>
    <row r="16" spans="1:9" x14ac:dyDescent="0.25">
      <c r="A16" s="1">
        <v>3374</v>
      </c>
      <c r="B16" s="175" t="s">
        <v>18</v>
      </c>
      <c r="C16" s="176">
        <v>0.97607531525306612</v>
      </c>
      <c r="D16" s="176">
        <v>0.94567965820908539</v>
      </c>
      <c r="E16" s="176">
        <v>0.94685906852155877</v>
      </c>
      <c r="F16" s="176">
        <v>0.94678609062170704</v>
      </c>
      <c r="H16" s="64">
        <v>3374</v>
      </c>
      <c r="I16" s="172" t="s">
        <v>18</v>
      </c>
    </row>
    <row r="17" spans="1:9" x14ac:dyDescent="0.25">
      <c r="A17">
        <v>5786</v>
      </c>
      <c r="B17" t="s">
        <v>283</v>
      </c>
      <c r="C17" s="67">
        <v>0.93544777998427964</v>
      </c>
      <c r="D17" s="67">
        <v>0.92812643753696522</v>
      </c>
      <c r="E17" s="67">
        <v>0.89244632196501461</v>
      </c>
      <c r="F17" s="67">
        <v>0.87799812229858998</v>
      </c>
      <c r="H17" s="170">
        <v>5786</v>
      </c>
      <c r="I17" s="191" t="s">
        <v>283</v>
      </c>
    </row>
    <row r="18" spans="1:9" x14ac:dyDescent="0.25">
      <c r="A18" s="1">
        <v>3262</v>
      </c>
      <c r="B18" s="175" t="s">
        <v>26</v>
      </c>
      <c r="C18" s="176"/>
      <c r="D18" s="176">
        <v>0.9838709677419355</v>
      </c>
      <c r="E18" s="176">
        <v>0.967741935483871</v>
      </c>
      <c r="F18" s="176">
        <v>0.90172609298223505</v>
      </c>
      <c r="H18" s="64">
        <v>3262</v>
      </c>
      <c r="I18" s="172" t="s">
        <v>26</v>
      </c>
    </row>
    <row r="19" spans="1:9" x14ac:dyDescent="0.25">
      <c r="A19" s="1">
        <v>3234</v>
      </c>
      <c r="B19" s="175" t="s">
        <v>21</v>
      </c>
      <c r="C19" s="176">
        <v>0.95904235332009236</v>
      </c>
      <c r="D19" s="176">
        <v>0.96986655187257853</v>
      </c>
      <c r="E19" s="176">
        <v>0.96530984856621205</v>
      </c>
      <c r="F19" s="176">
        <v>0.91356361480842807</v>
      </c>
      <c r="H19" s="64">
        <v>3234</v>
      </c>
      <c r="I19" s="172" t="s">
        <v>21</v>
      </c>
    </row>
    <row r="20" spans="1:9" x14ac:dyDescent="0.25">
      <c r="A20" s="1">
        <v>3392</v>
      </c>
      <c r="B20" s="175" t="s">
        <v>22</v>
      </c>
      <c r="C20" s="176">
        <v>0.9478154411202081</v>
      </c>
      <c r="D20" s="176">
        <v>0.94470968735561378</v>
      </c>
      <c r="E20" s="176">
        <v>0.90267248640784137</v>
      </c>
      <c r="F20" s="176">
        <v>0.89942706720346854</v>
      </c>
      <c r="H20" s="64">
        <v>3392</v>
      </c>
      <c r="I20" s="172" t="s">
        <v>22</v>
      </c>
    </row>
    <row r="21" spans="1:9" x14ac:dyDescent="0.25">
      <c r="A21" s="1">
        <v>3382</v>
      </c>
      <c r="B21" s="175" t="s">
        <v>23</v>
      </c>
      <c r="C21" s="176">
        <v>0.94744744744744747</v>
      </c>
      <c r="D21" s="176">
        <v>0.93532145623547636</v>
      </c>
      <c r="E21" s="176">
        <v>0.89241688457228241</v>
      </c>
      <c r="F21" s="176">
        <v>0.86970172684458402</v>
      </c>
      <c r="H21" s="64">
        <v>3382</v>
      </c>
      <c r="I21" s="172" t="s">
        <v>23</v>
      </c>
    </row>
    <row r="22" spans="1:9" x14ac:dyDescent="0.25">
      <c r="A22" s="1">
        <v>3456</v>
      </c>
      <c r="B22" s="175" t="s">
        <v>24</v>
      </c>
      <c r="C22" s="176">
        <v>0.95806089426061691</v>
      </c>
      <c r="D22" s="176">
        <v>0.97023730611162662</v>
      </c>
      <c r="E22" s="176">
        <v>0.88849229955714193</v>
      </c>
      <c r="F22" s="176">
        <v>0.8938536325497769</v>
      </c>
      <c r="H22" s="64">
        <v>3456</v>
      </c>
      <c r="I22" s="172" t="s">
        <v>24</v>
      </c>
    </row>
    <row r="23" spans="1:9" x14ac:dyDescent="0.25">
      <c r="C23" s="67"/>
      <c r="D23" s="67"/>
      <c r="E23" s="67"/>
      <c r="F23" s="67"/>
    </row>
  </sheetData>
  <sortState ref="A2:F27">
    <sortCondition ref="B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C3" sqref="C3:F7"/>
    </sheetView>
  </sheetViews>
  <sheetFormatPr defaultRowHeight="15" x14ac:dyDescent="0.25"/>
  <cols>
    <col min="2" max="2" width="27.85546875" customWidth="1"/>
    <col min="3" max="3" width="13.140625" customWidth="1"/>
    <col min="9" max="9" width="12.28515625" customWidth="1"/>
    <col min="11" max="11" width="11.140625" customWidth="1"/>
    <col min="19" max="19" width="25.140625" customWidth="1"/>
  </cols>
  <sheetData>
    <row r="1" spans="1:21" ht="45" x14ac:dyDescent="0.25">
      <c r="H1" s="267" t="s">
        <v>407</v>
      </c>
      <c r="I1" s="263" t="s">
        <v>408</v>
      </c>
      <c r="K1" s="267" t="s">
        <v>409</v>
      </c>
      <c r="M1" s="263" t="s">
        <v>410</v>
      </c>
      <c r="O1" s="268" t="s">
        <v>411</v>
      </c>
      <c r="S1" s="11" t="s">
        <v>257</v>
      </c>
      <c r="T1" s="204" t="s">
        <v>412</v>
      </c>
      <c r="U1" s="204" t="s">
        <v>413</v>
      </c>
    </row>
    <row r="2" spans="1:21" x14ac:dyDescent="0.25">
      <c r="A2" s="269" t="s">
        <v>150</v>
      </c>
      <c r="B2" s="269" t="s">
        <v>254</v>
      </c>
      <c r="C2" s="269">
        <v>1987</v>
      </c>
      <c r="D2" s="269">
        <v>1995</v>
      </c>
      <c r="E2" s="269">
        <v>2009</v>
      </c>
      <c r="F2" s="269">
        <v>2018</v>
      </c>
      <c r="H2">
        <f>F2-C2</f>
        <v>31</v>
      </c>
      <c r="S2" s="270" t="s">
        <v>2</v>
      </c>
      <c r="T2" s="274">
        <v>16.972908762309874</v>
      </c>
      <c r="U2" s="274">
        <f t="shared" ref="U2:U22" si="0">2018+T2</f>
        <v>2034.9729087623098</v>
      </c>
    </row>
    <row r="3" spans="1:21" x14ac:dyDescent="0.25">
      <c r="A3" s="9">
        <v>3396</v>
      </c>
      <c r="B3" s="270" t="s">
        <v>2</v>
      </c>
      <c r="C3" s="325">
        <v>0.9115426105717368</v>
      </c>
      <c r="D3" s="325">
        <v>0.89258028792912514</v>
      </c>
      <c r="E3" s="325">
        <v>0.88660907127429811</v>
      </c>
      <c r="F3" s="325">
        <v>0.8136160714285714</v>
      </c>
      <c r="H3" s="271">
        <f t="shared" ref="H3:H18" si="1">((F3-C3))/$H$2</f>
        <v>-3.1589206175214645E-3</v>
      </c>
      <c r="I3" s="272">
        <f>H3*$H$2</f>
        <v>-9.7926539143165403E-2</v>
      </c>
      <c r="K3" s="67">
        <f>F3-0.76</f>
        <v>5.3616071428571388E-2</v>
      </c>
      <c r="M3" s="273">
        <f>ABS(K3/H3)</f>
        <v>16.972908762309874</v>
      </c>
      <c r="O3" s="272">
        <f>F3+(H3*M3)</f>
        <v>0.76</v>
      </c>
      <c r="Q3" s="69"/>
      <c r="S3" s="270" t="s">
        <v>251</v>
      </c>
      <c r="T3" s="274">
        <v>1.5766649685501319</v>
      </c>
      <c r="U3" s="274">
        <f t="shared" si="0"/>
        <v>2019.5766649685502</v>
      </c>
    </row>
    <row r="4" spans="1:21" x14ac:dyDescent="0.25">
      <c r="A4" s="9">
        <v>9685</v>
      </c>
      <c r="B4" s="270" t="s">
        <v>251</v>
      </c>
      <c r="C4" s="325">
        <v>0.87093399277154271</v>
      </c>
      <c r="D4" s="325">
        <v>0.83805513016845334</v>
      </c>
      <c r="E4" s="325">
        <v>0.76863826550019021</v>
      </c>
      <c r="F4" s="325">
        <v>0.76536904991327814</v>
      </c>
      <c r="H4" s="271">
        <f t="shared" si="1"/>
        <v>-3.4053207373633729E-3</v>
      </c>
      <c r="I4" s="272">
        <f t="shared" ref="I4:I23" si="2">H4*$H$2</f>
        <v>-0.10556494285826457</v>
      </c>
      <c r="K4" s="67">
        <f t="shared" ref="K4:K23" si="3">F4-0.76</f>
        <v>5.3690499132781344E-3</v>
      </c>
      <c r="M4" s="273">
        <f t="shared" ref="M4:M23" si="4">ABS(K4/H4)</f>
        <v>1.5766649685501319</v>
      </c>
      <c r="O4" s="272">
        <f t="shared" ref="O4:O23" si="5">F4+(H4*M4)</f>
        <v>0.76</v>
      </c>
      <c r="S4" s="270" t="s">
        <v>4</v>
      </c>
      <c r="T4" s="274">
        <v>130.35693096303189</v>
      </c>
      <c r="U4" s="274">
        <f t="shared" si="0"/>
        <v>2148.356930963032</v>
      </c>
    </row>
    <row r="5" spans="1:21" x14ac:dyDescent="0.25">
      <c r="A5" s="9">
        <v>3420</v>
      </c>
      <c r="B5" s="270" t="s">
        <v>4</v>
      </c>
      <c r="C5" s="325">
        <v>0.93087844569910327</v>
      </c>
      <c r="D5" s="325">
        <v>0.9102702702702703</v>
      </c>
      <c r="E5" s="325">
        <v>0.92917411363730829</v>
      </c>
      <c r="F5" s="325">
        <v>0.8980491660080695</v>
      </c>
      <c r="H5" s="271">
        <f t="shared" si="1"/>
        <v>-1.0590090222914121E-3</v>
      </c>
      <c r="I5" s="272">
        <f t="shared" si="2"/>
        <v>-3.2829279691033775E-2</v>
      </c>
      <c r="K5" s="67">
        <f t="shared" si="3"/>
        <v>0.13804916600806949</v>
      </c>
      <c r="M5" s="273">
        <f t="shared" si="4"/>
        <v>130.35693096303189</v>
      </c>
      <c r="O5" s="272">
        <f t="shared" si="5"/>
        <v>0.76</v>
      </c>
      <c r="S5" s="270" t="s">
        <v>5</v>
      </c>
      <c r="T5" s="274">
        <v>119.20903030544378</v>
      </c>
      <c r="U5" s="274">
        <f t="shared" si="0"/>
        <v>2137.2090303054438</v>
      </c>
    </row>
    <row r="6" spans="1:21" x14ac:dyDescent="0.25">
      <c r="A6" s="9">
        <v>3376</v>
      </c>
      <c r="B6" s="270" t="s">
        <v>5</v>
      </c>
      <c r="C6" s="325">
        <v>0.96765847347994827</v>
      </c>
      <c r="D6" s="325">
        <v>0.95258808177468468</v>
      </c>
      <c r="E6" s="325">
        <v>0.91594827586206895</v>
      </c>
      <c r="F6" s="325">
        <v>0.92480211081794195</v>
      </c>
      <c r="H6" s="271">
        <f t="shared" si="1"/>
        <v>-1.3824633116776232E-3</v>
      </c>
      <c r="I6" s="272">
        <f t="shared" si="2"/>
        <v>-4.285636266200632E-2</v>
      </c>
      <c r="K6" s="67">
        <f t="shared" si="3"/>
        <v>0.16480211081794194</v>
      </c>
      <c r="M6" s="273">
        <f t="shared" si="4"/>
        <v>119.20903030544378</v>
      </c>
      <c r="O6" s="272">
        <f t="shared" si="5"/>
        <v>0.76</v>
      </c>
      <c r="S6" s="270" t="s">
        <v>250</v>
      </c>
      <c r="T6" s="274">
        <v>22.136897776538898</v>
      </c>
      <c r="U6" s="274">
        <f t="shared" si="0"/>
        <v>2040.1368977765389</v>
      </c>
    </row>
    <row r="7" spans="1:21" x14ac:dyDescent="0.25">
      <c r="A7" s="9">
        <v>3452</v>
      </c>
      <c r="B7" s="270" t="s">
        <v>250</v>
      </c>
      <c r="C7" s="325">
        <v>0.91900157037771713</v>
      </c>
      <c r="D7" s="325">
        <v>0.90127599635429612</v>
      </c>
      <c r="E7" s="325">
        <v>0.84237736785507489</v>
      </c>
      <c r="F7" s="325">
        <v>0.82624025219844033</v>
      </c>
      <c r="H7" s="271">
        <f t="shared" si="1"/>
        <v>-2.9923005864282838E-3</v>
      </c>
      <c r="I7" s="272">
        <f t="shared" si="2"/>
        <v>-9.2761318179276797E-2</v>
      </c>
      <c r="K7" s="67">
        <f t="shared" si="3"/>
        <v>6.6240252198440319E-2</v>
      </c>
      <c r="M7" s="273">
        <f t="shared" si="4"/>
        <v>22.136897776538898</v>
      </c>
      <c r="O7" s="272">
        <f t="shared" si="5"/>
        <v>0.76</v>
      </c>
      <c r="S7" s="270" t="s">
        <v>8</v>
      </c>
      <c r="T7" s="274">
        <v>37.80086452713428</v>
      </c>
      <c r="U7" s="274">
        <f t="shared" si="0"/>
        <v>2055.8008645271343</v>
      </c>
    </row>
    <row r="8" spans="1:21" x14ac:dyDescent="0.25">
      <c r="A8" s="9">
        <v>3454</v>
      </c>
      <c r="B8" s="270" t="s">
        <v>8</v>
      </c>
      <c r="C8" s="325">
        <v>0.94184930077228135</v>
      </c>
      <c r="D8" s="325">
        <v>0.94446557626473948</v>
      </c>
      <c r="E8" s="325">
        <v>0.91571009635525769</v>
      </c>
      <c r="F8" s="325">
        <v>0.8599124186896816</v>
      </c>
      <c r="H8" s="271">
        <f t="shared" si="1"/>
        <v>-2.6431252284709597E-3</v>
      </c>
      <c r="I8" s="272">
        <f t="shared" si="2"/>
        <v>-8.1936882082599749E-2</v>
      </c>
      <c r="K8" s="67">
        <f t="shared" si="3"/>
        <v>9.9912418689681592E-2</v>
      </c>
      <c r="M8" s="273">
        <f t="shared" si="4"/>
        <v>37.80086452713428</v>
      </c>
      <c r="O8" s="272">
        <f t="shared" si="5"/>
        <v>0.76</v>
      </c>
      <c r="S8" s="270" t="s">
        <v>248</v>
      </c>
      <c r="T8" s="274">
        <v>84.820359158208831</v>
      </c>
      <c r="U8" s="274">
        <f t="shared" si="0"/>
        <v>2102.8203591582087</v>
      </c>
    </row>
    <row r="9" spans="1:21" x14ac:dyDescent="0.25">
      <c r="A9" s="9">
        <v>3188</v>
      </c>
      <c r="B9" s="270" t="s">
        <v>248</v>
      </c>
      <c r="C9" s="325">
        <v>0.9279983955074208</v>
      </c>
      <c r="D9" s="325">
        <v>0.89822294022617122</v>
      </c>
      <c r="E9" s="325">
        <v>0.95527476935419176</v>
      </c>
      <c r="F9" s="325">
        <v>0.88303263734036086</v>
      </c>
      <c r="H9" s="271">
        <f t="shared" si="1"/>
        <v>-1.4505083279696756E-3</v>
      </c>
      <c r="I9" s="272">
        <f t="shared" si="2"/>
        <v>-4.4965758167059944E-2</v>
      </c>
      <c r="K9" s="67">
        <f t="shared" si="3"/>
        <v>0.12303263734036085</v>
      </c>
      <c r="M9" s="273">
        <f t="shared" si="4"/>
        <v>84.820359158208831</v>
      </c>
      <c r="O9" s="272">
        <f t="shared" si="5"/>
        <v>0.76</v>
      </c>
      <c r="S9" s="270" t="s">
        <v>10</v>
      </c>
      <c r="T9" s="274">
        <v>28.307894357208824</v>
      </c>
      <c r="U9" s="274">
        <f t="shared" si="0"/>
        <v>2046.3078943572089</v>
      </c>
    </row>
    <row r="10" spans="1:21" x14ac:dyDescent="0.25">
      <c r="A10" s="9">
        <v>3448</v>
      </c>
      <c r="B10" s="270" t="s">
        <v>10</v>
      </c>
      <c r="C10" s="325">
        <v>0.93191076624636271</v>
      </c>
      <c r="D10" s="325">
        <v>0.94939429464634628</v>
      </c>
      <c r="E10" s="325">
        <v>0.87531510568159787</v>
      </c>
      <c r="F10" s="325">
        <v>0.84205369390554574</v>
      </c>
      <c r="H10" s="271">
        <f t="shared" si="1"/>
        <v>-2.8986152368005473E-3</v>
      </c>
      <c r="I10" s="272">
        <f t="shared" si="2"/>
        <v>-8.9857072340816968E-2</v>
      </c>
      <c r="K10" s="67">
        <f t="shared" si="3"/>
        <v>8.2053693905545733E-2</v>
      </c>
      <c r="M10" s="273">
        <f t="shared" si="4"/>
        <v>28.307894357208824</v>
      </c>
      <c r="O10" s="272">
        <f t="shared" si="5"/>
        <v>0.76</v>
      </c>
      <c r="S10" s="270" t="s">
        <v>11</v>
      </c>
      <c r="T10" s="274">
        <v>21.842868666951777</v>
      </c>
      <c r="U10" s="274">
        <f t="shared" si="0"/>
        <v>2039.8428686669517</v>
      </c>
    </row>
    <row r="11" spans="1:21" x14ac:dyDescent="0.25">
      <c r="A11" s="9">
        <v>3416</v>
      </c>
      <c r="B11" s="270" t="s">
        <v>11</v>
      </c>
      <c r="C11" s="325">
        <v>0.89016883037727801</v>
      </c>
      <c r="D11" s="325">
        <v>0.87515307372030371</v>
      </c>
      <c r="E11" s="325">
        <v>0.88874649090687174</v>
      </c>
      <c r="F11" s="325">
        <v>0.81380594843140674</v>
      </c>
      <c r="H11" s="271">
        <f t="shared" si="1"/>
        <v>-2.4633187724474601E-3</v>
      </c>
      <c r="I11" s="272">
        <f t="shared" si="2"/>
        <v>-7.6362881945871264E-2</v>
      </c>
      <c r="K11" s="67">
        <f t="shared" si="3"/>
        <v>5.3805948431406736E-2</v>
      </c>
      <c r="M11" s="273">
        <f t="shared" si="4"/>
        <v>21.842868666951777</v>
      </c>
      <c r="O11" s="272">
        <f t="shared" si="5"/>
        <v>0.76</v>
      </c>
      <c r="S11" s="270" t="s">
        <v>12</v>
      </c>
      <c r="T11" s="274">
        <v>24.541003352940969</v>
      </c>
      <c r="U11" s="274">
        <f t="shared" si="0"/>
        <v>2042.5410033529411</v>
      </c>
    </row>
    <row r="12" spans="1:21" x14ac:dyDescent="0.25">
      <c r="A12" s="9">
        <v>5780</v>
      </c>
      <c r="B12" s="270" t="s">
        <v>12</v>
      </c>
      <c r="C12" s="325">
        <v>0.91876062974409201</v>
      </c>
      <c r="D12" s="325">
        <v>0.90244161499754383</v>
      </c>
      <c r="E12" s="325">
        <v>0.85585090171863198</v>
      </c>
      <c r="F12" s="325">
        <v>0.8301489874445791</v>
      </c>
      <c r="H12" s="271">
        <f t="shared" si="1"/>
        <v>-2.8584400741778356E-3</v>
      </c>
      <c r="I12" s="272">
        <f t="shared" si="2"/>
        <v>-8.8611642299512905E-2</v>
      </c>
      <c r="K12" s="67">
        <f t="shared" si="3"/>
        <v>7.0148987444579092E-2</v>
      </c>
      <c r="M12" s="273">
        <f t="shared" si="4"/>
        <v>24.541003352940969</v>
      </c>
      <c r="O12" s="272">
        <f t="shared" si="5"/>
        <v>0.76</v>
      </c>
      <c r="S12" s="270" t="s">
        <v>249</v>
      </c>
      <c r="T12" s="274">
        <v>36.792329328829851</v>
      </c>
      <c r="U12" s="274">
        <f t="shared" si="0"/>
        <v>2054.79232932883</v>
      </c>
    </row>
    <row r="13" spans="1:21" x14ac:dyDescent="0.25">
      <c r="A13" s="9">
        <v>3418</v>
      </c>
      <c r="B13" s="270" t="s">
        <v>249</v>
      </c>
      <c r="C13" s="325">
        <v>0.91972396925227118</v>
      </c>
      <c r="D13" s="325">
        <v>0.91079275795394621</v>
      </c>
      <c r="E13" s="325">
        <v>0.90280324862457428</v>
      </c>
      <c r="F13" s="325">
        <v>0.84668557249202414</v>
      </c>
      <c r="H13" s="271">
        <f t="shared" si="1"/>
        <v>-2.3560773148466785E-3</v>
      </c>
      <c r="I13" s="272">
        <f t="shared" si="2"/>
        <v>-7.3038396760247037E-2</v>
      </c>
      <c r="K13" s="67">
        <f t="shared" si="3"/>
        <v>8.6685572492024132E-2</v>
      </c>
      <c r="M13" s="273">
        <f t="shared" si="4"/>
        <v>36.792329328829851</v>
      </c>
      <c r="O13" s="272">
        <f t="shared" si="5"/>
        <v>0.76</v>
      </c>
      <c r="S13" s="270" t="s">
        <v>14</v>
      </c>
      <c r="T13" s="274">
        <v>670.0270684536423</v>
      </c>
      <c r="U13" s="274">
        <f t="shared" si="0"/>
        <v>2688.0270684536422</v>
      </c>
    </row>
    <row r="14" spans="1:21" x14ac:dyDescent="0.25">
      <c r="A14" s="9">
        <v>3424</v>
      </c>
      <c r="B14" s="270" t="s">
        <v>14</v>
      </c>
      <c r="C14" s="325">
        <v>0.97562750090942163</v>
      </c>
      <c r="D14" s="325">
        <v>0.97185430463576161</v>
      </c>
      <c r="E14" s="325">
        <v>0.98669582649899767</v>
      </c>
      <c r="F14" s="325">
        <v>0.9660922734852696</v>
      </c>
      <c r="H14" s="271">
        <f t="shared" si="1"/>
        <v>-3.0758798142425893E-4</v>
      </c>
      <c r="I14" s="272">
        <f t="shared" si="2"/>
        <v>-9.5352274241520263E-3</v>
      </c>
      <c r="K14" s="67">
        <f t="shared" si="3"/>
        <v>0.20609227348526959</v>
      </c>
      <c r="M14" s="273">
        <f t="shared" si="4"/>
        <v>670.0270684536423</v>
      </c>
      <c r="O14" s="272">
        <f t="shared" si="5"/>
        <v>0.76</v>
      </c>
      <c r="S14" s="270" t="s">
        <v>16</v>
      </c>
      <c r="T14" s="274">
        <v>72.301236722192868</v>
      </c>
      <c r="U14" s="274">
        <f t="shared" si="0"/>
        <v>2090.3012367221927</v>
      </c>
    </row>
    <row r="15" spans="1:21" x14ac:dyDescent="0.25">
      <c r="A15" s="9">
        <v>3694</v>
      </c>
      <c r="B15" s="270" t="s">
        <v>16</v>
      </c>
      <c r="C15" s="325">
        <v>0.93393694517356296</v>
      </c>
      <c r="D15" s="325">
        <v>0.93094037377632755</v>
      </c>
      <c r="E15" s="325">
        <v>0.89079305046684787</v>
      </c>
      <c r="F15" s="325">
        <v>0.88173964849568065</v>
      </c>
      <c r="H15" s="271">
        <f t="shared" si="1"/>
        <v>-1.6837837638026551E-3</v>
      </c>
      <c r="I15" s="272">
        <f t="shared" si="2"/>
        <v>-5.219729667788231E-2</v>
      </c>
      <c r="K15" s="67">
        <f t="shared" si="3"/>
        <v>0.12173964849568064</v>
      </c>
      <c r="M15" s="273">
        <f t="shared" si="4"/>
        <v>72.301236722192868</v>
      </c>
      <c r="O15" s="272">
        <f t="shared" si="5"/>
        <v>0.76</v>
      </c>
      <c r="S15" s="270" t="s">
        <v>17</v>
      </c>
      <c r="T15" s="274">
        <v>315.89119762258412</v>
      </c>
      <c r="U15" s="274">
        <f t="shared" si="0"/>
        <v>2333.8911976225841</v>
      </c>
    </row>
    <row r="16" spans="1:21" x14ac:dyDescent="0.25">
      <c r="A16" s="9">
        <v>3414</v>
      </c>
      <c r="B16" s="270" t="s">
        <v>17</v>
      </c>
      <c r="C16" s="325">
        <v>0.9294605809128631</v>
      </c>
      <c r="D16" s="325">
        <v>0.98720682302771856</v>
      </c>
      <c r="E16" s="325">
        <v>0.81954887218045114</v>
      </c>
      <c r="F16" s="325">
        <v>0.91431670281995658</v>
      </c>
      <c r="H16" s="271">
        <f t="shared" si="1"/>
        <v>-4.8851219654537142E-4</v>
      </c>
      <c r="I16" s="272">
        <f t="shared" si="2"/>
        <v>-1.5143878092906514E-2</v>
      </c>
      <c r="K16" s="67">
        <f t="shared" si="3"/>
        <v>0.15431670281995657</v>
      </c>
      <c r="M16" s="273">
        <f t="shared" si="4"/>
        <v>315.89119762258412</v>
      </c>
      <c r="O16" s="272">
        <f t="shared" si="5"/>
        <v>0.76</v>
      </c>
      <c r="S16" s="270" t="s">
        <v>18</v>
      </c>
      <c r="T16" s="274">
        <v>197.69621361274778</v>
      </c>
      <c r="U16" s="274">
        <f t="shared" si="0"/>
        <v>2215.6962136127477</v>
      </c>
    </row>
    <row r="17" spans="1:21" x14ac:dyDescent="0.25">
      <c r="A17" s="9">
        <v>3374</v>
      </c>
      <c r="B17" s="270" t="s">
        <v>18</v>
      </c>
      <c r="C17" s="325">
        <v>0.97607531525306612</v>
      </c>
      <c r="D17" s="325">
        <v>0.94567965820908539</v>
      </c>
      <c r="E17" s="325">
        <v>0.94685906852155877</v>
      </c>
      <c r="F17" s="325">
        <v>0.94678609062170704</v>
      </c>
      <c r="H17" s="271">
        <f t="shared" si="1"/>
        <v>-9.4481369778577672E-4</v>
      </c>
      <c r="I17" s="272">
        <f t="shared" si="2"/>
        <v>-2.9289224631359079E-2</v>
      </c>
      <c r="K17" s="67">
        <f t="shared" si="3"/>
        <v>0.18678609062170703</v>
      </c>
      <c r="M17" s="273">
        <f t="shared" si="4"/>
        <v>197.69621361274778</v>
      </c>
      <c r="O17" s="272">
        <f t="shared" si="5"/>
        <v>0.76</v>
      </c>
      <c r="S17" s="64" t="s">
        <v>283</v>
      </c>
      <c r="T17" s="274">
        <v>63.672125102452242</v>
      </c>
      <c r="U17" s="274">
        <f t="shared" si="0"/>
        <v>2081.6721251024524</v>
      </c>
    </row>
    <row r="18" spans="1:21" x14ac:dyDescent="0.25">
      <c r="A18" s="64">
        <v>5786</v>
      </c>
      <c r="B18" s="64" t="s">
        <v>283</v>
      </c>
      <c r="C18" s="199">
        <v>0.93544777998427964</v>
      </c>
      <c r="D18" s="199">
        <v>0.92812643753696522</v>
      </c>
      <c r="E18" s="199">
        <v>0.89244632196501461</v>
      </c>
      <c r="F18" s="199">
        <v>0.87799812229858998</v>
      </c>
      <c r="H18" s="271">
        <f t="shared" si="1"/>
        <v>-1.8532147640545052E-3</v>
      </c>
      <c r="I18" s="272">
        <f t="shared" si="2"/>
        <v>-5.7449657685689659E-2</v>
      </c>
      <c r="K18" s="67">
        <f t="shared" si="3"/>
        <v>0.11799812229858997</v>
      </c>
      <c r="M18" s="273">
        <f t="shared" si="4"/>
        <v>63.672125102452242</v>
      </c>
      <c r="O18" s="272">
        <f t="shared" si="5"/>
        <v>0.76</v>
      </c>
      <c r="S18" s="270" t="s">
        <v>26</v>
      </c>
      <c r="T18" s="274">
        <v>39.682331346015829</v>
      </c>
      <c r="U18" s="274">
        <f t="shared" si="0"/>
        <v>2057.6823313460159</v>
      </c>
    </row>
    <row r="19" spans="1:21" x14ac:dyDescent="0.25">
      <c r="A19" s="9">
        <v>3262</v>
      </c>
      <c r="B19" s="270" t="s">
        <v>26</v>
      </c>
      <c r="C19" s="325"/>
      <c r="D19" s="325">
        <v>0.9838709677419355</v>
      </c>
      <c r="E19" s="325">
        <v>0.967741935483871</v>
      </c>
      <c r="F19" s="325">
        <v>0.90172609298223505</v>
      </c>
      <c r="H19" s="271">
        <f>((F19-D19))/23</f>
        <v>-3.5715162939000196E-3</v>
      </c>
      <c r="I19" s="272">
        <f t="shared" si="2"/>
        <v>-0.1107170051109006</v>
      </c>
      <c r="K19" s="67">
        <f t="shared" si="3"/>
        <v>0.14172609298223504</v>
      </c>
      <c r="M19" s="273">
        <f t="shared" si="4"/>
        <v>39.682331346015829</v>
      </c>
      <c r="O19" s="272">
        <f t="shared" si="5"/>
        <v>0.76</v>
      </c>
      <c r="S19" s="270" t="s">
        <v>21</v>
      </c>
      <c r="T19" s="274">
        <v>104.67467249207704</v>
      </c>
      <c r="U19" s="274">
        <f t="shared" si="0"/>
        <v>2122.6746724920772</v>
      </c>
    </row>
    <row r="20" spans="1:21" x14ac:dyDescent="0.25">
      <c r="A20" s="9">
        <v>3234</v>
      </c>
      <c r="B20" s="270" t="s">
        <v>21</v>
      </c>
      <c r="C20" s="325">
        <v>0.95904235332009236</v>
      </c>
      <c r="D20" s="325">
        <v>0.96986655187257853</v>
      </c>
      <c r="E20" s="325">
        <v>0.96530984856621205</v>
      </c>
      <c r="F20" s="325">
        <v>0.91356361480842807</v>
      </c>
      <c r="H20" s="271">
        <f>((F20-C20))/$H$2</f>
        <v>-1.4670560810214285E-3</v>
      </c>
      <c r="I20" s="272">
        <f t="shared" si="2"/>
        <v>-4.5478738511664285E-2</v>
      </c>
      <c r="K20" s="67">
        <f t="shared" si="3"/>
        <v>0.15356361480842806</v>
      </c>
      <c r="M20" s="273">
        <f t="shared" si="4"/>
        <v>104.67467249207704</v>
      </c>
      <c r="O20" s="272">
        <f t="shared" si="5"/>
        <v>0.76</v>
      </c>
      <c r="S20" s="270" t="s">
        <v>22</v>
      </c>
      <c r="T20" s="274">
        <v>89.323916747950108</v>
      </c>
      <c r="U20" s="274">
        <f t="shared" si="0"/>
        <v>2107.3239167479501</v>
      </c>
    </row>
    <row r="21" spans="1:21" x14ac:dyDescent="0.25">
      <c r="A21" s="9">
        <v>3392</v>
      </c>
      <c r="B21" s="270" t="s">
        <v>22</v>
      </c>
      <c r="C21" s="325">
        <v>0.9478154411202081</v>
      </c>
      <c r="D21" s="325">
        <v>0.94470968735561378</v>
      </c>
      <c r="E21" s="325">
        <v>0.90267248640784137</v>
      </c>
      <c r="F21" s="325">
        <v>0.89942706720346854</v>
      </c>
      <c r="H21" s="271">
        <f>((F21-C21))/$H$2</f>
        <v>-1.5609152876367599E-3</v>
      </c>
      <c r="I21" s="272">
        <f t="shared" si="2"/>
        <v>-4.8388373916739558E-2</v>
      </c>
      <c r="K21" s="67">
        <f t="shared" si="3"/>
        <v>0.13942706720346854</v>
      </c>
      <c r="M21" s="273">
        <f t="shared" si="4"/>
        <v>89.323916747950108</v>
      </c>
      <c r="O21" s="272">
        <f t="shared" si="5"/>
        <v>0.76</v>
      </c>
      <c r="S21" s="270" t="s">
        <v>23</v>
      </c>
      <c r="T21" s="274">
        <v>43.742002849953025</v>
      </c>
      <c r="U21" s="274">
        <f t="shared" si="0"/>
        <v>2061.7420028499532</v>
      </c>
    </row>
    <row r="22" spans="1:21" x14ac:dyDescent="0.25">
      <c r="A22" s="9">
        <v>3382</v>
      </c>
      <c r="B22" s="270" t="s">
        <v>23</v>
      </c>
      <c r="C22" s="325">
        <v>0.94744744744744747</v>
      </c>
      <c r="D22" s="325">
        <v>0.93532145623547636</v>
      </c>
      <c r="E22" s="325">
        <v>0.89241688457228241</v>
      </c>
      <c r="F22" s="325">
        <v>0.86970172684458402</v>
      </c>
      <c r="H22" s="271">
        <f>((F22-C22))/$H$2</f>
        <v>-2.5079264710601112E-3</v>
      </c>
      <c r="I22" s="272">
        <f t="shared" si="2"/>
        <v>-7.7745720602863444E-2</v>
      </c>
      <c r="K22" s="67">
        <f t="shared" si="3"/>
        <v>0.10970172684458401</v>
      </c>
      <c r="M22" s="273">
        <f t="shared" si="4"/>
        <v>43.742002849953025</v>
      </c>
      <c r="O22" s="272">
        <f t="shared" si="5"/>
        <v>0.76</v>
      </c>
      <c r="S22" s="270" t="s">
        <v>24</v>
      </c>
      <c r="T22" s="274">
        <v>64.62606406936267</v>
      </c>
      <c r="U22" s="274">
        <f t="shared" si="0"/>
        <v>2082.6260640693627</v>
      </c>
    </row>
    <row r="23" spans="1:21" x14ac:dyDescent="0.25">
      <c r="A23" s="9">
        <v>3456</v>
      </c>
      <c r="B23" s="270" t="s">
        <v>24</v>
      </c>
      <c r="C23" s="325">
        <v>0.95806089426061691</v>
      </c>
      <c r="D23" s="325">
        <v>0.97023730611162662</v>
      </c>
      <c r="E23" s="325">
        <v>0.88849229955714193</v>
      </c>
      <c r="F23" s="325">
        <v>0.8938536325497769</v>
      </c>
      <c r="H23" s="271">
        <f>((F23-C23))/$H$2</f>
        <v>-2.0712019906722586E-3</v>
      </c>
      <c r="I23" s="272">
        <f t="shared" si="2"/>
        <v>-6.4207261710840013E-2</v>
      </c>
      <c r="K23" s="67">
        <f t="shared" si="3"/>
        <v>0.13385363254977689</v>
      </c>
      <c r="M23" s="273">
        <f t="shared" si="4"/>
        <v>64.62606406936267</v>
      </c>
      <c r="O23" s="272">
        <f t="shared" si="5"/>
        <v>0.76</v>
      </c>
    </row>
    <row r="28" spans="1:21" ht="30" x14ac:dyDescent="0.25">
      <c r="B28" s="11" t="s">
        <v>257</v>
      </c>
      <c r="C28" s="204" t="s">
        <v>412</v>
      </c>
      <c r="D28" s="204" t="s">
        <v>413</v>
      </c>
    </row>
    <row r="29" spans="1:21" x14ac:dyDescent="0.25">
      <c r="B29" s="270" t="s">
        <v>2</v>
      </c>
      <c r="C29" s="274">
        <v>16.972908762309874</v>
      </c>
      <c r="D29" s="274">
        <f>2018+C29</f>
        <v>2034.9729087623098</v>
      </c>
    </row>
    <row r="30" spans="1:21" x14ac:dyDescent="0.25">
      <c r="B30" s="270" t="s">
        <v>251</v>
      </c>
      <c r="C30" s="274">
        <v>1.5766649685501319</v>
      </c>
      <c r="D30" s="274">
        <f t="shared" ref="D30:D49" si="6">2018+C30</f>
        <v>2019.5766649685502</v>
      </c>
    </row>
    <row r="31" spans="1:21" x14ac:dyDescent="0.25">
      <c r="B31" s="270" t="s">
        <v>4</v>
      </c>
      <c r="C31" s="274">
        <v>130.35693096303189</v>
      </c>
      <c r="D31" s="274">
        <f t="shared" si="6"/>
        <v>2148.356930963032</v>
      </c>
    </row>
    <row r="32" spans="1:21" x14ac:dyDescent="0.25">
      <c r="B32" s="270" t="s">
        <v>5</v>
      </c>
      <c r="C32" s="274">
        <v>119.20903030544378</v>
      </c>
      <c r="D32" s="274">
        <f t="shared" si="6"/>
        <v>2137.2090303054438</v>
      </c>
    </row>
    <row r="33" spans="2:4" x14ac:dyDescent="0.25">
      <c r="B33" s="270" t="s">
        <v>250</v>
      </c>
      <c r="C33" s="274">
        <v>22.136897776538898</v>
      </c>
      <c r="D33" s="274">
        <f t="shared" si="6"/>
        <v>2040.1368977765389</v>
      </c>
    </row>
    <row r="34" spans="2:4" x14ac:dyDescent="0.25">
      <c r="B34" s="270" t="s">
        <v>8</v>
      </c>
      <c r="C34" s="274">
        <v>37.80086452713428</v>
      </c>
      <c r="D34" s="274">
        <f t="shared" si="6"/>
        <v>2055.8008645271343</v>
      </c>
    </row>
    <row r="35" spans="2:4" x14ac:dyDescent="0.25">
      <c r="B35" s="270" t="s">
        <v>248</v>
      </c>
      <c r="C35" s="274">
        <v>84.820359158208831</v>
      </c>
      <c r="D35" s="274">
        <f t="shared" si="6"/>
        <v>2102.8203591582087</v>
      </c>
    </row>
    <row r="36" spans="2:4" x14ac:dyDescent="0.25">
      <c r="B36" s="270" t="s">
        <v>10</v>
      </c>
      <c r="C36" s="274">
        <v>28.307894357208824</v>
      </c>
      <c r="D36" s="274">
        <f t="shared" si="6"/>
        <v>2046.3078943572089</v>
      </c>
    </row>
    <row r="37" spans="2:4" x14ac:dyDescent="0.25">
      <c r="B37" s="270" t="s">
        <v>11</v>
      </c>
      <c r="C37" s="274">
        <v>21.842868666951777</v>
      </c>
      <c r="D37" s="274">
        <f t="shared" si="6"/>
        <v>2039.8428686669517</v>
      </c>
    </row>
    <row r="38" spans="2:4" x14ac:dyDescent="0.25">
      <c r="B38" s="270" t="s">
        <v>12</v>
      </c>
      <c r="C38" s="274">
        <v>24.541003352940969</v>
      </c>
      <c r="D38" s="274">
        <f t="shared" si="6"/>
        <v>2042.5410033529411</v>
      </c>
    </row>
    <row r="39" spans="2:4" x14ac:dyDescent="0.25">
      <c r="B39" s="270" t="s">
        <v>249</v>
      </c>
      <c r="C39" s="274">
        <v>36.792329328829851</v>
      </c>
      <c r="D39" s="274">
        <f t="shared" si="6"/>
        <v>2054.79232932883</v>
      </c>
    </row>
    <row r="40" spans="2:4" x14ac:dyDescent="0.25">
      <c r="B40" s="270" t="s">
        <v>14</v>
      </c>
      <c r="C40" s="274">
        <v>670.0270684536423</v>
      </c>
      <c r="D40" s="274">
        <f t="shared" si="6"/>
        <v>2688.0270684536422</v>
      </c>
    </row>
    <row r="41" spans="2:4" x14ac:dyDescent="0.25">
      <c r="B41" s="270" t="s">
        <v>16</v>
      </c>
      <c r="C41" s="274">
        <v>72.301236722192868</v>
      </c>
      <c r="D41" s="274">
        <f t="shared" si="6"/>
        <v>2090.3012367221927</v>
      </c>
    </row>
    <row r="42" spans="2:4" x14ac:dyDescent="0.25">
      <c r="B42" s="270" t="s">
        <v>17</v>
      </c>
      <c r="C42" s="274">
        <v>315.89119762258412</v>
      </c>
      <c r="D42" s="274">
        <f t="shared" si="6"/>
        <v>2333.8911976225841</v>
      </c>
    </row>
    <row r="43" spans="2:4" x14ac:dyDescent="0.25">
      <c r="B43" s="270" t="s">
        <v>18</v>
      </c>
      <c r="C43" s="274">
        <v>197.69621361274778</v>
      </c>
      <c r="D43" s="274">
        <f t="shared" si="6"/>
        <v>2215.6962136127477</v>
      </c>
    </row>
    <row r="44" spans="2:4" x14ac:dyDescent="0.25">
      <c r="B44" s="64" t="s">
        <v>283</v>
      </c>
      <c r="C44" s="274">
        <v>63.672125102452242</v>
      </c>
      <c r="D44" s="274">
        <f t="shared" si="6"/>
        <v>2081.6721251024524</v>
      </c>
    </row>
    <row r="45" spans="2:4" x14ac:dyDescent="0.25">
      <c r="B45" s="270" t="s">
        <v>26</v>
      </c>
      <c r="C45" s="274">
        <v>39.682331346015829</v>
      </c>
      <c r="D45" s="274">
        <f t="shared" si="6"/>
        <v>2057.6823313460159</v>
      </c>
    </row>
    <row r="46" spans="2:4" x14ac:dyDescent="0.25">
      <c r="B46" s="270" t="s">
        <v>21</v>
      </c>
      <c r="C46" s="274">
        <v>104.67467249207704</v>
      </c>
      <c r="D46" s="274">
        <f t="shared" si="6"/>
        <v>2122.6746724920772</v>
      </c>
    </row>
    <row r="47" spans="2:4" x14ac:dyDescent="0.25">
      <c r="B47" s="270" t="s">
        <v>22</v>
      </c>
      <c r="C47" s="274">
        <v>89.323916747950108</v>
      </c>
      <c r="D47" s="274">
        <f t="shared" si="6"/>
        <v>2107.3239167479501</v>
      </c>
    </row>
    <row r="48" spans="2:4" x14ac:dyDescent="0.25">
      <c r="B48" s="270" t="s">
        <v>23</v>
      </c>
      <c r="C48" s="274">
        <v>43.742002849953025</v>
      </c>
      <c r="D48" s="274">
        <f t="shared" si="6"/>
        <v>2061.7420028499532</v>
      </c>
    </row>
    <row r="49" spans="2:4" x14ac:dyDescent="0.25">
      <c r="B49" s="270" t="s">
        <v>24</v>
      </c>
      <c r="C49" s="274">
        <v>64.62606406936267</v>
      </c>
      <c r="D49" s="274">
        <f t="shared" si="6"/>
        <v>2082.6260640693627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22"/>
    </sheetView>
  </sheetViews>
  <sheetFormatPr defaultRowHeight="15" x14ac:dyDescent="0.25"/>
  <cols>
    <col min="1" max="1" width="30.85546875" bestFit="1" customWidth="1"/>
  </cols>
  <sheetData>
    <row r="1" spans="1:3" ht="45" x14ac:dyDescent="0.25">
      <c r="A1" s="11" t="s">
        <v>257</v>
      </c>
      <c r="B1" s="204" t="s">
        <v>412</v>
      </c>
      <c r="C1" s="204" t="s">
        <v>413</v>
      </c>
    </row>
    <row r="2" spans="1:3" x14ac:dyDescent="0.25">
      <c r="A2" s="270" t="s">
        <v>251</v>
      </c>
      <c r="B2" s="274">
        <v>1.5766649685501319</v>
      </c>
      <c r="C2" s="274">
        <f t="shared" ref="C2:C22" si="0">2018+B2</f>
        <v>2019.5766649685502</v>
      </c>
    </row>
    <row r="3" spans="1:3" x14ac:dyDescent="0.25">
      <c r="A3" s="270" t="s">
        <v>2</v>
      </c>
      <c r="B3" s="274">
        <v>16.972908762309874</v>
      </c>
      <c r="C3" s="274">
        <f t="shared" si="0"/>
        <v>2034.9729087623098</v>
      </c>
    </row>
    <row r="4" spans="1:3" x14ac:dyDescent="0.25">
      <c r="A4" s="270" t="s">
        <v>11</v>
      </c>
      <c r="B4" s="274">
        <v>21.842868666951777</v>
      </c>
      <c r="C4" s="274">
        <f t="shared" si="0"/>
        <v>2039.8428686669517</v>
      </c>
    </row>
    <row r="5" spans="1:3" x14ac:dyDescent="0.25">
      <c r="A5" s="270" t="s">
        <v>250</v>
      </c>
      <c r="B5" s="274">
        <v>22.136897776538898</v>
      </c>
      <c r="C5" s="274">
        <f t="shared" si="0"/>
        <v>2040.1368977765389</v>
      </c>
    </row>
    <row r="6" spans="1:3" x14ac:dyDescent="0.25">
      <c r="A6" s="270" t="s">
        <v>12</v>
      </c>
      <c r="B6" s="274">
        <v>24.541003352940969</v>
      </c>
      <c r="C6" s="274">
        <f t="shared" si="0"/>
        <v>2042.5410033529411</v>
      </c>
    </row>
    <row r="7" spans="1:3" x14ac:dyDescent="0.25">
      <c r="A7" s="270" t="s">
        <v>10</v>
      </c>
      <c r="B7" s="274">
        <v>28.307894357208824</v>
      </c>
      <c r="C7" s="274">
        <f t="shared" si="0"/>
        <v>2046.3078943572089</v>
      </c>
    </row>
    <row r="8" spans="1:3" x14ac:dyDescent="0.25">
      <c r="A8" s="270" t="s">
        <v>249</v>
      </c>
      <c r="B8" s="274">
        <v>36.792329328829851</v>
      </c>
      <c r="C8" s="274">
        <f t="shared" si="0"/>
        <v>2054.79232932883</v>
      </c>
    </row>
    <row r="9" spans="1:3" x14ac:dyDescent="0.25">
      <c r="A9" s="270" t="s">
        <v>8</v>
      </c>
      <c r="B9" s="274">
        <v>37.80086452713428</v>
      </c>
      <c r="C9" s="274">
        <f t="shared" si="0"/>
        <v>2055.8008645271343</v>
      </c>
    </row>
    <row r="10" spans="1:3" x14ac:dyDescent="0.25">
      <c r="A10" s="270" t="s">
        <v>26</v>
      </c>
      <c r="B10" s="274">
        <v>39.682331346015829</v>
      </c>
      <c r="C10" s="274">
        <f t="shared" si="0"/>
        <v>2057.6823313460159</v>
      </c>
    </row>
    <row r="11" spans="1:3" x14ac:dyDescent="0.25">
      <c r="A11" s="270" t="s">
        <v>23</v>
      </c>
      <c r="B11" s="274">
        <v>43.742002849953025</v>
      </c>
      <c r="C11" s="274">
        <f t="shared" si="0"/>
        <v>2061.7420028499532</v>
      </c>
    </row>
    <row r="12" spans="1:3" x14ac:dyDescent="0.25">
      <c r="A12" s="64" t="s">
        <v>92</v>
      </c>
      <c r="B12" s="274">
        <v>63.672125102452242</v>
      </c>
      <c r="C12" s="274">
        <f t="shared" si="0"/>
        <v>2081.6721251024524</v>
      </c>
    </row>
    <row r="13" spans="1:3" x14ac:dyDescent="0.25">
      <c r="A13" s="270" t="s">
        <v>24</v>
      </c>
      <c r="B13" s="274">
        <v>64.62606406936267</v>
      </c>
      <c r="C13" s="274">
        <f t="shared" si="0"/>
        <v>2082.6260640693627</v>
      </c>
    </row>
    <row r="14" spans="1:3" x14ac:dyDescent="0.25">
      <c r="A14" s="270" t="s">
        <v>16</v>
      </c>
      <c r="B14" s="274">
        <v>72.301236722192868</v>
      </c>
      <c r="C14" s="274">
        <f t="shared" si="0"/>
        <v>2090.3012367221927</v>
      </c>
    </row>
    <row r="15" spans="1:3" x14ac:dyDescent="0.25">
      <c r="A15" s="270" t="s">
        <v>248</v>
      </c>
      <c r="B15" s="274">
        <v>84.820359158208831</v>
      </c>
      <c r="C15" s="274">
        <f t="shared" si="0"/>
        <v>2102.8203591582087</v>
      </c>
    </row>
    <row r="16" spans="1:3" x14ac:dyDescent="0.25">
      <c r="A16" s="270" t="s">
        <v>22</v>
      </c>
      <c r="B16" s="274">
        <v>89.323916747950108</v>
      </c>
      <c r="C16" s="274">
        <f t="shared" si="0"/>
        <v>2107.3239167479501</v>
      </c>
    </row>
    <row r="17" spans="1:3" x14ac:dyDescent="0.25">
      <c r="A17" s="270" t="s">
        <v>21</v>
      </c>
      <c r="B17" s="274">
        <v>104.67467249207704</v>
      </c>
      <c r="C17" s="274">
        <f t="shared" si="0"/>
        <v>2122.6746724920772</v>
      </c>
    </row>
    <row r="18" spans="1:3" x14ac:dyDescent="0.25">
      <c r="A18" s="270" t="s">
        <v>5</v>
      </c>
      <c r="B18" s="274">
        <v>119.20903030544378</v>
      </c>
      <c r="C18" s="274">
        <f t="shared" si="0"/>
        <v>2137.2090303054438</v>
      </c>
    </row>
    <row r="19" spans="1:3" x14ac:dyDescent="0.25">
      <c r="A19" s="270" t="s">
        <v>4</v>
      </c>
      <c r="B19" s="274">
        <v>130.35693096303189</v>
      </c>
      <c r="C19" s="274">
        <f t="shared" si="0"/>
        <v>2148.356930963032</v>
      </c>
    </row>
    <row r="20" spans="1:3" x14ac:dyDescent="0.25">
      <c r="A20" s="270" t="s">
        <v>18</v>
      </c>
      <c r="B20" s="274">
        <v>197.69621361274778</v>
      </c>
      <c r="C20" s="274">
        <f t="shared" si="0"/>
        <v>2215.6962136127477</v>
      </c>
    </row>
    <row r="21" spans="1:3" x14ac:dyDescent="0.25">
      <c r="A21" s="270" t="s">
        <v>17</v>
      </c>
      <c r="B21" s="274">
        <v>315.89119762258412</v>
      </c>
      <c r="C21" s="274">
        <f t="shared" si="0"/>
        <v>2333.8911976225841</v>
      </c>
    </row>
    <row r="22" spans="1:3" x14ac:dyDescent="0.25">
      <c r="A22" s="270" t="s">
        <v>14</v>
      </c>
      <c r="B22" s="274">
        <v>670.0270684536423</v>
      </c>
      <c r="C22" s="274">
        <f t="shared" si="0"/>
        <v>2688.0270684536422</v>
      </c>
    </row>
  </sheetData>
  <sortState ref="A2:C22">
    <sortCondition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workbookViewId="0">
      <selection sqref="A1:XFD1048576"/>
    </sheetView>
  </sheetViews>
  <sheetFormatPr defaultColWidth="13" defaultRowHeight="15" x14ac:dyDescent="0.25"/>
  <cols>
    <col min="2" max="2" width="13" style="69"/>
    <col min="9" max="9" width="13" style="67"/>
    <col min="16" max="16" width="13" style="67"/>
    <col min="24" max="24" width="13" style="67"/>
    <col min="31" max="31" width="13" style="67"/>
    <col min="37" max="37" width="13" style="67"/>
  </cols>
  <sheetData>
    <row r="1" spans="1:37" x14ac:dyDescent="0.25">
      <c r="A1" s="234" t="s">
        <v>97</v>
      </c>
      <c r="B1" s="234" t="s">
        <v>206</v>
      </c>
      <c r="C1" s="234" t="s">
        <v>317</v>
      </c>
      <c r="D1" s="234" t="s">
        <v>318</v>
      </c>
      <c r="E1" s="234" t="s">
        <v>319</v>
      </c>
      <c r="F1" s="234" t="s">
        <v>320</v>
      </c>
      <c r="G1" s="234" t="s">
        <v>321</v>
      </c>
      <c r="H1" s="234" t="s">
        <v>322</v>
      </c>
      <c r="I1" s="235" t="s">
        <v>323</v>
      </c>
      <c r="J1" s="234" t="s">
        <v>324</v>
      </c>
      <c r="K1" s="234" t="s">
        <v>325</v>
      </c>
      <c r="L1" s="234" t="s">
        <v>326</v>
      </c>
      <c r="M1" s="234" t="s">
        <v>327</v>
      </c>
      <c r="N1" s="234" t="s">
        <v>328</v>
      </c>
      <c r="O1" s="234" t="s">
        <v>322</v>
      </c>
      <c r="P1" s="235" t="s">
        <v>323</v>
      </c>
      <c r="Q1" s="234" t="s">
        <v>329</v>
      </c>
      <c r="R1" s="234" t="s">
        <v>330</v>
      </c>
      <c r="S1" s="234" t="s">
        <v>99</v>
      </c>
      <c r="T1" s="234" t="s">
        <v>100</v>
      </c>
      <c r="U1" s="234" t="s">
        <v>101</v>
      </c>
      <c r="V1" s="234" t="s">
        <v>331</v>
      </c>
      <c r="W1" s="234" t="s">
        <v>322</v>
      </c>
      <c r="X1" s="235" t="s">
        <v>323</v>
      </c>
      <c r="Y1" s="234" t="s">
        <v>332</v>
      </c>
      <c r="Z1" s="234" t="s">
        <v>333</v>
      </c>
      <c r="AA1" s="234" t="s">
        <v>103</v>
      </c>
      <c r="AB1" s="234" t="s">
        <v>104</v>
      </c>
      <c r="AC1" s="234" t="s">
        <v>105</v>
      </c>
      <c r="AD1" s="234" t="s">
        <v>322</v>
      </c>
      <c r="AE1" s="235" t="s">
        <v>323</v>
      </c>
      <c r="AF1" s="234" t="s">
        <v>334</v>
      </c>
      <c r="AG1" s="234" t="s">
        <v>335</v>
      </c>
      <c r="AH1" s="234" t="s">
        <v>336</v>
      </c>
      <c r="AI1" s="234" t="s">
        <v>337</v>
      </c>
      <c r="AJ1" s="234" t="s">
        <v>322</v>
      </c>
      <c r="AK1" s="235" t="s">
        <v>323</v>
      </c>
    </row>
    <row r="2" spans="1:37" x14ac:dyDescent="0.25">
      <c r="A2" s="236" t="s">
        <v>208</v>
      </c>
      <c r="B2" s="69" t="s">
        <v>20</v>
      </c>
      <c r="C2" s="236">
        <v>47025000</v>
      </c>
      <c r="D2" s="236">
        <v>119430900</v>
      </c>
      <c r="E2" s="236">
        <v>4207500</v>
      </c>
      <c r="F2" s="236">
        <v>380315700</v>
      </c>
      <c r="G2" s="236">
        <v>26534700</v>
      </c>
      <c r="H2">
        <f>SUM(C2:G2)</f>
        <v>577513800</v>
      </c>
      <c r="I2" s="237">
        <f>(C2/H2)</f>
        <v>8.1426625649464998E-2</v>
      </c>
      <c r="J2" s="236">
        <v>47045700</v>
      </c>
      <c r="K2" s="236">
        <v>119658600</v>
      </c>
      <c r="L2" s="236">
        <v>7593300</v>
      </c>
      <c r="M2" s="236">
        <v>373735800</v>
      </c>
      <c r="N2" s="236">
        <v>29529900</v>
      </c>
      <c r="O2">
        <f>SUM(J2:N2)</f>
        <v>577563300</v>
      </c>
      <c r="P2" s="237">
        <f>(J2/O2)</f>
        <v>8.1455487216725853E-2</v>
      </c>
      <c r="Q2" s="236">
        <v>47025000</v>
      </c>
      <c r="R2" s="236">
        <v>120225600</v>
      </c>
      <c r="S2" s="236">
        <v>7194600</v>
      </c>
      <c r="T2" s="236">
        <v>358621200</v>
      </c>
      <c r="U2" s="236">
        <v>44086500</v>
      </c>
      <c r="V2" s="236">
        <v>410400</v>
      </c>
      <c r="W2">
        <f>SUM(Q2:V2)</f>
        <v>577563300</v>
      </c>
      <c r="X2" s="237">
        <f>(Q2/W2)</f>
        <v>8.1419646989342981E-2</v>
      </c>
      <c r="Y2" s="238">
        <v>48806204.725043595</v>
      </c>
      <c r="Z2" s="236">
        <v>122452200</v>
      </c>
      <c r="AA2" s="236">
        <v>7216200</v>
      </c>
      <c r="AB2" s="236">
        <v>349650000</v>
      </c>
      <c r="AC2" s="236">
        <v>49588200</v>
      </c>
      <c r="AD2">
        <f t="shared" ref="AD2:AD58" si="0">SUM(Y2:AC2)</f>
        <v>577712804.72504354</v>
      </c>
      <c r="AE2" s="237">
        <f t="shared" ref="AE2:AE58" si="1">(Y2/AD2)</f>
        <v>8.4481777668529268E-2</v>
      </c>
      <c r="AF2" s="236">
        <v>122505300</v>
      </c>
      <c r="AG2" s="236">
        <v>7715700</v>
      </c>
      <c r="AH2" s="236">
        <v>392856300</v>
      </c>
      <c r="AI2" s="236">
        <v>54486000</v>
      </c>
      <c r="AJ2">
        <f t="shared" ref="AJ2:AJ58" si="2">SUM(AF2:AI2)</f>
        <v>577563300</v>
      </c>
      <c r="AK2" s="237">
        <v>0</v>
      </c>
    </row>
    <row r="3" spans="1:37" x14ac:dyDescent="0.25">
      <c r="A3" s="236" t="s">
        <v>338</v>
      </c>
      <c r="B3" t="s">
        <v>339</v>
      </c>
      <c r="C3" s="236">
        <v>297900</v>
      </c>
      <c r="D3" s="236">
        <v>53100</v>
      </c>
      <c r="E3" s="236">
        <v>25200</v>
      </c>
      <c r="F3" s="236">
        <v>764100</v>
      </c>
      <c r="G3" s="236">
        <v>9900</v>
      </c>
      <c r="H3">
        <f>SUM(C3:G3)</f>
        <v>1150200</v>
      </c>
      <c r="I3" s="237">
        <f t="shared" ref="I3:I58" si="3">(C3/H3)</f>
        <v>0.2589984350547731</v>
      </c>
      <c r="J3" s="236">
        <v>297900</v>
      </c>
      <c r="K3" s="236">
        <v>63000</v>
      </c>
      <c r="L3" s="236">
        <v>35100</v>
      </c>
      <c r="M3" s="236">
        <v>749700</v>
      </c>
      <c r="N3" s="236">
        <v>4500</v>
      </c>
      <c r="O3">
        <f t="shared" ref="O3:O58" si="4">SUM(J3:N3)</f>
        <v>1150200</v>
      </c>
      <c r="P3" s="237">
        <f t="shared" ref="P3:P58" si="5">(J3/O3)</f>
        <v>0.2589984350547731</v>
      </c>
      <c r="Q3" s="236">
        <v>297900</v>
      </c>
      <c r="R3" s="236">
        <v>49500</v>
      </c>
      <c r="S3" s="236">
        <v>36000</v>
      </c>
      <c r="T3" s="236">
        <v>756900</v>
      </c>
      <c r="U3" s="236">
        <v>8100</v>
      </c>
      <c r="V3" s="236">
        <v>1800</v>
      </c>
      <c r="W3">
        <f t="shared" ref="W3:W58" si="6">SUM(Q3:V3)</f>
        <v>1150200</v>
      </c>
      <c r="X3" s="237">
        <f t="shared" ref="X3:X58" si="7">(Q3/W3)</f>
        <v>0.2589984350547731</v>
      </c>
      <c r="Y3" s="238">
        <v>312369.14025206014</v>
      </c>
      <c r="Z3" s="236">
        <v>72900</v>
      </c>
      <c r="AA3" s="236">
        <v>20700</v>
      </c>
      <c r="AB3" s="236">
        <v>547200</v>
      </c>
      <c r="AC3" s="236">
        <v>181800</v>
      </c>
      <c r="AD3">
        <f t="shared" si="0"/>
        <v>1134969.1402520603</v>
      </c>
      <c r="AE3" s="237">
        <f t="shared" si="1"/>
        <v>0.27522258462700355</v>
      </c>
      <c r="AF3" s="236">
        <v>75600</v>
      </c>
      <c r="AG3" s="236">
        <v>23400</v>
      </c>
      <c r="AH3" s="236">
        <v>837000</v>
      </c>
      <c r="AI3" s="236">
        <v>214200</v>
      </c>
      <c r="AJ3">
        <f t="shared" si="2"/>
        <v>1150200</v>
      </c>
      <c r="AK3" s="237">
        <v>0</v>
      </c>
    </row>
    <row r="4" spans="1:37" x14ac:dyDescent="0.25">
      <c r="A4" s="236" t="s">
        <v>340</v>
      </c>
      <c r="B4" s="239" t="s">
        <v>341</v>
      </c>
      <c r="C4" s="236">
        <v>751500</v>
      </c>
      <c r="D4" s="236">
        <v>0</v>
      </c>
      <c r="E4" s="236">
        <v>1800</v>
      </c>
      <c r="F4" s="236">
        <v>274500</v>
      </c>
      <c r="G4" s="236">
        <v>41400</v>
      </c>
      <c r="H4">
        <f>SUM(C4:G4)</f>
        <v>1069200</v>
      </c>
      <c r="I4" s="237">
        <f t="shared" si="3"/>
        <v>0.70286195286195285</v>
      </c>
      <c r="J4" s="236">
        <v>751500</v>
      </c>
      <c r="K4" s="236">
        <v>0</v>
      </c>
      <c r="L4" s="236">
        <v>2700</v>
      </c>
      <c r="M4" s="236">
        <v>314100</v>
      </c>
      <c r="N4" s="236">
        <v>900</v>
      </c>
      <c r="O4">
        <f t="shared" si="4"/>
        <v>1069200</v>
      </c>
      <c r="P4" s="237">
        <f t="shared" si="5"/>
        <v>0.70286195286195285</v>
      </c>
      <c r="Q4" s="236">
        <v>751500</v>
      </c>
      <c r="R4" s="236">
        <v>0</v>
      </c>
      <c r="S4" s="236">
        <v>0</v>
      </c>
      <c r="T4" s="236">
        <v>258300</v>
      </c>
      <c r="U4" s="236">
        <v>48600</v>
      </c>
      <c r="V4" s="236">
        <v>10800</v>
      </c>
      <c r="W4">
        <f t="shared" si="6"/>
        <v>1069200</v>
      </c>
      <c r="X4" s="237">
        <f t="shared" si="7"/>
        <v>0.70286195286195285</v>
      </c>
      <c r="Y4" s="238">
        <v>777975.97194852727</v>
      </c>
      <c r="Z4" s="236">
        <v>0</v>
      </c>
      <c r="AA4" s="236">
        <v>1800</v>
      </c>
      <c r="AB4" s="236">
        <v>256500</v>
      </c>
      <c r="AC4" s="236">
        <v>4500</v>
      </c>
      <c r="AD4">
        <f t="shared" si="0"/>
        <v>1040775.9719485273</v>
      </c>
      <c r="AE4" s="237">
        <f t="shared" si="1"/>
        <v>0.74749609225894287</v>
      </c>
      <c r="AF4" s="236">
        <v>36000</v>
      </c>
      <c r="AG4" s="236">
        <v>45900</v>
      </c>
      <c r="AH4" s="236">
        <v>948600</v>
      </c>
      <c r="AI4" s="236">
        <v>38700</v>
      </c>
      <c r="AJ4">
        <f t="shared" si="2"/>
        <v>1069200</v>
      </c>
      <c r="AK4" s="237">
        <v>0</v>
      </c>
    </row>
    <row r="5" spans="1:37" s="105" customFormat="1" x14ac:dyDescent="0.25">
      <c r="A5" s="240" t="s">
        <v>108</v>
      </c>
      <c r="B5" s="105" t="s">
        <v>12</v>
      </c>
      <c r="C5" s="240">
        <v>0</v>
      </c>
      <c r="D5" s="240">
        <v>20440800</v>
      </c>
      <c r="E5" s="240">
        <v>1281600</v>
      </c>
      <c r="F5" s="240">
        <v>123668100</v>
      </c>
      <c r="G5" s="240">
        <v>11048400</v>
      </c>
      <c r="H5" s="105">
        <f t="shared" ref="H5:H58" si="8">SUM(C5:G5)</f>
        <v>156438900</v>
      </c>
      <c r="I5" s="241">
        <f t="shared" si="3"/>
        <v>0</v>
      </c>
      <c r="J5" s="240">
        <v>0</v>
      </c>
      <c r="K5" s="240">
        <v>20866500</v>
      </c>
      <c r="L5" s="240">
        <v>1780200</v>
      </c>
      <c r="M5" s="240">
        <v>120567600</v>
      </c>
      <c r="N5" s="240">
        <v>13226400</v>
      </c>
      <c r="O5" s="105">
        <f t="shared" si="4"/>
        <v>156440700</v>
      </c>
      <c r="P5" s="241">
        <f t="shared" si="5"/>
        <v>0</v>
      </c>
      <c r="Q5" s="240">
        <v>0</v>
      </c>
      <c r="R5" s="240">
        <v>20528100</v>
      </c>
      <c r="S5" s="240">
        <v>1709100</v>
      </c>
      <c r="T5" s="240">
        <v>114550200</v>
      </c>
      <c r="U5" s="240">
        <v>19581300</v>
      </c>
      <c r="V5" s="240">
        <v>72000</v>
      </c>
      <c r="W5" s="105">
        <f t="shared" si="6"/>
        <v>156440700</v>
      </c>
      <c r="X5" s="241">
        <f t="shared" si="7"/>
        <v>0</v>
      </c>
      <c r="Y5" s="242">
        <v>0</v>
      </c>
      <c r="Z5" s="240">
        <v>21248100</v>
      </c>
      <c r="AA5" s="240">
        <v>1717200</v>
      </c>
      <c r="AB5" s="240">
        <v>110512800</v>
      </c>
      <c r="AC5" s="240">
        <v>22962600</v>
      </c>
      <c r="AD5" s="105">
        <f t="shared" si="0"/>
        <v>156440700</v>
      </c>
      <c r="AE5" s="241">
        <f t="shared" si="1"/>
        <v>0</v>
      </c>
      <c r="AF5" s="240">
        <v>21248100</v>
      </c>
      <c r="AG5" s="240">
        <v>1717200</v>
      </c>
      <c r="AH5" s="240">
        <v>110512800</v>
      </c>
      <c r="AI5" s="240">
        <v>22962600</v>
      </c>
      <c r="AJ5" s="105">
        <f t="shared" si="2"/>
        <v>156440700</v>
      </c>
      <c r="AK5" s="241">
        <v>0</v>
      </c>
    </row>
    <row r="6" spans="1:37" s="105" customFormat="1" x14ac:dyDescent="0.25">
      <c r="A6" s="240" t="s">
        <v>109</v>
      </c>
      <c r="B6" s="105" t="s">
        <v>25</v>
      </c>
      <c r="C6" s="240">
        <v>0</v>
      </c>
      <c r="D6" s="240">
        <v>5079600</v>
      </c>
      <c r="E6" s="240">
        <v>284400</v>
      </c>
      <c r="F6" s="240">
        <v>13322700</v>
      </c>
      <c r="G6" s="240">
        <v>860400</v>
      </c>
      <c r="H6" s="105">
        <f t="shared" si="8"/>
        <v>19547100</v>
      </c>
      <c r="I6" s="241">
        <f t="shared" si="3"/>
        <v>0</v>
      </c>
      <c r="J6" s="240">
        <v>0</v>
      </c>
      <c r="K6" s="240">
        <v>5208300</v>
      </c>
      <c r="L6" s="240">
        <v>343800</v>
      </c>
      <c r="M6" s="240">
        <v>13090500</v>
      </c>
      <c r="N6" s="240">
        <v>904500</v>
      </c>
      <c r="O6" s="105">
        <f t="shared" si="4"/>
        <v>19547100</v>
      </c>
      <c r="P6" s="241">
        <f t="shared" si="5"/>
        <v>0</v>
      </c>
      <c r="Q6" s="240">
        <v>0</v>
      </c>
      <c r="R6" s="240">
        <v>5092200</v>
      </c>
      <c r="S6" s="240">
        <v>374400</v>
      </c>
      <c r="T6" s="240">
        <v>12639600</v>
      </c>
      <c r="U6" s="240">
        <v>1440900</v>
      </c>
      <c r="V6" s="240">
        <v>0</v>
      </c>
      <c r="W6" s="105">
        <f t="shared" si="6"/>
        <v>19547100</v>
      </c>
      <c r="X6" s="241">
        <f t="shared" si="7"/>
        <v>0</v>
      </c>
      <c r="Y6" s="242">
        <v>0</v>
      </c>
      <c r="Z6" s="240">
        <v>5288400</v>
      </c>
      <c r="AA6" s="240">
        <v>270000</v>
      </c>
      <c r="AB6" s="240">
        <v>11997000</v>
      </c>
      <c r="AC6" s="240">
        <v>1991700</v>
      </c>
      <c r="AD6" s="105">
        <f t="shared" si="0"/>
        <v>19547100</v>
      </c>
      <c r="AE6" s="241">
        <f t="shared" si="1"/>
        <v>0</v>
      </c>
      <c r="AF6" s="240">
        <v>5288400</v>
      </c>
      <c r="AG6" s="240">
        <v>270000</v>
      </c>
      <c r="AH6" s="240">
        <v>11997000</v>
      </c>
      <c r="AI6" s="240">
        <v>1991700</v>
      </c>
      <c r="AJ6" s="105">
        <f t="shared" si="2"/>
        <v>19547100</v>
      </c>
      <c r="AK6" s="241">
        <v>0</v>
      </c>
    </row>
    <row r="7" spans="1:37" x14ac:dyDescent="0.25">
      <c r="A7" s="236" t="s">
        <v>342</v>
      </c>
      <c r="B7" t="s">
        <v>343</v>
      </c>
      <c r="C7" s="236">
        <v>2601000</v>
      </c>
      <c r="D7" s="236">
        <v>0</v>
      </c>
      <c r="E7" s="236">
        <v>27000</v>
      </c>
      <c r="F7" s="236">
        <v>1710900</v>
      </c>
      <c r="G7" s="236">
        <v>34200</v>
      </c>
      <c r="H7">
        <f t="shared" si="8"/>
        <v>4373100</v>
      </c>
      <c r="I7" s="237">
        <f t="shared" si="3"/>
        <v>0.59477258695204771</v>
      </c>
      <c r="J7" s="236">
        <v>2601000</v>
      </c>
      <c r="K7" s="236">
        <v>6300</v>
      </c>
      <c r="L7" s="236">
        <v>34200</v>
      </c>
      <c r="M7" s="236">
        <v>1720800</v>
      </c>
      <c r="N7" s="236">
        <v>10800</v>
      </c>
      <c r="O7">
        <f t="shared" si="4"/>
        <v>4373100</v>
      </c>
      <c r="P7" s="237">
        <f t="shared" si="5"/>
        <v>0.59477258695204771</v>
      </c>
      <c r="Q7" s="236">
        <v>2601000</v>
      </c>
      <c r="R7" s="236">
        <v>0</v>
      </c>
      <c r="S7" s="236">
        <v>85500</v>
      </c>
      <c r="T7" s="236">
        <v>1610100</v>
      </c>
      <c r="U7" s="236">
        <v>72000</v>
      </c>
      <c r="V7" s="236">
        <v>4500</v>
      </c>
      <c r="W7">
        <f t="shared" si="6"/>
        <v>4373100</v>
      </c>
      <c r="X7" s="237">
        <f t="shared" si="7"/>
        <v>0.59477258695204771</v>
      </c>
      <c r="Y7" s="238">
        <v>2746490.9312728308</v>
      </c>
      <c r="Z7" s="236">
        <v>9000</v>
      </c>
      <c r="AA7" s="236">
        <v>35100</v>
      </c>
      <c r="AB7" s="236">
        <v>1414800</v>
      </c>
      <c r="AC7" s="236">
        <v>175500</v>
      </c>
      <c r="AD7">
        <f t="shared" si="0"/>
        <v>4380890.9312728308</v>
      </c>
      <c r="AE7" s="237">
        <f t="shared" si="1"/>
        <v>0.62692520182757916</v>
      </c>
      <c r="AF7" s="236">
        <v>68400</v>
      </c>
      <c r="AG7" s="236">
        <v>173700</v>
      </c>
      <c r="AH7" s="236">
        <v>3762900</v>
      </c>
      <c r="AI7" s="236">
        <v>368100</v>
      </c>
      <c r="AJ7">
        <f t="shared" si="2"/>
        <v>4373100</v>
      </c>
      <c r="AK7" s="237">
        <v>0</v>
      </c>
    </row>
    <row r="8" spans="1:37" x14ac:dyDescent="0.25">
      <c r="A8" s="236" t="s">
        <v>344</v>
      </c>
      <c r="B8" s="239" t="s">
        <v>345</v>
      </c>
      <c r="C8" s="236">
        <v>4318200</v>
      </c>
      <c r="D8" s="236">
        <v>0</v>
      </c>
      <c r="E8" s="236">
        <v>13500</v>
      </c>
      <c r="F8" s="236">
        <v>10077300</v>
      </c>
      <c r="G8" s="236">
        <v>279900</v>
      </c>
      <c r="H8">
        <f t="shared" si="8"/>
        <v>14688900</v>
      </c>
      <c r="I8" s="237">
        <f t="shared" si="3"/>
        <v>0.29397708473745482</v>
      </c>
      <c r="J8" s="236">
        <v>4318200</v>
      </c>
      <c r="K8" s="236">
        <v>4500</v>
      </c>
      <c r="L8" s="236">
        <v>90000</v>
      </c>
      <c r="M8" s="236">
        <v>10093500</v>
      </c>
      <c r="N8" s="236">
        <v>182700</v>
      </c>
      <c r="O8">
        <f t="shared" si="4"/>
        <v>14688900</v>
      </c>
      <c r="P8" s="237">
        <f t="shared" si="5"/>
        <v>0.29397708473745482</v>
      </c>
      <c r="Q8" s="236">
        <v>4318200</v>
      </c>
      <c r="R8" s="236">
        <v>900</v>
      </c>
      <c r="S8" s="236">
        <v>36900</v>
      </c>
      <c r="T8" s="236">
        <v>10054800</v>
      </c>
      <c r="U8" s="236">
        <v>272700</v>
      </c>
      <c r="V8" s="236">
        <v>5400</v>
      </c>
      <c r="W8">
        <f t="shared" si="6"/>
        <v>14688900</v>
      </c>
      <c r="X8" s="237">
        <f t="shared" si="7"/>
        <v>0.29397708473745482</v>
      </c>
      <c r="Y8" s="238">
        <v>4520511.8976100031</v>
      </c>
      <c r="Z8" s="236">
        <v>13500</v>
      </c>
      <c r="AA8" s="236">
        <v>91800</v>
      </c>
      <c r="AB8" s="236">
        <v>9667800</v>
      </c>
      <c r="AC8" s="236">
        <v>414900</v>
      </c>
      <c r="AD8">
        <f t="shared" si="0"/>
        <v>14708511.897610003</v>
      </c>
      <c r="AE8" s="237">
        <f t="shared" si="1"/>
        <v>0.30733985389402613</v>
      </c>
      <c r="AF8" s="236">
        <v>1037700</v>
      </c>
      <c r="AG8" s="236">
        <v>180900</v>
      </c>
      <c r="AH8" s="236">
        <v>12860100</v>
      </c>
      <c r="AI8" s="236">
        <v>610200</v>
      </c>
      <c r="AJ8">
        <f t="shared" si="2"/>
        <v>14688900</v>
      </c>
      <c r="AK8" s="237">
        <v>0</v>
      </c>
    </row>
    <row r="9" spans="1:37" s="105" customFormat="1" x14ac:dyDescent="0.25">
      <c r="A9" s="240" t="s">
        <v>110</v>
      </c>
      <c r="B9" s="105" t="s">
        <v>2</v>
      </c>
      <c r="C9" s="240">
        <v>0</v>
      </c>
      <c r="D9" s="240">
        <v>134100</v>
      </c>
      <c r="E9" s="240">
        <v>38700</v>
      </c>
      <c r="F9" s="240">
        <v>721800</v>
      </c>
      <c r="G9" s="240">
        <v>73800</v>
      </c>
      <c r="H9" s="105">
        <f t="shared" si="8"/>
        <v>968400</v>
      </c>
      <c r="I9" s="241">
        <f t="shared" si="3"/>
        <v>0</v>
      </c>
      <c r="J9" s="240">
        <v>0</v>
      </c>
      <c r="K9" s="240">
        <v>155700</v>
      </c>
      <c r="L9" s="240">
        <v>33300</v>
      </c>
      <c r="M9" s="240">
        <v>692100</v>
      </c>
      <c r="N9" s="240">
        <v>87300</v>
      </c>
      <c r="O9" s="105">
        <f t="shared" si="4"/>
        <v>968400</v>
      </c>
      <c r="P9" s="241">
        <f t="shared" si="5"/>
        <v>0</v>
      </c>
      <c r="Q9" s="240">
        <v>0</v>
      </c>
      <c r="R9" s="240">
        <v>135000</v>
      </c>
      <c r="S9" s="240">
        <v>44100</v>
      </c>
      <c r="T9" s="240">
        <v>694800</v>
      </c>
      <c r="U9" s="240">
        <v>94500</v>
      </c>
      <c r="V9" s="240">
        <v>0</v>
      </c>
      <c r="W9" s="105">
        <f t="shared" si="6"/>
        <v>968400</v>
      </c>
      <c r="X9" s="241">
        <f t="shared" si="7"/>
        <v>0</v>
      </c>
      <c r="Y9" s="242">
        <v>0</v>
      </c>
      <c r="Z9" s="240">
        <v>162000</v>
      </c>
      <c r="AA9" s="240">
        <v>24300</v>
      </c>
      <c r="AB9" s="240">
        <v>631800</v>
      </c>
      <c r="AC9" s="240">
        <v>150300</v>
      </c>
      <c r="AD9" s="105">
        <f t="shared" si="0"/>
        <v>968400</v>
      </c>
      <c r="AE9" s="241">
        <f t="shared" si="1"/>
        <v>0</v>
      </c>
      <c r="AF9" s="240">
        <v>162000</v>
      </c>
      <c r="AG9" s="240">
        <v>24300</v>
      </c>
      <c r="AH9" s="240">
        <v>631800</v>
      </c>
      <c r="AI9" s="240">
        <v>150300</v>
      </c>
      <c r="AJ9" s="105">
        <f t="shared" si="2"/>
        <v>968400</v>
      </c>
      <c r="AK9" s="241">
        <v>0</v>
      </c>
    </row>
    <row r="10" spans="1:37" x14ac:dyDescent="0.25">
      <c r="A10" s="236" t="s">
        <v>346</v>
      </c>
      <c r="B10" s="239" t="s">
        <v>347</v>
      </c>
      <c r="C10" s="236">
        <v>0</v>
      </c>
      <c r="D10" s="236">
        <v>133200</v>
      </c>
      <c r="E10" s="236">
        <v>76500</v>
      </c>
      <c r="F10" s="236">
        <v>966600</v>
      </c>
      <c r="G10" s="236">
        <v>89100</v>
      </c>
      <c r="H10">
        <f t="shared" si="8"/>
        <v>1265400</v>
      </c>
      <c r="I10" s="237">
        <f t="shared" si="3"/>
        <v>0</v>
      </c>
      <c r="J10" s="236">
        <v>0</v>
      </c>
      <c r="K10" s="236">
        <v>150300</v>
      </c>
      <c r="L10" s="236">
        <v>76500</v>
      </c>
      <c r="M10" s="236">
        <v>958500</v>
      </c>
      <c r="N10" s="236">
        <v>80100</v>
      </c>
      <c r="O10">
        <f t="shared" si="4"/>
        <v>1265400</v>
      </c>
      <c r="P10" s="237">
        <f t="shared" si="5"/>
        <v>0</v>
      </c>
      <c r="Q10" s="236">
        <v>0</v>
      </c>
      <c r="R10" s="236">
        <v>154800</v>
      </c>
      <c r="S10" s="236">
        <v>70200</v>
      </c>
      <c r="T10" s="236">
        <v>891900</v>
      </c>
      <c r="U10" s="236">
        <v>148500</v>
      </c>
      <c r="V10" s="236">
        <v>0</v>
      </c>
      <c r="W10">
        <f t="shared" si="6"/>
        <v>1265400</v>
      </c>
      <c r="X10" s="237">
        <f t="shared" si="7"/>
        <v>0</v>
      </c>
      <c r="Y10" s="238">
        <v>0</v>
      </c>
      <c r="Z10" s="236">
        <v>198900</v>
      </c>
      <c r="AA10" s="236">
        <v>39600</v>
      </c>
      <c r="AB10" s="236">
        <v>828900</v>
      </c>
      <c r="AC10" s="236">
        <v>198000</v>
      </c>
      <c r="AD10">
        <f t="shared" si="0"/>
        <v>1265400</v>
      </c>
      <c r="AE10" s="237">
        <f t="shared" si="1"/>
        <v>0</v>
      </c>
      <c r="AF10" s="236">
        <v>198900</v>
      </c>
      <c r="AG10" s="236">
        <v>39600</v>
      </c>
      <c r="AH10" s="236">
        <v>828900</v>
      </c>
      <c r="AI10" s="236">
        <v>198000</v>
      </c>
      <c r="AJ10">
        <f t="shared" si="2"/>
        <v>1265400</v>
      </c>
      <c r="AK10" s="237">
        <v>0</v>
      </c>
    </row>
    <row r="11" spans="1:37" s="105" customFormat="1" x14ac:dyDescent="0.25">
      <c r="A11" s="240" t="s">
        <v>111</v>
      </c>
      <c r="B11" s="105" t="s">
        <v>211</v>
      </c>
      <c r="C11" s="240">
        <v>808200</v>
      </c>
      <c r="D11" s="240">
        <v>1686600</v>
      </c>
      <c r="E11" s="240">
        <v>143100</v>
      </c>
      <c r="F11" s="240">
        <v>13001400</v>
      </c>
      <c r="G11" s="240">
        <v>1621800</v>
      </c>
      <c r="H11" s="105">
        <f t="shared" si="8"/>
        <v>17261100</v>
      </c>
      <c r="I11" s="241">
        <f t="shared" si="3"/>
        <v>4.6822044944991918E-2</v>
      </c>
      <c r="J11" s="240">
        <v>808200</v>
      </c>
      <c r="K11" s="240">
        <v>1754100</v>
      </c>
      <c r="L11" s="240">
        <v>229500</v>
      </c>
      <c r="M11" s="240">
        <v>12634200</v>
      </c>
      <c r="N11" s="240">
        <v>1835100</v>
      </c>
      <c r="O11" s="105">
        <f t="shared" si="4"/>
        <v>17261100</v>
      </c>
      <c r="P11" s="241">
        <f t="shared" si="5"/>
        <v>4.6822044944991918E-2</v>
      </c>
      <c r="Q11" s="240">
        <v>808200</v>
      </c>
      <c r="R11" s="240">
        <v>1694700</v>
      </c>
      <c r="S11" s="240">
        <v>324900</v>
      </c>
      <c r="T11" s="240">
        <v>12781800</v>
      </c>
      <c r="U11" s="240">
        <v>1640700</v>
      </c>
      <c r="V11" s="240">
        <v>10800</v>
      </c>
      <c r="W11" s="105">
        <f t="shared" si="6"/>
        <v>17261100</v>
      </c>
      <c r="X11" s="241">
        <f t="shared" si="7"/>
        <v>4.6822044944991918E-2</v>
      </c>
      <c r="Y11" s="242">
        <v>884063.60448696278</v>
      </c>
      <c r="Z11" s="240">
        <v>1798200</v>
      </c>
      <c r="AA11" s="240">
        <v>196200</v>
      </c>
      <c r="AB11" s="240">
        <v>11735100</v>
      </c>
      <c r="AC11" s="240">
        <v>2670300</v>
      </c>
      <c r="AD11" s="105">
        <f t="shared" si="0"/>
        <v>17283863.604486965</v>
      </c>
      <c r="AE11" s="241">
        <f t="shared" si="1"/>
        <v>5.1149651762899595E-2</v>
      </c>
      <c r="AF11" s="240">
        <v>1798200</v>
      </c>
      <c r="AG11" s="240">
        <v>201600</v>
      </c>
      <c r="AH11" s="240">
        <v>12382200</v>
      </c>
      <c r="AI11" s="240">
        <v>2879100</v>
      </c>
      <c r="AJ11" s="105">
        <f t="shared" si="2"/>
        <v>17261100</v>
      </c>
      <c r="AK11" s="241">
        <v>0</v>
      </c>
    </row>
    <row r="12" spans="1:37" x14ac:dyDescent="0.25">
      <c r="A12" s="236" t="s">
        <v>348</v>
      </c>
      <c r="B12" t="s">
        <v>349</v>
      </c>
      <c r="C12" s="236">
        <v>3271500</v>
      </c>
      <c r="D12" s="236">
        <v>482400</v>
      </c>
      <c r="E12" s="236">
        <v>82800</v>
      </c>
      <c r="F12" s="236">
        <v>4108500</v>
      </c>
      <c r="G12" s="236">
        <v>99900</v>
      </c>
      <c r="H12">
        <f t="shared" si="8"/>
        <v>8045100</v>
      </c>
      <c r="I12" s="237">
        <f t="shared" si="3"/>
        <v>0.40664503859492113</v>
      </c>
      <c r="J12" s="236">
        <v>3271500</v>
      </c>
      <c r="K12" s="236">
        <v>516600</v>
      </c>
      <c r="L12" s="236">
        <v>90000</v>
      </c>
      <c r="M12" s="236">
        <v>4056300</v>
      </c>
      <c r="N12" s="236">
        <v>110700</v>
      </c>
      <c r="O12">
        <f t="shared" si="4"/>
        <v>8045100</v>
      </c>
      <c r="P12" s="237">
        <f t="shared" si="5"/>
        <v>0.40664503859492113</v>
      </c>
      <c r="Q12" s="236">
        <v>3271500</v>
      </c>
      <c r="R12" s="236">
        <v>481500</v>
      </c>
      <c r="S12" s="236">
        <v>112500</v>
      </c>
      <c r="T12" s="236">
        <v>4140000</v>
      </c>
      <c r="U12" s="236">
        <v>39600</v>
      </c>
      <c r="V12" s="236">
        <v>0</v>
      </c>
      <c r="W12">
        <f t="shared" si="6"/>
        <v>8045100</v>
      </c>
      <c r="X12" s="237">
        <f t="shared" si="7"/>
        <v>0.40664503859492113</v>
      </c>
      <c r="Y12" s="238">
        <v>3300504.123417994</v>
      </c>
      <c r="Z12" s="236">
        <v>541800</v>
      </c>
      <c r="AA12" s="236">
        <v>63000</v>
      </c>
      <c r="AB12" s="236">
        <v>4130100</v>
      </c>
      <c r="AC12" s="236">
        <v>18000</v>
      </c>
      <c r="AD12">
        <f t="shared" si="0"/>
        <v>8053404.123417994</v>
      </c>
      <c r="AE12" s="237">
        <f t="shared" si="1"/>
        <v>0.40982720758053887</v>
      </c>
      <c r="AF12" s="236">
        <v>543600</v>
      </c>
      <c r="AG12" s="236">
        <v>72000</v>
      </c>
      <c r="AH12" s="236">
        <v>7407900</v>
      </c>
      <c r="AI12" s="236">
        <v>21600</v>
      </c>
      <c r="AJ12">
        <f t="shared" si="2"/>
        <v>8045100</v>
      </c>
      <c r="AK12" s="237">
        <v>0</v>
      </c>
    </row>
    <row r="13" spans="1:37" x14ac:dyDescent="0.25">
      <c r="A13" s="236" t="s">
        <v>350</v>
      </c>
      <c r="B13" t="s">
        <v>351</v>
      </c>
      <c r="C13" s="236">
        <v>0</v>
      </c>
      <c r="D13" s="236">
        <v>284400</v>
      </c>
      <c r="E13" s="236">
        <v>90000</v>
      </c>
      <c r="F13" s="236">
        <v>2959200</v>
      </c>
      <c r="G13" s="236">
        <v>60300</v>
      </c>
      <c r="H13">
        <f t="shared" si="8"/>
        <v>3393900</v>
      </c>
      <c r="I13" s="237">
        <f t="shared" si="3"/>
        <v>0</v>
      </c>
      <c r="J13" s="236">
        <v>0</v>
      </c>
      <c r="K13" s="236">
        <v>279000</v>
      </c>
      <c r="L13" s="236">
        <v>117900</v>
      </c>
      <c r="M13" s="236">
        <v>2923200</v>
      </c>
      <c r="N13" s="236">
        <v>73800</v>
      </c>
      <c r="O13">
        <f t="shared" si="4"/>
        <v>3393900</v>
      </c>
      <c r="P13" s="237">
        <f t="shared" si="5"/>
        <v>0</v>
      </c>
      <c r="Q13" s="236">
        <v>0</v>
      </c>
      <c r="R13" s="236">
        <v>280800</v>
      </c>
      <c r="S13" s="236">
        <v>109800</v>
      </c>
      <c r="T13" s="236">
        <v>2952900</v>
      </c>
      <c r="U13" s="236">
        <v>50400</v>
      </c>
      <c r="V13" s="236">
        <v>0</v>
      </c>
      <c r="W13">
        <f t="shared" si="6"/>
        <v>3393900</v>
      </c>
      <c r="X13" s="237">
        <f t="shared" si="7"/>
        <v>0</v>
      </c>
      <c r="Y13" s="238">
        <v>0</v>
      </c>
      <c r="Z13" s="236">
        <v>281700</v>
      </c>
      <c r="AA13" s="236">
        <v>108900</v>
      </c>
      <c r="AB13" s="236">
        <v>2950200</v>
      </c>
      <c r="AC13" s="236">
        <v>53100</v>
      </c>
      <c r="AD13">
        <f t="shared" si="0"/>
        <v>3393900</v>
      </c>
      <c r="AE13" s="237">
        <f t="shared" si="1"/>
        <v>0</v>
      </c>
      <c r="AF13" s="236">
        <v>281700</v>
      </c>
      <c r="AG13" s="236">
        <v>108900</v>
      </c>
      <c r="AH13" s="236">
        <v>2950200</v>
      </c>
      <c r="AI13" s="236">
        <v>53100</v>
      </c>
      <c r="AJ13">
        <f t="shared" si="2"/>
        <v>3393900</v>
      </c>
      <c r="AK13" s="237">
        <v>0</v>
      </c>
    </row>
    <row r="14" spans="1:37" x14ac:dyDescent="0.25">
      <c r="A14" s="236" t="s">
        <v>352</v>
      </c>
      <c r="B14" t="s">
        <v>343</v>
      </c>
      <c r="C14" s="236">
        <v>0</v>
      </c>
      <c r="D14" s="236">
        <v>16200</v>
      </c>
      <c r="E14" s="236">
        <v>10800</v>
      </c>
      <c r="F14" s="236">
        <v>508500</v>
      </c>
      <c r="G14" s="236">
        <v>90900</v>
      </c>
      <c r="H14">
        <f t="shared" si="8"/>
        <v>626400</v>
      </c>
      <c r="I14" s="237">
        <f t="shared" si="3"/>
        <v>0</v>
      </c>
      <c r="J14" s="236">
        <v>0</v>
      </c>
      <c r="K14" s="236">
        <v>21600</v>
      </c>
      <c r="L14" s="236">
        <v>14400</v>
      </c>
      <c r="M14" s="236">
        <v>488700</v>
      </c>
      <c r="N14" s="236">
        <v>101700</v>
      </c>
      <c r="O14">
        <f t="shared" si="4"/>
        <v>626400</v>
      </c>
      <c r="P14" s="237">
        <f t="shared" si="5"/>
        <v>0</v>
      </c>
      <c r="Q14" s="236">
        <v>0</v>
      </c>
      <c r="R14" s="236">
        <v>16200</v>
      </c>
      <c r="S14" s="236">
        <v>17100</v>
      </c>
      <c r="T14" s="236">
        <v>442800</v>
      </c>
      <c r="U14" s="236">
        <v>150300</v>
      </c>
      <c r="V14" s="236">
        <v>0</v>
      </c>
      <c r="W14">
        <f t="shared" si="6"/>
        <v>626400</v>
      </c>
      <c r="X14" s="237">
        <f t="shared" si="7"/>
        <v>0</v>
      </c>
      <c r="Y14" s="238">
        <v>0</v>
      </c>
      <c r="Z14" s="236">
        <v>26100</v>
      </c>
      <c r="AA14" s="236">
        <v>12600</v>
      </c>
      <c r="AB14" s="236">
        <v>426600</v>
      </c>
      <c r="AC14" s="236">
        <v>161100</v>
      </c>
      <c r="AD14">
        <f t="shared" si="0"/>
        <v>626400</v>
      </c>
      <c r="AE14" s="237">
        <f t="shared" si="1"/>
        <v>0</v>
      </c>
      <c r="AF14" s="236">
        <v>26100</v>
      </c>
      <c r="AG14" s="236">
        <v>12600</v>
      </c>
      <c r="AH14" s="236">
        <v>426600</v>
      </c>
      <c r="AI14" s="236">
        <v>161100</v>
      </c>
      <c r="AJ14">
        <f t="shared" si="2"/>
        <v>626400</v>
      </c>
      <c r="AK14" s="237">
        <v>0</v>
      </c>
    </row>
    <row r="15" spans="1:37" x14ac:dyDescent="0.25">
      <c r="A15" s="236" t="s">
        <v>353</v>
      </c>
      <c r="B15" s="69" t="s">
        <v>354</v>
      </c>
      <c r="C15" s="236">
        <v>1020600</v>
      </c>
      <c r="D15" s="236">
        <v>0</v>
      </c>
      <c r="E15" s="236">
        <v>0</v>
      </c>
      <c r="F15" s="236">
        <v>140400</v>
      </c>
      <c r="G15" s="236">
        <v>16200</v>
      </c>
      <c r="H15">
        <f t="shared" si="8"/>
        <v>1177200</v>
      </c>
      <c r="I15" s="237">
        <f t="shared" si="3"/>
        <v>0.8669724770642202</v>
      </c>
      <c r="J15" s="236">
        <v>1020600</v>
      </c>
      <c r="K15" s="236">
        <v>0</v>
      </c>
      <c r="L15" s="236">
        <v>0</v>
      </c>
      <c r="M15" s="236">
        <v>149400</v>
      </c>
      <c r="N15" s="236">
        <v>7200</v>
      </c>
      <c r="O15">
        <f t="shared" si="4"/>
        <v>1177200</v>
      </c>
      <c r="P15" s="237">
        <f t="shared" si="5"/>
        <v>0.8669724770642202</v>
      </c>
      <c r="Q15" s="236">
        <v>1020600</v>
      </c>
      <c r="R15" s="236">
        <v>0</v>
      </c>
      <c r="S15" s="236">
        <v>0</v>
      </c>
      <c r="T15" s="236">
        <v>151200</v>
      </c>
      <c r="U15" s="236">
        <v>5400</v>
      </c>
      <c r="V15" s="236">
        <v>0</v>
      </c>
      <c r="W15">
        <f t="shared" si="6"/>
        <v>1177200</v>
      </c>
      <c r="X15" s="237">
        <f t="shared" si="7"/>
        <v>0.8669724770642202</v>
      </c>
      <c r="Y15" s="238">
        <v>1054982.5680211089</v>
      </c>
      <c r="Z15" s="236">
        <v>0</v>
      </c>
      <c r="AA15" s="236">
        <v>900</v>
      </c>
      <c r="AB15" s="236">
        <v>126000</v>
      </c>
      <c r="AC15" s="236">
        <v>0</v>
      </c>
      <c r="AD15">
        <f t="shared" si="0"/>
        <v>1181882.5680211089</v>
      </c>
      <c r="AE15" s="237">
        <f t="shared" si="1"/>
        <v>0.89262892656714987</v>
      </c>
      <c r="AF15" s="236">
        <v>68400</v>
      </c>
      <c r="AG15" s="236">
        <v>28800</v>
      </c>
      <c r="AH15" s="236">
        <v>1033200</v>
      </c>
      <c r="AI15" s="236">
        <v>46800</v>
      </c>
      <c r="AJ15">
        <f t="shared" si="2"/>
        <v>1177200</v>
      </c>
      <c r="AK15" s="237">
        <v>0</v>
      </c>
    </row>
    <row r="16" spans="1:37" x14ac:dyDescent="0.25">
      <c r="A16" s="236" t="s">
        <v>355</v>
      </c>
      <c r="B16" t="s">
        <v>356</v>
      </c>
      <c r="C16" s="236">
        <v>0</v>
      </c>
      <c r="D16" s="236">
        <v>74700</v>
      </c>
      <c r="E16" s="236">
        <v>36000</v>
      </c>
      <c r="F16" s="236">
        <v>1464300</v>
      </c>
      <c r="G16" s="236">
        <v>75600</v>
      </c>
      <c r="H16">
        <f t="shared" si="8"/>
        <v>1650600</v>
      </c>
      <c r="I16" s="237">
        <f t="shared" si="3"/>
        <v>0</v>
      </c>
      <c r="J16" s="236">
        <v>0</v>
      </c>
      <c r="K16" s="236">
        <v>88200</v>
      </c>
      <c r="L16" s="236">
        <v>37800</v>
      </c>
      <c r="M16" s="236">
        <v>1452600</v>
      </c>
      <c r="N16" s="236">
        <v>72000</v>
      </c>
      <c r="O16">
        <f t="shared" si="4"/>
        <v>1650600</v>
      </c>
      <c r="P16" s="237">
        <f t="shared" si="5"/>
        <v>0</v>
      </c>
      <c r="Q16" s="236">
        <v>0</v>
      </c>
      <c r="R16" s="236">
        <v>79200</v>
      </c>
      <c r="S16" s="236">
        <v>43200</v>
      </c>
      <c r="T16" s="236">
        <v>1444500</v>
      </c>
      <c r="U16" s="236">
        <v>83700</v>
      </c>
      <c r="V16" s="236">
        <v>0</v>
      </c>
      <c r="W16">
        <f t="shared" si="6"/>
        <v>1650600</v>
      </c>
      <c r="X16" s="237">
        <f t="shared" si="7"/>
        <v>0</v>
      </c>
      <c r="Y16" s="238">
        <v>0</v>
      </c>
      <c r="Z16" s="236">
        <v>101700</v>
      </c>
      <c r="AA16" s="236">
        <v>24300</v>
      </c>
      <c r="AB16" s="236">
        <v>1431000</v>
      </c>
      <c r="AC16" s="236">
        <v>93600</v>
      </c>
      <c r="AD16">
        <f t="shared" si="0"/>
        <v>1650600</v>
      </c>
      <c r="AE16" s="237">
        <f t="shared" si="1"/>
        <v>0</v>
      </c>
      <c r="AF16" s="236">
        <v>101700</v>
      </c>
      <c r="AG16" s="236">
        <v>24300</v>
      </c>
      <c r="AH16" s="236">
        <v>1431000</v>
      </c>
      <c r="AI16" s="236">
        <v>93600</v>
      </c>
      <c r="AJ16">
        <f t="shared" si="2"/>
        <v>1650600</v>
      </c>
      <c r="AK16" s="237">
        <v>0</v>
      </c>
    </row>
    <row r="17" spans="1:37" s="105" customFormat="1" x14ac:dyDescent="0.25">
      <c r="A17" s="240" t="s">
        <v>112</v>
      </c>
      <c r="B17" s="105" t="s">
        <v>4</v>
      </c>
      <c r="C17" s="240">
        <v>41400</v>
      </c>
      <c r="D17" s="240">
        <v>870300</v>
      </c>
      <c r="E17" s="240">
        <v>121500</v>
      </c>
      <c r="F17" s="240">
        <v>20059200</v>
      </c>
      <c r="G17" s="240">
        <v>1498500</v>
      </c>
      <c r="H17" s="105">
        <f t="shared" si="8"/>
        <v>22590900</v>
      </c>
      <c r="I17" s="241">
        <f t="shared" si="3"/>
        <v>1.8325963109039481E-3</v>
      </c>
      <c r="J17" s="240">
        <v>41400</v>
      </c>
      <c r="K17" s="240">
        <v>904500</v>
      </c>
      <c r="L17" s="240">
        <v>181800</v>
      </c>
      <c r="M17" s="240">
        <v>19521000</v>
      </c>
      <c r="N17" s="240">
        <v>1942200</v>
      </c>
      <c r="O17" s="105">
        <f t="shared" si="4"/>
        <v>22590900</v>
      </c>
      <c r="P17" s="241">
        <f t="shared" si="5"/>
        <v>1.8325963109039481E-3</v>
      </c>
      <c r="Q17" s="240">
        <v>41400</v>
      </c>
      <c r="R17" s="240">
        <v>895500</v>
      </c>
      <c r="S17" s="240">
        <v>154800</v>
      </c>
      <c r="T17" s="240">
        <v>19964700</v>
      </c>
      <c r="U17" s="240">
        <v>1533600</v>
      </c>
      <c r="V17" s="240">
        <v>900</v>
      </c>
      <c r="W17" s="105">
        <f t="shared" si="6"/>
        <v>22590900</v>
      </c>
      <c r="X17" s="241">
        <f t="shared" si="7"/>
        <v>1.8325963109039481E-3</v>
      </c>
      <c r="Y17" s="242">
        <v>47150.058905971346</v>
      </c>
      <c r="Z17" s="240">
        <v>954000</v>
      </c>
      <c r="AA17" s="240">
        <v>237600</v>
      </c>
      <c r="AB17" s="240">
        <v>19146600</v>
      </c>
      <c r="AC17" s="240">
        <v>2205900</v>
      </c>
      <c r="AD17" s="105">
        <f t="shared" si="0"/>
        <v>22591250.05890597</v>
      </c>
      <c r="AE17" s="241">
        <f t="shared" si="1"/>
        <v>2.0870938431042573E-3</v>
      </c>
      <c r="AF17" s="240">
        <v>954000</v>
      </c>
      <c r="AG17" s="240">
        <v>237600</v>
      </c>
      <c r="AH17" s="240">
        <v>19193400</v>
      </c>
      <c r="AI17" s="240">
        <v>2205900</v>
      </c>
      <c r="AJ17" s="105">
        <f t="shared" si="2"/>
        <v>22590900</v>
      </c>
      <c r="AK17" s="241">
        <v>0</v>
      </c>
    </row>
    <row r="18" spans="1:37" s="105" customFormat="1" x14ac:dyDescent="0.25">
      <c r="A18" s="240" t="s">
        <v>113</v>
      </c>
      <c r="B18" s="105" t="s">
        <v>209</v>
      </c>
      <c r="C18" s="240">
        <v>0</v>
      </c>
      <c r="D18" s="240">
        <v>1654200</v>
      </c>
      <c r="E18" s="240">
        <v>144900</v>
      </c>
      <c r="F18" s="240">
        <v>19869300</v>
      </c>
      <c r="G18" s="240">
        <v>1764000</v>
      </c>
      <c r="H18" s="105">
        <f t="shared" si="8"/>
        <v>23432400</v>
      </c>
      <c r="I18" s="241">
        <f t="shared" si="3"/>
        <v>0</v>
      </c>
      <c r="J18" s="240">
        <v>0</v>
      </c>
      <c r="K18" s="240">
        <v>1709100</v>
      </c>
      <c r="L18" s="240">
        <v>270000</v>
      </c>
      <c r="M18" s="240">
        <v>19309500</v>
      </c>
      <c r="N18" s="240">
        <v>2144700</v>
      </c>
      <c r="O18" s="105">
        <f t="shared" si="4"/>
        <v>23433300</v>
      </c>
      <c r="P18" s="241">
        <f t="shared" si="5"/>
        <v>0</v>
      </c>
      <c r="Q18" s="240">
        <v>0</v>
      </c>
      <c r="R18" s="240">
        <v>1650600</v>
      </c>
      <c r="S18" s="240">
        <v>167400</v>
      </c>
      <c r="T18" s="240">
        <v>18162900</v>
      </c>
      <c r="U18" s="240">
        <v>3429900</v>
      </c>
      <c r="V18" s="240">
        <v>22500</v>
      </c>
      <c r="W18" s="105">
        <f t="shared" si="6"/>
        <v>23433300</v>
      </c>
      <c r="X18" s="241">
        <f t="shared" si="7"/>
        <v>0</v>
      </c>
      <c r="Y18" s="242">
        <v>0</v>
      </c>
      <c r="Z18" s="240">
        <v>1736100</v>
      </c>
      <c r="AA18" s="240">
        <v>419400</v>
      </c>
      <c r="AB18" s="240">
        <v>17507700</v>
      </c>
      <c r="AC18" s="240">
        <v>3770100</v>
      </c>
      <c r="AD18" s="105">
        <f t="shared" si="0"/>
        <v>23433300</v>
      </c>
      <c r="AE18" s="241">
        <f t="shared" si="1"/>
        <v>0</v>
      </c>
      <c r="AF18" s="240">
        <v>1736100</v>
      </c>
      <c r="AG18" s="240">
        <v>419400</v>
      </c>
      <c r="AH18" s="240">
        <v>17507700</v>
      </c>
      <c r="AI18" s="240">
        <v>3770100</v>
      </c>
      <c r="AJ18" s="105">
        <f t="shared" si="2"/>
        <v>23433300</v>
      </c>
      <c r="AK18" s="241">
        <v>0</v>
      </c>
    </row>
    <row r="19" spans="1:37" x14ac:dyDescent="0.25">
      <c r="A19" s="236" t="s">
        <v>357</v>
      </c>
      <c r="B19" s="239" t="s">
        <v>358</v>
      </c>
      <c r="C19" s="236">
        <v>3281400</v>
      </c>
      <c r="D19" s="236">
        <v>0</v>
      </c>
      <c r="E19" s="236">
        <v>3600</v>
      </c>
      <c r="F19" s="236">
        <v>5515200</v>
      </c>
      <c r="G19" s="236">
        <v>241200</v>
      </c>
      <c r="H19">
        <f t="shared" si="8"/>
        <v>9041400</v>
      </c>
      <c r="I19" s="237">
        <f t="shared" si="3"/>
        <v>0.36293051960979494</v>
      </c>
      <c r="J19" s="236">
        <v>3281400</v>
      </c>
      <c r="K19" s="236">
        <v>2700</v>
      </c>
      <c r="L19" s="236">
        <v>8100</v>
      </c>
      <c r="M19" s="236">
        <v>5567400</v>
      </c>
      <c r="N19" s="236">
        <v>181800</v>
      </c>
      <c r="O19">
        <f t="shared" si="4"/>
        <v>9041400</v>
      </c>
      <c r="P19" s="237">
        <f t="shared" si="5"/>
        <v>0.36293051960979494</v>
      </c>
      <c r="Q19" s="236">
        <v>3281400</v>
      </c>
      <c r="R19" s="236">
        <v>0</v>
      </c>
      <c r="S19" s="236">
        <v>33300</v>
      </c>
      <c r="T19" s="236">
        <v>5401800</v>
      </c>
      <c r="U19" s="236">
        <v>324000</v>
      </c>
      <c r="V19" s="236">
        <v>900</v>
      </c>
      <c r="W19">
        <f t="shared" si="6"/>
        <v>9041400</v>
      </c>
      <c r="X19" s="237">
        <f t="shared" si="7"/>
        <v>0.36293051960979494</v>
      </c>
      <c r="Y19" s="238">
        <v>3471423.0869521406</v>
      </c>
      <c r="Z19" s="236">
        <v>18000</v>
      </c>
      <c r="AA19" s="236">
        <v>54000</v>
      </c>
      <c r="AB19" s="236">
        <v>5193000</v>
      </c>
      <c r="AC19" s="236">
        <v>271800</v>
      </c>
      <c r="AD19">
        <f t="shared" si="0"/>
        <v>9008223.0869521406</v>
      </c>
      <c r="AE19" s="237">
        <f t="shared" si="1"/>
        <v>0.38536158057411835</v>
      </c>
      <c r="AF19" s="236">
        <v>114300</v>
      </c>
      <c r="AG19" s="236">
        <v>123300</v>
      </c>
      <c r="AH19" s="236">
        <v>8111700</v>
      </c>
      <c r="AI19" s="236">
        <v>692100</v>
      </c>
      <c r="AJ19">
        <f t="shared" si="2"/>
        <v>9041400</v>
      </c>
      <c r="AK19" s="237">
        <v>0</v>
      </c>
    </row>
    <row r="20" spans="1:37" s="105" customFormat="1" x14ac:dyDescent="0.25">
      <c r="A20" s="240" t="s">
        <v>114</v>
      </c>
      <c r="B20" s="105" t="s">
        <v>10</v>
      </c>
      <c r="C20" s="240">
        <v>0</v>
      </c>
      <c r="D20" s="240">
        <v>387000</v>
      </c>
      <c r="E20" s="240">
        <v>76500</v>
      </c>
      <c r="F20" s="240">
        <v>4247100</v>
      </c>
      <c r="G20" s="240">
        <v>315900</v>
      </c>
      <c r="H20" s="105">
        <f t="shared" si="8"/>
        <v>5026500</v>
      </c>
      <c r="I20" s="241">
        <f t="shared" si="3"/>
        <v>0</v>
      </c>
      <c r="J20" s="240">
        <v>0</v>
      </c>
      <c r="K20" s="240">
        <v>420300</v>
      </c>
      <c r="L20" s="240">
        <v>84600</v>
      </c>
      <c r="M20" s="240">
        <v>4288500</v>
      </c>
      <c r="N20" s="240">
        <v>233100</v>
      </c>
      <c r="O20" s="105">
        <f t="shared" si="4"/>
        <v>5026500</v>
      </c>
      <c r="P20" s="241">
        <f t="shared" si="5"/>
        <v>0</v>
      </c>
      <c r="Q20" s="240">
        <v>0</v>
      </c>
      <c r="R20" s="240">
        <v>385200</v>
      </c>
      <c r="S20" s="240">
        <v>109800</v>
      </c>
      <c r="T20" s="240">
        <v>3952800</v>
      </c>
      <c r="U20" s="240">
        <v>578700</v>
      </c>
      <c r="V20" s="240">
        <v>0</v>
      </c>
      <c r="W20" s="105">
        <f t="shared" si="6"/>
        <v>5026500</v>
      </c>
      <c r="X20" s="241">
        <f t="shared" si="7"/>
        <v>0</v>
      </c>
      <c r="Y20" s="242">
        <v>0</v>
      </c>
      <c r="Z20" s="240">
        <v>433800</v>
      </c>
      <c r="AA20" s="240">
        <v>88200</v>
      </c>
      <c r="AB20" s="240">
        <v>3779100</v>
      </c>
      <c r="AC20" s="240">
        <v>725400</v>
      </c>
      <c r="AD20" s="105">
        <f t="shared" si="0"/>
        <v>5026500</v>
      </c>
      <c r="AE20" s="241">
        <f t="shared" si="1"/>
        <v>0</v>
      </c>
      <c r="AF20" s="240">
        <v>433800</v>
      </c>
      <c r="AG20" s="240">
        <v>88200</v>
      </c>
      <c r="AH20" s="240">
        <v>3779100</v>
      </c>
      <c r="AI20" s="240">
        <v>725400</v>
      </c>
      <c r="AJ20" s="105">
        <f t="shared" si="2"/>
        <v>5026500</v>
      </c>
      <c r="AK20" s="241">
        <v>0</v>
      </c>
    </row>
    <row r="21" spans="1:37" x14ac:dyDescent="0.25">
      <c r="A21" s="236" t="s">
        <v>359</v>
      </c>
      <c r="B21" t="s">
        <v>360</v>
      </c>
      <c r="C21" s="236">
        <v>0</v>
      </c>
      <c r="D21" s="236">
        <v>47700</v>
      </c>
      <c r="E21" s="236">
        <v>20700</v>
      </c>
      <c r="F21" s="236">
        <v>428400</v>
      </c>
      <c r="G21" s="236">
        <v>14400</v>
      </c>
      <c r="H21">
        <f t="shared" si="8"/>
        <v>511200</v>
      </c>
      <c r="I21" s="237">
        <f t="shared" si="3"/>
        <v>0</v>
      </c>
      <c r="J21" s="236">
        <v>0</v>
      </c>
      <c r="K21" s="236">
        <v>57600</v>
      </c>
      <c r="L21" s="236">
        <v>22500</v>
      </c>
      <c r="M21" s="236">
        <v>423900</v>
      </c>
      <c r="N21" s="236">
        <v>7200</v>
      </c>
      <c r="O21">
        <f t="shared" si="4"/>
        <v>511200</v>
      </c>
      <c r="P21" s="237">
        <f t="shared" si="5"/>
        <v>0</v>
      </c>
      <c r="Q21" s="236">
        <v>0</v>
      </c>
      <c r="R21" s="236">
        <v>49500</v>
      </c>
      <c r="S21" s="236">
        <v>26100</v>
      </c>
      <c r="T21" s="236">
        <v>433800</v>
      </c>
      <c r="U21" s="236">
        <v>1800</v>
      </c>
      <c r="V21" s="236">
        <v>0</v>
      </c>
      <c r="W21">
        <f t="shared" si="6"/>
        <v>511200</v>
      </c>
      <c r="X21" s="237">
        <f t="shared" si="7"/>
        <v>0</v>
      </c>
      <c r="Y21" s="238">
        <v>0</v>
      </c>
      <c r="Z21" s="236">
        <v>66600</v>
      </c>
      <c r="AA21" s="236">
        <v>13500</v>
      </c>
      <c r="AB21" s="236">
        <v>431100</v>
      </c>
      <c r="AC21" s="236">
        <v>0</v>
      </c>
      <c r="AD21">
        <f t="shared" si="0"/>
        <v>511200</v>
      </c>
      <c r="AE21" s="237">
        <f t="shared" si="1"/>
        <v>0</v>
      </c>
      <c r="AF21" s="236">
        <v>66600</v>
      </c>
      <c r="AG21" s="236">
        <v>13500</v>
      </c>
      <c r="AH21" s="236">
        <v>431100</v>
      </c>
      <c r="AI21" s="236">
        <v>0</v>
      </c>
      <c r="AJ21">
        <f t="shared" si="2"/>
        <v>511200</v>
      </c>
      <c r="AK21" s="237">
        <v>0</v>
      </c>
    </row>
    <row r="22" spans="1:37" x14ac:dyDescent="0.25">
      <c r="A22" s="236" t="s">
        <v>361</v>
      </c>
      <c r="B22" t="s">
        <v>362</v>
      </c>
      <c r="C22" s="236">
        <v>0</v>
      </c>
      <c r="D22" s="236">
        <v>42300</v>
      </c>
      <c r="E22" s="236">
        <v>77400</v>
      </c>
      <c r="F22" s="236">
        <v>8271900</v>
      </c>
      <c r="G22" s="236">
        <v>346500</v>
      </c>
      <c r="H22">
        <f t="shared" si="8"/>
        <v>8738100</v>
      </c>
      <c r="I22" s="237">
        <f t="shared" si="3"/>
        <v>0</v>
      </c>
      <c r="J22" s="236">
        <v>0</v>
      </c>
      <c r="K22" s="236">
        <v>45000</v>
      </c>
      <c r="L22" s="236">
        <v>90900</v>
      </c>
      <c r="M22" s="236">
        <v>7988400</v>
      </c>
      <c r="N22" s="236">
        <v>613800</v>
      </c>
      <c r="O22">
        <f t="shared" si="4"/>
        <v>8738100</v>
      </c>
      <c r="P22" s="237">
        <f t="shared" si="5"/>
        <v>0</v>
      </c>
      <c r="Q22" s="236">
        <v>0</v>
      </c>
      <c r="R22" s="236">
        <v>51300</v>
      </c>
      <c r="S22" s="236">
        <v>104400</v>
      </c>
      <c r="T22" s="236">
        <v>7740000</v>
      </c>
      <c r="U22" s="236">
        <v>842400</v>
      </c>
      <c r="V22" s="236">
        <v>0</v>
      </c>
      <c r="W22">
        <f t="shared" si="6"/>
        <v>8738100</v>
      </c>
      <c r="X22" s="237">
        <f t="shared" si="7"/>
        <v>0</v>
      </c>
      <c r="Y22" s="238">
        <v>0</v>
      </c>
      <c r="Z22" s="236">
        <v>58500</v>
      </c>
      <c r="AA22" s="236">
        <v>96300</v>
      </c>
      <c r="AB22" s="236">
        <v>7505100</v>
      </c>
      <c r="AC22" s="236">
        <v>1078200</v>
      </c>
      <c r="AD22">
        <f t="shared" si="0"/>
        <v>8738100</v>
      </c>
      <c r="AE22" s="237">
        <f t="shared" si="1"/>
        <v>0</v>
      </c>
      <c r="AF22" s="236">
        <v>58500</v>
      </c>
      <c r="AG22" s="236">
        <v>96300</v>
      </c>
      <c r="AH22" s="236">
        <v>7505100</v>
      </c>
      <c r="AI22" s="236">
        <v>1078200</v>
      </c>
      <c r="AJ22">
        <f t="shared" si="2"/>
        <v>8738100</v>
      </c>
      <c r="AK22" s="237">
        <v>0</v>
      </c>
    </row>
    <row r="23" spans="1:37" x14ac:dyDescent="0.25">
      <c r="A23" s="236" t="s">
        <v>363</v>
      </c>
      <c r="B23" s="239" t="s">
        <v>364</v>
      </c>
      <c r="C23" s="236">
        <v>0</v>
      </c>
      <c r="D23" s="236">
        <v>67500</v>
      </c>
      <c r="E23" s="236">
        <v>26100</v>
      </c>
      <c r="F23" s="236">
        <v>1123200</v>
      </c>
      <c r="G23" s="236">
        <v>110700</v>
      </c>
      <c r="H23">
        <f t="shared" si="8"/>
        <v>1327500</v>
      </c>
      <c r="I23" s="237">
        <f t="shared" si="3"/>
        <v>0</v>
      </c>
      <c r="J23" s="236">
        <v>0</v>
      </c>
      <c r="K23" s="236">
        <v>77400</v>
      </c>
      <c r="L23" s="236">
        <v>43200</v>
      </c>
      <c r="M23" s="236">
        <v>1131300</v>
      </c>
      <c r="N23" s="236">
        <v>75600</v>
      </c>
      <c r="O23">
        <f t="shared" si="4"/>
        <v>1327500</v>
      </c>
      <c r="P23" s="237">
        <f t="shared" si="5"/>
        <v>0</v>
      </c>
      <c r="Q23" s="236">
        <v>0</v>
      </c>
      <c r="R23" s="236">
        <v>65700</v>
      </c>
      <c r="S23" s="236">
        <v>58500</v>
      </c>
      <c r="T23" s="236">
        <v>980100</v>
      </c>
      <c r="U23" s="236">
        <v>223200</v>
      </c>
      <c r="V23" s="236">
        <v>0</v>
      </c>
      <c r="W23">
        <f t="shared" si="6"/>
        <v>1327500</v>
      </c>
      <c r="X23" s="237">
        <f t="shared" si="7"/>
        <v>0</v>
      </c>
      <c r="Y23" s="238">
        <v>0</v>
      </c>
      <c r="Z23" s="236">
        <v>89100</v>
      </c>
      <c r="AA23" s="236">
        <v>29700</v>
      </c>
      <c r="AB23" s="236">
        <v>1080000</v>
      </c>
      <c r="AC23" s="236">
        <v>128700</v>
      </c>
      <c r="AD23">
        <f t="shared" si="0"/>
        <v>1327500</v>
      </c>
      <c r="AE23" s="237">
        <f t="shared" si="1"/>
        <v>0</v>
      </c>
      <c r="AF23" s="236">
        <v>89100</v>
      </c>
      <c r="AG23" s="236">
        <v>29700</v>
      </c>
      <c r="AH23" s="236">
        <v>1080000</v>
      </c>
      <c r="AI23" s="236">
        <v>128700</v>
      </c>
      <c r="AJ23">
        <f t="shared" si="2"/>
        <v>1327500</v>
      </c>
      <c r="AK23" s="237">
        <v>0</v>
      </c>
    </row>
    <row r="24" spans="1:37" s="105" customFormat="1" x14ac:dyDescent="0.25">
      <c r="A24" s="240" t="s">
        <v>115</v>
      </c>
      <c r="B24" s="105" t="s">
        <v>182</v>
      </c>
      <c r="C24" s="240">
        <v>0</v>
      </c>
      <c r="D24" s="240">
        <v>355500</v>
      </c>
      <c r="E24" s="240">
        <v>86400</v>
      </c>
      <c r="F24" s="240">
        <v>1783800</v>
      </c>
      <c r="G24" s="240">
        <v>41400</v>
      </c>
      <c r="H24" s="105">
        <f t="shared" si="8"/>
        <v>2267100</v>
      </c>
      <c r="I24" s="241">
        <f t="shared" si="3"/>
        <v>0</v>
      </c>
      <c r="J24" s="240">
        <v>0</v>
      </c>
      <c r="K24" s="240">
        <v>395100</v>
      </c>
      <c r="L24" s="240">
        <v>79200</v>
      </c>
      <c r="M24" s="240">
        <v>1760400</v>
      </c>
      <c r="N24" s="240">
        <v>32400</v>
      </c>
      <c r="O24" s="105">
        <f t="shared" si="4"/>
        <v>2267100</v>
      </c>
      <c r="P24" s="241">
        <f t="shared" si="5"/>
        <v>0</v>
      </c>
      <c r="Q24" s="240">
        <v>0</v>
      </c>
      <c r="R24" s="240">
        <v>353700</v>
      </c>
      <c r="S24" s="240">
        <v>104400</v>
      </c>
      <c r="T24" s="240">
        <v>1764000</v>
      </c>
      <c r="U24" s="240">
        <v>45000</v>
      </c>
      <c r="V24" s="240">
        <v>0</v>
      </c>
      <c r="W24" s="105">
        <f t="shared" si="6"/>
        <v>2267100</v>
      </c>
      <c r="X24" s="241">
        <f t="shared" si="7"/>
        <v>0</v>
      </c>
      <c r="Y24" s="242">
        <v>0</v>
      </c>
      <c r="Z24" s="240">
        <v>414000</v>
      </c>
      <c r="AA24" s="240">
        <v>55800</v>
      </c>
      <c r="AB24" s="240">
        <v>1679400</v>
      </c>
      <c r="AC24" s="240">
        <v>117900</v>
      </c>
      <c r="AD24" s="105">
        <f t="shared" si="0"/>
        <v>2267100</v>
      </c>
      <c r="AE24" s="241">
        <f t="shared" si="1"/>
        <v>0</v>
      </c>
      <c r="AF24" s="240">
        <v>414000</v>
      </c>
      <c r="AG24" s="240">
        <v>55800</v>
      </c>
      <c r="AH24" s="240">
        <v>1679400</v>
      </c>
      <c r="AI24" s="240">
        <v>117900</v>
      </c>
      <c r="AJ24" s="105">
        <f t="shared" si="2"/>
        <v>2267100</v>
      </c>
      <c r="AK24" s="241">
        <v>0</v>
      </c>
    </row>
    <row r="25" spans="1:37" s="105" customFormat="1" x14ac:dyDescent="0.25">
      <c r="A25" s="240" t="s">
        <v>116</v>
      </c>
      <c r="B25" s="105" t="s">
        <v>165</v>
      </c>
      <c r="C25" s="240">
        <v>0</v>
      </c>
      <c r="D25" s="240">
        <v>559800</v>
      </c>
      <c r="E25" s="240">
        <v>126000</v>
      </c>
      <c r="F25" s="240">
        <v>2448000</v>
      </c>
      <c r="G25" s="240">
        <v>244800</v>
      </c>
      <c r="H25" s="105">
        <f t="shared" si="8"/>
        <v>3378600</v>
      </c>
      <c r="I25" s="241">
        <f t="shared" si="3"/>
        <v>0</v>
      </c>
      <c r="J25" s="240">
        <v>0</v>
      </c>
      <c r="K25" s="240">
        <v>608400</v>
      </c>
      <c r="L25" s="240">
        <v>140400</v>
      </c>
      <c r="M25" s="240">
        <v>2412900</v>
      </c>
      <c r="N25" s="240">
        <v>216900</v>
      </c>
      <c r="O25" s="105">
        <f t="shared" si="4"/>
        <v>3378600</v>
      </c>
      <c r="P25" s="241">
        <f t="shared" si="5"/>
        <v>0</v>
      </c>
      <c r="Q25" s="240">
        <v>0</v>
      </c>
      <c r="R25" s="240">
        <v>562500</v>
      </c>
      <c r="S25" s="240">
        <v>156600</v>
      </c>
      <c r="T25" s="240">
        <v>2363400</v>
      </c>
      <c r="U25" s="240">
        <v>296100</v>
      </c>
      <c r="V25" s="240">
        <v>0</v>
      </c>
      <c r="W25" s="105">
        <f t="shared" si="6"/>
        <v>3378600</v>
      </c>
      <c r="X25" s="241">
        <f t="shared" si="7"/>
        <v>0</v>
      </c>
      <c r="Y25" s="242">
        <v>0</v>
      </c>
      <c r="Z25" s="240">
        <v>631800</v>
      </c>
      <c r="AA25" s="240">
        <v>97200</v>
      </c>
      <c r="AB25" s="240">
        <v>2282400</v>
      </c>
      <c r="AC25" s="240">
        <v>367200</v>
      </c>
      <c r="AD25" s="105">
        <f t="shared" si="0"/>
        <v>3378600</v>
      </c>
      <c r="AE25" s="241">
        <f t="shared" si="1"/>
        <v>0</v>
      </c>
      <c r="AF25" s="240">
        <v>631800</v>
      </c>
      <c r="AG25" s="240">
        <v>97200</v>
      </c>
      <c r="AH25" s="240">
        <v>2282400</v>
      </c>
      <c r="AI25" s="240">
        <v>367200</v>
      </c>
      <c r="AJ25" s="105">
        <f t="shared" si="2"/>
        <v>3378600</v>
      </c>
      <c r="AK25" s="241">
        <v>0</v>
      </c>
    </row>
    <row r="26" spans="1:37" s="105" customFormat="1" x14ac:dyDescent="0.25">
      <c r="A26" s="240" t="s">
        <v>117</v>
      </c>
      <c r="B26" s="105" t="s">
        <v>26</v>
      </c>
      <c r="C26" s="240">
        <v>7710300</v>
      </c>
      <c r="D26" s="240">
        <v>0</v>
      </c>
      <c r="E26" s="240">
        <v>900</v>
      </c>
      <c r="F26" s="240">
        <v>0</v>
      </c>
      <c r="G26" s="240">
        <v>10800</v>
      </c>
      <c r="H26" s="105">
        <f t="shared" si="8"/>
        <v>7722000</v>
      </c>
      <c r="I26" s="241">
        <f t="shared" si="3"/>
        <v>0.99848484848484853</v>
      </c>
      <c r="J26" s="240">
        <v>7710300</v>
      </c>
      <c r="K26" s="240">
        <v>0</v>
      </c>
      <c r="L26" s="240">
        <v>0</v>
      </c>
      <c r="M26" s="240">
        <v>54900</v>
      </c>
      <c r="N26" s="240">
        <v>900</v>
      </c>
      <c r="O26" s="105">
        <f t="shared" si="4"/>
        <v>7766100</v>
      </c>
      <c r="P26" s="241">
        <f t="shared" si="5"/>
        <v>0.99281492641093982</v>
      </c>
      <c r="Q26" s="240">
        <v>7710300</v>
      </c>
      <c r="R26" s="240">
        <v>0</v>
      </c>
      <c r="S26" s="240">
        <v>0</v>
      </c>
      <c r="T26" s="240">
        <v>54000</v>
      </c>
      <c r="U26" s="240">
        <v>1800</v>
      </c>
      <c r="V26" s="240">
        <v>0</v>
      </c>
      <c r="W26" s="105">
        <f t="shared" si="6"/>
        <v>7766100</v>
      </c>
      <c r="X26" s="241">
        <f t="shared" si="7"/>
        <v>0.99281492641093982</v>
      </c>
      <c r="Y26" s="242">
        <v>7956572.440382665</v>
      </c>
      <c r="Z26" s="240">
        <v>0</v>
      </c>
      <c r="AA26" s="240">
        <v>0</v>
      </c>
      <c r="AB26" s="240">
        <v>20700</v>
      </c>
      <c r="AC26" s="240">
        <v>1800</v>
      </c>
      <c r="AD26" s="105">
        <f t="shared" si="0"/>
        <v>7979072.440382665</v>
      </c>
      <c r="AE26" s="241">
        <f t="shared" si="1"/>
        <v>0.99718012335793249</v>
      </c>
      <c r="AF26" s="240">
        <v>774000</v>
      </c>
      <c r="AG26" s="240">
        <v>135900</v>
      </c>
      <c r="AH26" s="240">
        <v>6305400</v>
      </c>
      <c r="AI26" s="240">
        <v>702000</v>
      </c>
      <c r="AJ26" s="105">
        <f t="shared" si="2"/>
        <v>7917300</v>
      </c>
      <c r="AK26" s="241">
        <v>0</v>
      </c>
    </row>
    <row r="27" spans="1:37" s="105" customFormat="1" x14ac:dyDescent="0.25">
      <c r="A27" s="240" t="s">
        <v>118</v>
      </c>
      <c r="B27" s="105" t="s">
        <v>16</v>
      </c>
      <c r="C27" s="240">
        <v>0</v>
      </c>
      <c r="D27" s="240">
        <v>5341500</v>
      </c>
      <c r="E27" s="240">
        <v>471600</v>
      </c>
      <c r="F27" s="240">
        <v>28028700</v>
      </c>
      <c r="G27" s="240">
        <v>2016000</v>
      </c>
      <c r="H27" s="105">
        <f t="shared" si="8"/>
        <v>35857800</v>
      </c>
      <c r="I27" s="241">
        <f t="shared" si="3"/>
        <v>0</v>
      </c>
      <c r="J27" s="240">
        <v>0</v>
      </c>
      <c r="K27" s="240">
        <v>5519700</v>
      </c>
      <c r="L27" s="240">
        <v>736200</v>
      </c>
      <c r="M27" s="240">
        <v>27507600</v>
      </c>
      <c r="N27" s="240">
        <v>2095200</v>
      </c>
      <c r="O27" s="105">
        <f t="shared" si="4"/>
        <v>35858700</v>
      </c>
      <c r="P27" s="241">
        <f t="shared" si="5"/>
        <v>0</v>
      </c>
      <c r="Q27" s="240">
        <v>0</v>
      </c>
      <c r="R27" s="240">
        <v>5378400</v>
      </c>
      <c r="S27" s="240">
        <v>646200</v>
      </c>
      <c r="T27" s="240">
        <v>26487000</v>
      </c>
      <c r="U27" s="240">
        <v>3326400</v>
      </c>
      <c r="V27" s="240">
        <v>20700</v>
      </c>
      <c r="W27" s="105">
        <f t="shared" si="6"/>
        <v>35858700</v>
      </c>
      <c r="X27" s="241">
        <f t="shared" si="7"/>
        <v>0</v>
      </c>
      <c r="Y27" s="242">
        <v>0</v>
      </c>
      <c r="Z27" s="240">
        <v>5645700</v>
      </c>
      <c r="AA27" s="240">
        <v>673200</v>
      </c>
      <c r="AB27" s="240">
        <v>25966800</v>
      </c>
      <c r="AC27" s="240">
        <v>3573000</v>
      </c>
      <c r="AD27" s="105">
        <f t="shared" si="0"/>
        <v>35858700</v>
      </c>
      <c r="AE27" s="241">
        <f t="shared" si="1"/>
        <v>0</v>
      </c>
      <c r="AF27" s="240">
        <v>5645700</v>
      </c>
      <c r="AG27" s="240">
        <v>673200</v>
      </c>
      <c r="AH27" s="240">
        <v>25966800</v>
      </c>
      <c r="AI27" s="240">
        <v>3573000</v>
      </c>
      <c r="AJ27" s="105">
        <f t="shared" si="2"/>
        <v>35858700</v>
      </c>
      <c r="AK27" s="241">
        <v>0</v>
      </c>
    </row>
    <row r="28" spans="1:37" x14ac:dyDescent="0.25">
      <c r="A28" s="236" t="s">
        <v>365</v>
      </c>
      <c r="B28" t="s">
        <v>366</v>
      </c>
      <c r="C28" s="236">
        <v>0</v>
      </c>
      <c r="D28" s="236">
        <v>56700</v>
      </c>
      <c r="E28" s="236">
        <v>31500</v>
      </c>
      <c r="F28" s="236">
        <v>1552500</v>
      </c>
      <c r="G28" s="236">
        <v>30600</v>
      </c>
      <c r="H28">
        <f t="shared" si="8"/>
        <v>1671300</v>
      </c>
      <c r="I28" s="237">
        <f t="shared" si="3"/>
        <v>0</v>
      </c>
      <c r="J28" s="236">
        <v>0</v>
      </c>
      <c r="K28" s="236">
        <v>70200</v>
      </c>
      <c r="L28" s="236">
        <v>108900</v>
      </c>
      <c r="M28" s="236">
        <v>1373400</v>
      </c>
      <c r="N28" s="236">
        <v>118800</v>
      </c>
      <c r="O28">
        <f t="shared" si="4"/>
        <v>1671300</v>
      </c>
      <c r="P28" s="237">
        <f t="shared" si="5"/>
        <v>0</v>
      </c>
      <c r="Q28" s="236">
        <v>0</v>
      </c>
      <c r="R28" s="236">
        <v>58500</v>
      </c>
      <c r="S28" s="236">
        <v>45900</v>
      </c>
      <c r="T28" s="236">
        <v>1463400</v>
      </c>
      <c r="U28" s="236">
        <v>103500</v>
      </c>
      <c r="V28" s="236">
        <v>0</v>
      </c>
      <c r="W28">
        <f t="shared" si="6"/>
        <v>1671300</v>
      </c>
      <c r="X28" s="237">
        <f t="shared" si="7"/>
        <v>0</v>
      </c>
      <c r="Y28" s="238">
        <v>0</v>
      </c>
      <c r="Z28" s="236">
        <v>78300</v>
      </c>
      <c r="AA28" s="236">
        <v>70200</v>
      </c>
      <c r="AB28" s="236">
        <v>1516500</v>
      </c>
      <c r="AC28" s="236">
        <v>6300</v>
      </c>
      <c r="AD28">
        <f t="shared" si="0"/>
        <v>1671300</v>
      </c>
      <c r="AE28" s="237">
        <f t="shared" si="1"/>
        <v>0</v>
      </c>
      <c r="AF28" s="236">
        <v>78300</v>
      </c>
      <c r="AG28" s="236">
        <v>70200</v>
      </c>
      <c r="AH28" s="236">
        <v>1516500</v>
      </c>
      <c r="AI28" s="236">
        <v>6300</v>
      </c>
      <c r="AJ28">
        <f t="shared" si="2"/>
        <v>1671300</v>
      </c>
      <c r="AK28" s="237">
        <v>0</v>
      </c>
    </row>
    <row r="29" spans="1:37" x14ac:dyDescent="0.25">
      <c r="A29" s="236" t="s">
        <v>367</v>
      </c>
      <c r="B29" s="239" t="s">
        <v>368</v>
      </c>
      <c r="C29" s="236">
        <v>0</v>
      </c>
      <c r="D29" s="236">
        <v>114300</v>
      </c>
      <c r="E29" s="236">
        <v>29700</v>
      </c>
      <c r="F29" s="236">
        <v>1238400</v>
      </c>
      <c r="G29" s="236">
        <v>19800</v>
      </c>
      <c r="H29">
        <f t="shared" si="8"/>
        <v>1402200</v>
      </c>
      <c r="I29" s="237">
        <f t="shared" si="3"/>
        <v>0</v>
      </c>
      <c r="J29" s="236">
        <v>0</v>
      </c>
      <c r="K29" s="236">
        <v>143100</v>
      </c>
      <c r="L29" s="236">
        <v>42300</v>
      </c>
      <c r="M29" s="236">
        <v>1211400</v>
      </c>
      <c r="N29" s="236">
        <v>5400</v>
      </c>
      <c r="O29">
        <f t="shared" si="4"/>
        <v>1402200</v>
      </c>
      <c r="P29" s="237">
        <f t="shared" si="5"/>
        <v>0</v>
      </c>
      <c r="Q29" s="236">
        <v>0</v>
      </c>
      <c r="R29" s="236">
        <v>136800</v>
      </c>
      <c r="S29" s="236">
        <v>54000</v>
      </c>
      <c r="T29" s="236">
        <v>1211400</v>
      </c>
      <c r="U29" s="236">
        <v>0</v>
      </c>
      <c r="V29" s="236">
        <v>0</v>
      </c>
      <c r="W29">
        <f t="shared" si="6"/>
        <v>1402200</v>
      </c>
      <c r="X29" s="237">
        <f t="shared" si="7"/>
        <v>0</v>
      </c>
      <c r="Y29" s="238">
        <v>0</v>
      </c>
      <c r="Z29" s="236">
        <v>152100</v>
      </c>
      <c r="AA29" s="236">
        <v>32400</v>
      </c>
      <c r="AB29" s="236">
        <v>1176300</v>
      </c>
      <c r="AC29" s="236">
        <v>41400</v>
      </c>
      <c r="AD29">
        <f t="shared" si="0"/>
        <v>1402200</v>
      </c>
      <c r="AE29" s="237">
        <f t="shared" si="1"/>
        <v>0</v>
      </c>
      <c r="AF29" s="236">
        <v>152100</v>
      </c>
      <c r="AG29" s="236">
        <v>32400</v>
      </c>
      <c r="AH29" s="236">
        <v>1176300</v>
      </c>
      <c r="AI29" s="236">
        <v>41400</v>
      </c>
      <c r="AJ29">
        <f t="shared" si="2"/>
        <v>1402200</v>
      </c>
      <c r="AK29" s="237">
        <v>0</v>
      </c>
    </row>
    <row r="30" spans="1:37" x14ac:dyDescent="0.25">
      <c r="A30" s="236" t="s">
        <v>369</v>
      </c>
      <c r="B30" t="s">
        <v>343</v>
      </c>
      <c r="C30" s="236">
        <v>0</v>
      </c>
      <c r="D30" s="236">
        <v>4500</v>
      </c>
      <c r="E30" s="236">
        <v>14400</v>
      </c>
      <c r="F30" s="236">
        <v>577800</v>
      </c>
      <c r="G30" s="236">
        <v>12600</v>
      </c>
      <c r="H30">
        <f t="shared" si="8"/>
        <v>609300</v>
      </c>
      <c r="I30" s="237">
        <f t="shared" si="3"/>
        <v>0</v>
      </c>
      <c r="J30" s="236">
        <v>0</v>
      </c>
      <c r="K30" s="236">
        <v>0</v>
      </c>
      <c r="L30" s="236">
        <v>29700</v>
      </c>
      <c r="M30" s="236">
        <v>578700</v>
      </c>
      <c r="N30" s="236">
        <v>900</v>
      </c>
      <c r="O30">
        <f t="shared" si="4"/>
        <v>609300</v>
      </c>
      <c r="P30" s="237">
        <f t="shared" si="5"/>
        <v>0</v>
      </c>
      <c r="Q30" s="236">
        <v>0</v>
      </c>
      <c r="R30" s="236">
        <v>3600</v>
      </c>
      <c r="S30" s="236">
        <v>25200</v>
      </c>
      <c r="T30" s="236">
        <v>567000</v>
      </c>
      <c r="U30" s="236">
        <v>13500</v>
      </c>
      <c r="V30" s="236">
        <v>0</v>
      </c>
      <c r="W30">
        <f t="shared" si="6"/>
        <v>609300</v>
      </c>
      <c r="X30" s="237">
        <f t="shared" si="7"/>
        <v>0</v>
      </c>
      <c r="Y30" s="238">
        <v>0</v>
      </c>
      <c r="Z30" s="236">
        <v>9900</v>
      </c>
      <c r="AA30" s="236">
        <v>23400</v>
      </c>
      <c r="AB30" s="236">
        <v>572400</v>
      </c>
      <c r="AC30" s="236">
        <v>3600</v>
      </c>
      <c r="AD30">
        <f t="shared" si="0"/>
        <v>609300</v>
      </c>
      <c r="AE30" s="237">
        <f t="shared" si="1"/>
        <v>0</v>
      </c>
      <c r="AF30" s="236">
        <v>9900</v>
      </c>
      <c r="AG30" s="236">
        <v>23400</v>
      </c>
      <c r="AH30" s="236">
        <v>572400</v>
      </c>
      <c r="AI30" s="236">
        <v>3600</v>
      </c>
      <c r="AJ30">
        <f t="shared" si="2"/>
        <v>609300</v>
      </c>
      <c r="AK30" s="237">
        <v>0</v>
      </c>
    </row>
    <row r="31" spans="1:37" s="105" customFormat="1" x14ac:dyDescent="0.25">
      <c r="A31" s="240" t="s">
        <v>119</v>
      </c>
      <c r="B31" s="105" t="s">
        <v>18</v>
      </c>
      <c r="C31" s="240">
        <v>0</v>
      </c>
      <c r="D31" s="240">
        <v>2776500</v>
      </c>
      <c r="E31" s="240">
        <v>231300</v>
      </c>
      <c r="F31" s="240">
        <v>9939600</v>
      </c>
      <c r="G31" s="240">
        <v>249300</v>
      </c>
      <c r="H31" s="105">
        <f t="shared" si="8"/>
        <v>13196700</v>
      </c>
      <c r="I31" s="241">
        <f t="shared" si="3"/>
        <v>0</v>
      </c>
      <c r="J31" s="240">
        <v>0</v>
      </c>
      <c r="K31" s="240">
        <v>2875500</v>
      </c>
      <c r="L31" s="240">
        <v>264600</v>
      </c>
      <c r="M31" s="240">
        <v>9496800</v>
      </c>
      <c r="N31" s="240">
        <v>560700</v>
      </c>
      <c r="O31" s="105">
        <f t="shared" si="4"/>
        <v>13197600</v>
      </c>
      <c r="P31" s="241">
        <f t="shared" si="5"/>
        <v>0</v>
      </c>
      <c r="Q31" s="240">
        <v>0</v>
      </c>
      <c r="R31" s="240">
        <v>2781900</v>
      </c>
      <c r="S31" s="240">
        <v>312300</v>
      </c>
      <c r="T31" s="240">
        <v>9549900</v>
      </c>
      <c r="U31" s="240">
        <v>553500</v>
      </c>
      <c r="V31" s="240">
        <v>0</v>
      </c>
      <c r="W31" s="105">
        <f t="shared" si="6"/>
        <v>13197600</v>
      </c>
      <c r="X31" s="241">
        <f t="shared" si="7"/>
        <v>0</v>
      </c>
      <c r="Y31" s="242">
        <v>0</v>
      </c>
      <c r="Z31" s="240">
        <v>2948400</v>
      </c>
      <c r="AA31" s="240">
        <v>225900</v>
      </c>
      <c r="AB31" s="240">
        <v>9477900</v>
      </c>
      <c r="AC31" s="240">
        <v>545400</v>
      </c>
      <c r="AD31" s="105">
        <f t="shared" si="0"/>
        <v>13197600</v>
      </c>
      <c r="AE31" s="241">
        <f t="shared" si="1"/>
        <v>0</v>
      </c>
      <c r="AF31" s="240">
        <v>2948400</v>
      </c>
      <c r="AG31" s="240">
        <v>225900</v>
      </c>
      <c r="AH31" s="240">
        <v>9477900</v>
      </c>
      <c r="AI31" s="240">
        <v>545400</v>
      </c>
      <c r="AJ31" s="105">
        <f t="shared" si="2"/>
        <v>13197600</v>
      </c>
      <c r="AK31" s="241">
        <v>0</v>
      </c>
    </row>
    <row r="32" spans="1:37" x14ac:dyDescent="0.25">
      <c r="A32" s="236" t="s">
        <v>370</v>
      </c>
      <c r="B32" s="239" t="s">
        <v>343</v>
      </c>
      <c r="C32" s="236">
        <v>0</v>
      </c>
      <c r="D32" s="236">
        <v>36000</v>
      </c>
      <c r="E32" s="236">
        <v>37800</v>
      </c>
      <c r="F32" s="236">
        <v>9221400</v>
      </c>
      <c r="G32" s="236">
        <v>507600</v>
      </c>
      <c r="H32">
        <f t="shared" si="8"/>
        <v>9802800</v>
      </c>
      <c r="I32" s="237">
        <f t="shared" si="3"/>
        <v>0</v>
      </c>
      <c r="J32" s="236">
        <v>0</v>
      </c>
      <c r="K32" s="236">
        <v>44100</v>
      </c>
      <c r="L32" s="236">
        <v>150300</v>
      </c>
      <c r="M32" s="236">
        <v>9104400</v>
      </c>
      <c r="N32" s="236">
        <v>504000</v>
      </c>
      <c r="O32">
        <f t="shared" si="4"/>
        <v>9802800</v>
      </c>
      <c r="P32" s="237">
        <f t="shared" si="5"/>
        <v>0</v>
      </c>
      <c r="Q32" s="236">
        <v>0</v>
      </c>
      <c r="R32" s="236">
        <v>36000</v>
      </c>
      <c r="S32" s="236">
        <v>88200</v>
      </c>
      <c r="T32" s="236">
        <v>8989200</v>
      </c>
      <c r="U32" s="236">
        <v>689400</v>
      </c>
      <c r="V32" s="236">
        <v>0</v>
      </c>
      <c r="W32">
        <f t="shared" si="6"/>
        <v>9802800</v>
      </c>
      <c r="X32" s="237">
        <f t="shared" si="7"/>
        <v>0</v>
      </c>
      <c r="Y32" s="238">
        <v>0</v>
      </c>
      <c r="Z32" s="236">
        <v>45900</v>
      </c>
      <c r="AA32" s="236">
        <v>54000</v>
      </c>
      <c r="AB32" s="236">
        <v>8579700</v>
      </c>
      <c r="AC32" s="236">
        <v>1123200</v>
      </c>
      <c r="AD32">
        <f t="shared" si="0"/>
        <v>9802800</v>
      </c>
      <c r="AE32" s="237">
        <f t="shared" si="1"/>
        <v>0</v>
      </c>
      <c r="AF32" s="236">
        <v>45900</v>
      </c>
      <c r="AG32" s="236">
        <v>54000</v>
      </c>
      <c r="AH32" s="236">
        <v>8579700</v>
      </c>
      <c r="AI32" s="236">
        <v>1123200</v>
      </c>
      <c r="AJ32">
        <f t="shared" si="2"/>
        <v>9802800</v>
      </c>
      <c r="AK32" s="237">
        <v>0</v>
      </c>
    </row>
    <row r="33" spans="1:37" s="105" customFormat="1" x14ac:dyDescent="0.25">
      <c r="A33" s="240" t="s">
        <v>120</v>
      </c>
      <c r="B33" s="105" t="s">
        <v>17</v>
      </c>
      <c r="C33" s="240">
        <v>0</v>
      </c>
      <c r="D33" s="240">
        <v>191700</v>
      </c>
      <c r="E33" s="240">
        <v>81000</v>
      </c>
      <c r="F33" s="240">
        <v>725400</v>
      </c>
      <c r="G33" s="240">
        <v>61200</v>
      </c>
      <c r="H33" s="105">
        <f t="shared" si="8"/>
        <v>1059300</v>
      </c>
      <c r="I33" s="241">
        <f t="shared" si="3"/>
        <v>0</v>
      </c>
      <c r="J33" s="240">
        <v>0</v>
      </c>
      <c r="K33" s="240">
        <v>215100</v>
      </c>
      <c r="L33" s="240">
        <v>119700</v>
      </c>
      <c r="M33" s="240">
        <v>713700</v>
      </c>
      <c r="N33" s="240">
        <v>10800</v>
      </c>
      <c r="O33" s="105">
        <f t="shared" si="4"/>
        <v>1059300</v>
      </c>
      <c r="P33" s="241">
        <f t="shared" si="5"/>
        <v>0</v>
      </c>
      <c r="Q33" s="240">
        <v>0</v>
      </c>
      <c r="R33" s="240">
        <v>221400</v>
      </c>
      <c r="S33" s="240">
        <v>103500</v>
      </c>
      <c r="T33" s="240">
        <v>583200</v>
      </c>
      <c r="U33" s="240">
        <v>151200</v>
      </c>
      <c r="V33" s="240">
        <v>0</v>
      </c>
      <c r="W33" s="105">
        <f t="shared" si="6"/>
        <v>1059300</v>
      </c>
      <c r="X33" s="241">
        <f t="shared" si="7"/>
        <v>0</v>
      </c>
      <c r="Y33" s="242">
        <v>0</v>
      </c>
      <c r="Z33" s="240">
        <v>229500</v>
      </c>
      <c r="AA33" s="240">
        <v>74700</v>
      </c>
      <c r="AB33" s="240">
        <v>684000</v>
      </c>
      <c r="AC33" s="240">
        <v>71100</v>
      </c>
      <c r="AD33" s="105">
        <f t="shared" si="0"/>
        <v>1059300</v>
      </c>
      <c r="AE33" s="241">
        <f t="shared" si="1"/>
        <v>0</v>
      </c>
      <c r="AF33" s="240">
        <v>229500</v>
      </c>
      <c r="AG33" s="240">
        <v>74700</v>
      </c>
      <c r="AH33" s="240">
        <v>684000</v>
      </c>
      <c r="AI33" s="240">
        <v>71100</v>
      </c>
      <c r="AJ33" s="105">
        <f t="shared" si="2"/>
        <v>1059300</v>
      </c>
      <c r="AK33" s="241">
        <v>0</v>
      </c>
    </row>
    <row r="34" spans="1:37" s="105" customFormat="1" x14ac:dyDescent="0.25">
      <c r="A34" s="240" t="s">
        <v>121</v>
      </c>
      <c r="B34" s="105" t="s">
        <v>153</v>
      </c>
      <c r="C34" s="240">
        <v>0</v>
      </c>
      <c r="D34" s="240">
        <v>516600</v>
      </c>
      <c r="E34" s="240">
        <v>64800</v>
      </c>
      <c r="F34" s="240">
        <v>4099500</v>
      </c>
      <c r="G34" s="240">
        <v>323100</v>
      </c>
      <c r="H34" s="105">
        <f t="shared" si="8"/>
        <v>5004000</v>
      </c>
      <c r="I34" s="241">
        <f t="shared" si="3"/>
        <v>0</v>
      </c>
      <c r="J34" s="240">
        <v>0</v>
      </c>
      <c r="K34" s="240">
        <v>549900</v>
      </c>
      <c r="L34" s="240">
        <v>73800</v>
      </c>
      <c r="M34" s="240">
        <v>3929400</v>
      </c>
      <c r="N34" s="240">
        <v>453600</v>
      </c>
      <c r="O34" s="105">
        <f t="shared" si="4"/>
        <v>5006700</v>
      </c>
      <c r="P34" s="241">
        <f t="shared" si="5"/>
        <v>0</v>
      </c>
      <c r="Q34" s="240">
        <v>0</v>
      </c>
      <c r="R34" s="240">
        <v>517500</v>
      </c>
      <c r="S34" s="240">
        <v>96300</v>
      </c>
      <c r="T34" s="240">
        <v>4190400</v>
      </c>
      <c r="U34" s="240">
        <v>200700</v>
      </c>
      <c r="V34" s="240">
        <v>1800</v>
      </c>
      <c r="W34" s="105">
        <f t="shared" si="6"/>
        <v>5006700</v>
      </c>
      <c r="X34" s="241">
        <f t="shared" si="7"/>
        <v>0</v>
      </c>
      <c r="Y34" s="242">
        <v>0</v>
      </c>
      <c r="Z34" s="240">
        <v>567000</v>
      </c>
      <c r="AA34" s="240">
        <v>92700</v>
      </c>
      <c r="AB34" s="240">
        <v>3827700</v>
      </c>
      <c r="AC34" s="240">
        <v>519300</v>
      </c>
      <c r="AD34" s="105">
        <f t="shared" si="0"/>
        <v>5006700</v>
      </c>
      <c r="AE34" s="241">
        <f t="shared" si="1"/>
        <v>0</v>
      </c>
      <c r="AF34" s="240">
        <v>567000</v>
      </c>
      <c r="AG34" s="240">
        <v>92700</v>
      </c>
      <c r="AH34" s="240">
        <v>3827700</v>
      </c>
      <c r="AI34" s="240">
        <v>519300</v>
      </c>
      <c r="AJ34" s="105">
        <f t="shared" si="2"/>
        <v>5006700</v>
      </c>
      <c r="AK34" s="241">
        <v>0</v>
      </c>
    </row>
    <row r="35" spans="1:37" s="105" customFormat="1" x14ac:dyDescent="0.25">
      <c r="A35" s="240" t="s">
        <v>122</v>
      </c>
      <c r="B35" s="105" t="s">
        <v>21</v>
      </c>
      <c r="C35" s="240">
        <v>0</v>
      </c>
      <c r="D35" s="240">
        <v>890100</v>
      </c>
      <c r="E35" s="240">
        <v>176400</v>
      </c>
      <c r="F35" s="240">
        <v>15903000</v>
      </c>
      <c r="G35" s="240">
        <v>686700</v>
      </c>
      <c r="H35" s="105">
        <f t="shared" si="8"/>
        <v>17656200</v>
      </c>
      <c r="I35" s="241">
        <f t="shared" si="3"/>
        <v>0</v>
      </c>
      <c r="J35" s="240">
        <v>0</v>
      </c>
      <c r="K35" s="240">
        <v>930600</v>
      </c>
      <c r="L35" s="240">
        <v>151200</v>
      </c>
      <c r="M35" s="240">
        <v>16070400</v>
      </c>
      <c r="N35" s="240">
        <v>504000</v>
      </c>
      <c r="O35" s="105">
        <f t="shared" si="4"/>
        <v>17656200</v>
      </c>
      <c r="P35" s="241">
        <f t="shared" si="5"/>
        <v>0</v>
      </c>
      <c r="Q35" s="240">
        <v>0</v>
      </c>
      <c r="R35" s="240">
        <v>889200</v>
      </c>
      <c r="S35" s="240">
        <v>155700</v>
      </c>
      <c r="T35" s="240">
        <v>16022700</v>
      </c>
      <c r="U35" s="240">
        <v>581400</v>
      </c>
      <c r="V35" s="240">
        <v>7200</v>
      </c>
      <c r="W35" s="105">
        <f t="shared" si="6"/>
        <v>17656200</v>
      </c>
      <c r="X35" s="241">
        <f t="shared" si="7"/>
        <v>0</v>
      </c>
      <c r="Y35" s="242">
        <v>0</v>
      </c>
      <c r="Z35" s="240">
        <v>954900</v>
      </c>
      <c r="AA35" s="240">
        <v>214200</v>
      </c>
      <c r="AB35" s="240">
        <v>15043500</v>
      </c>
      <c r="AC35" s="240">
        <v>1443600</v>
      </c>
      <c r="AD35" s="105">
        <f t="shared" si="0"/>
        <v>17656200</v>
      </c>
      <c r="AE35" s="241">
        <f t="shared" si="1"/>
        <v>0</v>
      </c>
      <c r="AF35" s="240">
        <v>954900</v>
      </c>
      <c r="AG35" s="240">
        <v>214200</v>
      </c>
      <c r="AH35" s="240">
        <v>15043500</v>
      </c>
      <c r="AI35" s="240">
        <v>1443600</v>
      </c>
      <c r="AJ35" s="105">
        <f t="shared" si="2"/>
        <v>17656200</v>
      </c>
      <c r="AK35" s="241">
        <v>0</v>
      </c>
    </row>
    <row r="36" spans="1:37" s="105" customFormat="1" x14ac:dyDescent="0.25">
      <c r="A36" s="240" t="s">
        <v>123</v>
      </c>
      <c r="B36" s="105" t="s">
        <v>22</v>
      </c>
      <c r="C36" s="240">
        <v>0</v>
      </c>
      <c r="D36" s="240">
        <v>1903500</v>
      </c>
      <c r="E36" s="240">
        <v>238500</v>
      </c>
      <c r="F36" s="240">
        <v>10909800</v>
      </c>
      <c r="G36" s="240">
        <v>613800</v>
      </c>
      <c r="H36" s="105">
        <f t="shared" si="8"/>
        <v>13665600</v>
      </c>
      <c r="I36" s="241">
        <f t="shared" si="3"/>
        <v>0</v>
      </c>
      <c r="J36" s="240">
        <v>0</v>
      </c>
      <c r="K36" s="240">
        <v>1978200</v>
      </c>
      <c r="L36" s="240">
        <v>283500</v>
      </c>
      <c r="M36" s="240">
        <v>10757700</v>
      </c>
      <c r="N36" s="240">
        <v>646200</v>
      </c>
      <c r="O36" s="105">
        <f t="shared" si="4"/>
        <v>13665600</v>
      </c>
      <c r="P36" s="241">
        <f t="shared" si="5"/>
        <v>0</v>
      </c>
      <c r="Q36" s="240">
        <v>0</v>
      </c>
      <c r="R36" s="240">
        <v>1911600</v>
      </c>
      <c r="S36" s="240">
        <v>317700</v>
      </c>
      <c r="T36" s="240">
        <v>10291500</v>
      </c>
      <c r="U36" s="240">
        <v>1143900</v>
      </c>
      <c r="V36" s="240">
        <v>900</v>
      </c>
      <c r="W36" s="105">
        <f t="shared" si="6"/>
        <v>13665600</v>
      </c>
      <c r="X36" s="241">
        <f t="shared" si="7"/>
        <v>0</v>
      </c>
      <c r="Y36" s="242">
        <v>0</v>
      </c>
      <c r="Z36" s="240">
        <v>2041200</v>
      </c>
      <c r="AA36" s="240">
        <v>248400</v>
      </c>
      <c r="AB36" s="240">
        <v>10206900</v>
      </c>
      <c r="AC36" s="240">
        <v>1169100</v>
      </c>
      <c r="AD36" s="105">
        <f t="shared" si="0"/>
        <v>13665600</v>
      </c>
      <c r="AE36" s="241">
        <f t="shared" si="1"/>
        <v>0</v>
      </c>
      <c r="AF36" s="240">
        <v>2041200</v>
      </c>
      <c r="AG36" s="240">
        <v>248400</v>
      </c>
      <c r="AH36" s="240">
        <v>10206900</v>
      </c>
      <c r="AI36" s="240">
        <v>1169100</v>
      </c>
      <c r="AJ36" s="105">
        <f t="shared" si="2"/>
        <v>13665600</v>
      </c>
      <c r="AK36" s="241">
        <v>0</v>
      </c>
    </row>
    <row r="37" spans="1:37" s="105" customFormat="1" x14ac:dyDescent="0.25">
      <c r="A37" s="240" t="s">
        <v>124</v>
      </c>
      <c r="B37" s="105" t="s">
        <v>210</v>
      </c>
      <c r="C37" s="240">
        <v>0</v>
      </c>
      <c r="D37" s="240">
        <v>2566800</v>
      </c>
      <c r="E37" s="240">
        <v>270900</v>
      </c>
      <c r="F37" s="240">
        <v>15337800</v>
      </c>
      <c r="G37" s="240">
        <v>881100</v>
      </c>
      <c r="H37" s="105">
        <f t="shared" si="8"/>
        <v>19056600</v>
      </c>
      <c r="I37" s="241">
        <f t="shared" si="3"/>
        <v>0</v>
      </c>
      <c r="J37" s="240">
        <v>0</v>
      </c>
      <c r="K37" s="240">
        <v>2689200</v>
      </c>
      <c r="L37" s="240">
        <v>359100</v>
      </c>
      <c r="M37" s="240">
        <v>14849100</v>
      </c>
      <c r="N37" s="240">
        <v>1159200</v>
      </c>
      <c r="O37" s="105">
        <f t="shared" si="4"/>
        <v>19056600</v>
      </c>
      <c r="P37" s="241">
        <f t="shared" si="5"/>
        <v>0</v>
      </c>
      <c r="Q37" s="240">
        <v>0</v>
      </c>
      <c r="R37" s="240">
        <v>2582100</v>
      </c>
      <c r="S37" s="240">
        <v>355500</v>
      </c>
      <c r="T37" s="240">
        <v>14391900</v>
      </c>
      <c r="U37" s="240">
        <v>1725300</v>
      </c>
      <c r="V37" s="240">
        <v>1800</v>
      </c>
      <c r="W37" s="105">
        <f t="shared" si="6"/>
        <v>19056600</v>
      </c>
      <c r="X37" s="241">
        <f t="shared" si="7"/>
        <v>0</v>
      </c>
      <c r="Y37" s="242">
        <v>0</v>
      </c>
      <c r="Z37" s="240">
        <v>2750400</v>
      </c>
      <c r="AA37" s="240">
        <v>262800</v>
      </c>
      <c r="AB37" s="240">
        <v>14310000</v>
      </c>
      <c r="AC37" s="240">
        <v>1733400</v>
      </c>
      <c r="AD37" s="105">
        <f t="shared" si="0"/>
        <v>19056600</v>
      </c>
      <c r="AE37" s="241">
        <f t="shared" si="1"/>
        <v>0</v>
      </c>
      <c r="AF37" s="240">
        <v>2750400</v>
      </c>
      <c r="AG37" s="240">
        <v>262800</v>
      </c>
      <c r="AH37" s="240">
        <v>14310000</v>
      </c>
      <c r="AI37" s="240">
        <v>1733400</v>
      </c>
      <c r="AJ37" s="105">
        <f t="shared" si="2"/>
        <v>19056600</v>
      </c>
      <c r="AK37" s="241">
        <v>0</v>
      </c>
    </row>
    <row r="38" spans="1:37" s="105" customFormat="1" x14ac:dyDescent="0.25">
      <c r="A38" s="240" t="s">
        <v>125</v>
      </c>
      <c r="B38" s="105" t="s">
        <v>8</v>
      </c>
      <c r="C38" s="240">
        <v>0</v>
      </c>
      <c r="D38" s="240">
        <v>4778100</v>
      </c>
      <c r="E38" s="240">
        <v>630000</v>
      </c>
      <c r="F38" s="240">
        <v>19675800</v>
      </c>
      <c r="G38" s="240">
        <v>1253700</v>
      </c>
      <c r="H38" s="105">
        <f t="shared" si="8"/>
        <v>26337600</v>
      </c>
      <c r="I38" s="241">
        <f t="shared" si="3"/>
        <v>0</v>
      </c>
      <c r="J38" s="240">
        <v>0</v>
      </c>
      <c r="K38" s="240">
        <v>5042700</v>
      </c>
      <c r="L38" s="240">
        <v>662400</v>
      </c>
      <c r="M38" s="240">
        <v>19449900</v>
      </c>
      <c r="N38" s="240">
        <v>1182600</v>
      </c>
      <c r="O38" s="105">
        <f t="shared" si="4"/>
        <v>26337600</v>
      </c>
      <c r="P38" s="241">
        <f t="shared" si="5"/>
        <v>0</v>
      </c>
      <c r="Q38" s="240">
        <v>0</v>
      </c>
      <c r="R38" s="240">
        <v>4852800</v>
      </c>
      <c r="S38" s="240">
        <v>756900</v>
      </c>
      <c r="T38" s="240">
        <v>18915300</v>
      </c>
      <c r="U38" s="240">
        <v>1810800</v>
      </c>
      <c r="V38" s="240">
        <v>1800</v>
      </c>
      <c r="W38" s="105">
        <f t="shared" si="6"/>
        <v>26337600</v>
      </c>
      <c r="X38" s="241">
        <f t="shared" si="7"/>
        <v>0</v>
      </c>
      <c r="Y38" s="242">
        <v>0</v>
      </c>
      <c r="Z38" s="240">
        <v>5168700</v>
      </c>
      <c r="AA38" s="240">
        <v>657000</v>
      </c>
      <c r="AB38" s="240">
        <v>17546400</v>
      </c>
      <c r="AC38" s="240">
        <v>2965500</v>
      </c>
      <c r="AD38" s="105">
        <f t="shared" si="0"/>
        <v>26337600</v>
      </c>
      <c r="AE38" s="241">
        <f t="shared" si="1"/>
        <v>0</v>
      </c>
      <c r="AF38" s="240">
        <v>5168700</v>
      </c>
      <c r="AG38" s="240">
        <v>657000</v>
      </c>
      <c r="AH38" s="240">
        <v>17546400</v>
      </c>
      <c r="AI38" s="240">
        <v>2965500</v>
      </c>
      <c r="AJ38" s="105">
        <f t="shared" si="2"/>
        <v>26337600</v>
      </c>
      <c r="AK38" s="241">
        <v>0</v>
      </c>
    </row>
    <row r="39" spans="1:37" x14ac:dyDescent="0.25">
      <c r="A39" s="236" t="s">
        <v>371</v>
      </c>
      <c r="B39" t="s">
        <v>343</v>
      </c>
      <c r="C39" s="236">
        <v>0</v>
      </c>
      <c r="D39" s="236">
        <v>0</v>
      </c>
      <c r="E39" s="236">
        <v>10800</v>
      </c>
      <c r="F39" s="236">
        <v>1580400</v>
      </c>
      <c r="G39" s="236">
        <v>231300</v>
      </c>
      <c r="H39">
        <f t="shared" si="8"/>
        <v>1822500</v>
      </c>
      <c r="I39" s="237">
        <f t="shared" si="3"/>
        <v>0</v>
      </c>
      <c r="J39" s="236">
        <v>0</v>
      </c>
      <c r="K39" s="236">
        <v>0</v>
      </c>
      <c r="L39" s="236">
        <v>12600</v>
      </c>
      <c r="M39" s="236">
        <v>1544400</v>
      </c>
      <c r="N39" s="236">
        <v>265500</v>
      </c>
      <c r="O39">
        <f t="shared" si="4"/>
        <v>1822500</v>
      </c>
      <c r="P39" s="237">
        <f t="shared" si="5"/>
        <v>0</v>
      </c>
      <c r="Q39" s="236">
        <v>0</v>
      </c>
      <c r="R39" s="236">
        <v>0</v>
      </c>
      <c r="S39" s="236">
        <v>18000</v>
      </c>
      <c r="T39" s="236">
        <v>1547100</v>
      </c>
      <c r="U39" s="236">
        <v>257400</v>
      </c>
      <c r="V39" s="236">
        <v>0</v>
      </c>
      <c r="W39">
        <f t="shared" si="6"/>
        <v>1822500</v>
      </c>
      <c r="X39" s="237">
        <f t="shared" si="7"/>
        <v>0</v>
      </c>
      <c r="Y39" s="238">
        <v>0</v>
      </c>
      <c r="Z39" s="236">
        <v>0</v>
      </c>
      <c r="AA39" s="236">
        <v>17100</v>
      </c>
      <c r="AB39" s="236">
        <v>1474200</v>
      </c>
      <c r="AC39" s="236">
        <v>331200</v>
      </c>
      <c r="AD39">
        <f t="shared" si="0"/>
        <v>1822500</v>
      </c>
      <c r="AE39" s="237">
        <f t="shared" si="1"/>
        <v>0</v>
      </c>
      <c r="AF39" s="236">
        <v>0</v>
      </c>
      <c r="AG39" s="236">
        <v>17100</v>
      </c>
      <c r="AH39" s="236">
        <v>1474200</v>
      </c>
      <c r="AI39" s="236">
        <v>331200</v>
      </c>
      <c r="AJ39">
        <f t="shared" si="2"/>
        <v>1822500</v>
      </c>
      <c r="AK39" s="237">
        <v>0</v>
      </c>
    </row>
    <row r="40" spans="1:37" x14ac:dyDescent="0.25">
      <c r="A40" s="236" t="s">
        <v>372</v>
      </c>
      <c r="B40" t="s">
        <v>373</v>
      </c>
      <c r="C40" s="236">
        <v>0</v>
      </c>
      <c r="D40" s="236">
        <v>36900</v>
      </c>
      <c r="E40" s="236">
        <v>49500</v>
      </c>
      <c r="F40" s="236">
        <v>601200</v>
      </c>
      <c r="G40" s="236">
        <v>23400</v>
      </c>
      <c r="H40">
        <f t="shared" si="8"/>
        <v>711000</v>
      </c>
      <c r="I40" s="237">
        <f t="shared" si="3"/>
        <v>0</v>
      </c>
      <c r="J40" s="236">
        <v>0</v>
      </c>
      <c r="K40" s="236">
        <v>55800</v>
      </c>
      <c r="L40" s="236">
        <v>39600</v>
      </c>
      <c r="M40" s="236">
        <v>609300</v>
      </c>
      <c r="N40" s="236">
        <v>6300</v>
      </c>
      <c r="O40">
        <f t="shared" si="4"/>
        <v>711000</v>
      </c>
      <c r="P40" s="237">
        <f t="shared" si="5"/>
        <v>0</v>
      </c>
      <c r="Q40" s="236">
        <v>0</v>
      </c>
      <c r="R40" s="236">
        <v>54000</v>
      </c>
      <c r="S40" s="236">
        <v>41400</v>
      </c>
      <c r="T40" s="236">
        <v>582300</v>
      </c>
      <c r="U40" s="236">
        <v>33300</v>
      </c>
      <c r="V40" s="236">
        <v>0</v>
      </c>
      <c r="W40">
        <f t="shared" si="6"/>
        <v>711000</v>
      </c>
      <c r="X40" s="237">
        <f t="shared" si="7"/>
        <v>0</v>
      </c>
      <c r="Y40" s="238">
        <v>0</v>
      </c>
      <c r="Z40" s="236">
        <v>84600</v>
      </c>
      <c r="AA40" s="236">
        <v>27900</v>
      </c>
      <c r="AB40" s="236">
        <v>544500</v>
      </c>
      <c r="AC40" s="236">
        <v>54000</v>
      </c>
      <c r="AD40">
        <f t="shared" si="0"/>
        <v>711000</v>
      </c>
      <c r="AE40" s="237">
        <f t="shared" si="1"/>
        <v>0</v>
      </c>
      <c r="AF40" s="236">
        <v>84600</v>
      </c>
      <c r="AG40" s="236">
        <v>27900</v>
      </c>
      <c r="AH40" s="236">
        <v>544500</v>
      </c>
      <c r="AI40" s="236">
        <v>54000</v>
      </c>
      <c r="AJ40">
        <f t="shared" si="2"/>
        <v>711000</v>
      </c>
      <c r="AK40" s="237">
        <v>0</v>
      </c>
    </row>
    <row r="41" spans="1:37" s="105" customFormat="1" x14ac:dyDescent="0.25">
      <c r="A41" s="240" t="s">
        <v>126</v>
      </c>
      <c r="B41" s="243" t="s">
        <v>15</v>
      </c>
      <c r="C41" s="240">
        <v>0</v>
      </c>
      <c r="D41" s="240">
        <v>248400</v>
      </c>
      <c r="E41" s="240">
        <v>95400</v>
      </c>
      <c r="F41" s="240">
        <v>3120300</v>
      </c>
      <c r="G41" s="240">
        <v>195300</v>
      </c>
      <c r="H41" s="105">
        <f t="shared" si="8"/>
        <v>3659400</v>
      </c>
      <c r="I41" s="241">
        <f t="shared" si="3"/>
        <v>0</v>
      </c>
      <c r="J41" s="240">
        <v>0</v>
      </c>
      <c r="K41" s="240">
        <v>295200</v>
      </c>
      <c r="L41" s="240">
        <v>77400</v>
      </c>
      <c r="M41" s="240">
        <v>3046500</v>
      </c>
      <c r="N41" s="240">
        <v>240300</v>
      </c>
      <c r="O41" s="105">
        <f t="shared" si="4"/>
        <v>3659400</v>
      </c>
      <c r="P41" s="241">
        <f t="shared" si="5"/>
        <v>0</v>
      </c>
      <c r="Q41" s="240">
        <v>0</v>
      </c>
      <c r="R41" s="240">
        <v>279900</v>
      </c>
      <c r="S41" s="240">
        <v>96300</v>
      </c>
      <c r="T41" s="240">
        <v>2691000</v>
      </c>
      <c r="U41" s="240">
        <v>589500</v>
      </c>
      <c r="V41" s="240">
        <v>2700</v>
      </c>
      <c r="W41" s="105">
        <f t="shared" si="6"/>
        <v>3659400</v>
      </c>
      <c r="X41" s="241">
        <f t="shared" si="7"/>
        <v>0</v>
      </c>
      <c r="Y41" s="242">
        <v>0</v>
      </c>
      <c r="Z41" s="240">
        <v>333900</v>
      </c>
      <c r="AA41" s="240">
        <v>57600</v>
      </c>
      <c r="AB41" s="240">
        <v>2768400</v>
      </c>
      <c r="AC41" s="240">
        <v>499500</v>
      </c>
      <c r="AD41" s="105">
        <f t="shared" si="0"/>
        <v>3659400</v>
      </c>
      <c r="AE41" s="241">
        <f t="shared" si="1"/>
        <v>0</v>
      </c>
      <c r="AF41" s="240">
        <v>333900</v>
      </c>
      <c r="AG41" s="240">
        <v>57600</v>
      </c>
      <c r="AH41" s="240">
        <v>2768400</v>
      </c>
      <c r="AI41" s="240">
        <v>499500</v>
      </c>
      <c r="AJ41" s="105">
        <f t="shared" si="2"/>
        <v>3659400</v>
      </c>
      <c r="AK41" s="241">
        <v>0</v>
      </c>
    </row>
    <row r="42" spans="1:37" x14ac:dyDescent="0.25">
      <c r="A42" s="236" t="s">
        <v>374</v>
      </c>
      <c r="B42" t="s">
        <v>343</v>
      </c>
      <c r="C42" s="236">
        <v>594000</v>
      </c>
      <c r="D42" s="236">
        <v>0</v>
      </c>
      <c r="E42" s="236">
        <v>2700</v>
      </c>
      <c r="F42" s="236">
        <v>1565100</v>
      </c>
      <c r="G42" s="236">
        <v>36000</v>
      </c>
      <c r="H42">
        <f t="shared" si="8"/>
        <v>2197800</v>
      </c>
      <c r="I42" s="237">
        <f t="shared" si="3"/>
        <v>0.27027027027027029</v>
      </c>
      <c r="J42" s="236">
        <v>594000</v>
      </c>
      <c r="K42" s="236">
        <v>0</v>
      </c>
      <c r="L42" s="236">
        <v>1800</v>
      </c>
      <c r="M42" s="236">
        <v>1574100</v>
      </c>
      <c r="N42" s="236">
        <v>27900</v>
      </c>
      <c r="O42">
        <f t="shared" si="4"/>
        <v>2197800</v>
      </c>
      <c r="P42" s="237">
        <f t="shared" si="5"/>
        <v>0.27027027027027029</v>
      </c>
      <c r="Q42" s="236">
        <v>594000</v>
      </c>
      <c r="R42" s="236">
        <v>0</v>
      </c>
      <c r="S42" s="236">
        <v>3600</v>
      </c>
      <c r="T42" s="236">
        <v>1587600</v>
      </c>
      <c r="U42" s="236">
        <v>12600</v>
      </c>
      <c r="V42" s="236">
        <v>0</v>
      </c>
      <c r="W42">
        <f t="shared" si="6"/>
        <v>2197800</v>
      </c>
      <c r="X42" s="237">
        <f t="shared" si="7"/>
        <v>0.27027027027027029</v>
      </c>
      <c r="Y42" s="238">
        <v>595269.49368788826</v>
      </c>
      <c r="Z42" s="236">
        <v>0</v>
      </c>
      <c r="AA42" s="236">
        <v>4500</v>
      </c>
      <c r="AB42" s="236">
        <v>1566900</v>
      </c>
      <c r="AC42" s="236">
        <v>6300</v>
      </c>
      <c r="AD42">
        <f t="shared" si="0"/>
        <v>2172969.4936878881</v>
      </c>
      <c r="AE42" s="237">
        <f t="shared" si="1"/>
        <v>0.27394286731454182</v>
      </c>
      <c r="AF42" s="236">
        <v>51300</v>
      </c>
      <c r="AG42" s="236">
        <v>22500</v>
      </c>
      <c r="AH42" s="236">
        <v>2094300</v>
      </c>
      <c r="AI42" s="236">
        <v>29700</v>
      </c>
      <c r="AJ42">
        <f t="shared" si="2"/>
        <v>2197800</v>
      </c>
      <c r="AK42" s="237">
        <v>0</v>
      </c>
    </row>
    <row r="43" spans="1:37" x14ac:dyDescent="0.25">
      <c r="A43" s="236" t="s">
        <v>375</v>
      </c>
      <c r="B43" t="s">
        <v>376</v>
      </c>
      <c r="C43" s="236">
        <v>0</v>
      </c>
      <c r="D43" s="236">
        <v>27900</v>
      </c>
      <c r="E43" s="236">
        <v>31500</v>
      </c>
      <c r="F43" s="236">
        <v>324900</v>
      </c>
      <c r="G43" s="236">
        <v>38700</v>
      </c>
      <c r="H43">
        <f t="shared" si="8"/>
        <v>423000</v>
      </c>
      <c r="I43" s="237">
        <f t="shared" si="3"/>
        <v>0</v>
      </c>
      <c r="J43" s="236">
        <v>0</v>
      </c>
      <c r="K43" s="236">
        <v>43200</v>
      </c>
      <c r="L43" s="236">
        <v>29700</v>
      </c>
      <c r="M43" s="236">
        <v>343800</v>
      </c>
      <c r="N43" s="236">
        <v>6300</v>
      </c>
      <c r="O43">
        <f t="shared" si="4"/>
        <v>423000</v>
      </c>
      <c r="P43" s="237">
        <f t="shared" si="5"/>
        <v>0</v>
      </c>
      <c r="Q43" s="236">
        <v>0</v>
      </c>
      <c r="R43" s="236">
        <v>29700</v>
      </c>
      <c r="S43" s="236">
        <v>41400</v>
      </c>
      <c r="T43" s="236">
        <v>331200</v>
      </c>
      <c r="U43" s="236">
        <v>20700</v>
      </c>
      <c r="V43" s="236">
        <v>0</v>
      </c>
      <c r="W43">
        <f t="shared" si="6"/>
        <v>423000</v>
      </c>
      <c r="X43" s="237">
        <f t="shared" si="7"/>
        <v>0</v>
      </c>
      <c r="Y43" s="238">
        <v>0</v>
      </c>
      <c r="Z43" s="236">
        <v>50400</v>
      </c>
      <c r="AA43" s="236">
        <v>40500</v>
      </c>
      <c r="AB43" s="236">
        <v>321300</v>
      </c>
      <c r="AC43" s="236">
        <v>10800</v>
      </c>
      <c r="AD43">
        <f t="shared" si="0"/>
        <v>423000</v>
      </c>
      <c r="AE43" s="237">
        <f t="shared" si="1"/>
        <v>0</v>
      </c>
      <c r="AF43" s="236">
        <v>50400</v>
      </c>
      <c r="AG43" s="236">
        <v>40500</v>
      </c>
      <c r="AH43" s="236">
        <v>321300</v>
      </c>
      <c r="AI43" s="236">
        <v>10800</v>
      </c>
      <c r="AJ43">
        <f t="shared" si="2"/>
        <v>423000</v>
      </c>
      <c r="AK43" s="237">
        <v>0</v>
      </c>
    </row>
    <row r="44" spans="1:37" x14ac:dyDescent="0.25">
      <c r="A44" s="236" t="s">
        <v>377</v>
      </c>
      <c r="B44" s="239" t="s">
        <v>378</v>
      </c>
      <c r="C44" s="236">
        <v>3473100</v>
      </c>
      <c r="D44" s="236">
        <v>0</v>
      </c>
      <c r="E44" s="236">
        <v>900</v>
      </c>
      <c r="F44" s="236">
        <v>1778400</v>
      </c>
      <c r="G44" s="236">
        <v>52200</v>
      </c>
      <c r="H44">
        <f t="shared" si="8"/>
        <v>5304600</v>
      </c>
      <c r="I44" s="237">
        <f t="shared" si="3"/>
        <v>0.6547336274177129</v>
      </c>
      <c r="J44" s="236">
        <v>3473100</v>
      </c>
      <c r="K44" s="236">
        <v>0</v>
      </c>
      <c r="L44" s="236">
        <v>0</v>
      </c>
      <c r="M44" s="236">
        <v>1831500</v>
      </c>
      <c r="N44" s="236">
        <v>0</v>
      </c>
      <c r="O44">
        <f t="shared" si="4"/>
        <v>5304600</v>
      </c>
      <c r="P44" s="237">
        <f t="shared" si="5"/>
        <v>0.6547336274177129</v>
      </c>
      <c r="Q44" s="236">
        <v>3473100</v>
      </c>
      <c r="R44" s="236">
        <v>0</v>
      </c>
      <c r="S44" s="236">
        <v>0</v>
      </c>
      <c r="T44" s="236">
        <v>1830600</v>
      </c>
      <c r="U44" s="236">
        <v>900</v>
      </c>
      <c r="V44" s="236">
        <v>0</v>
      </c>
      <c r="W44">
        <f t="shared" si="6"/>
        <v>5304600</v>
      </c>
      <c r="X44" s="237">
        <f t="shared" si="7"/>
        <v>0.6547336274177129</v>
      </c>
      <c r="Y44" s="238">
        <v>3530360.6605846044</v>
      </c>
      <c r="Z44" s="236">
        <v>0</v>
      </c>
      <c r="AA44" s="236">
        <v>900</v>
      </c>
      <c r="AB44" s="236">
        <v>1742400</v>
      </c>
      <c r="AC44" s="236">
        <v>5400</v>
      </c>
      <c r="AD44">
        <f t="shared" si="0"/>
        <v>5279060.6605846044</v>
      </c>
      <c r="AE44" s="237">
        <f t="shared" si="1"/>
        <v>0.66874788671090046</v>
      </c>
      <c r="AF44" s="236">
        <v>28800</v>
      </c>
      <c r="AG44" s="236">
        <v>36900</v>
      </c>
      <c r="AH44" s="236">
        <v>5172300</v>
      </c>
      <c r="AI44" s="236">
        <v>66600</v>
      </c>
      <c r="AJ44">
        <f t="shared" si="2"/>
        <v>5304600</v>
      </c>
      <c r="AK44" s="237">
        <v>0</v>
      </c>
    </row>
    <row r="45" spans="1:37" x14ac:dyDescent="0.25">
      <c r="A45" s="236" t="s">
        <v>379</v>
      </c>
      <c r="B45" t="s">
        <v>380</v>
      </c>
      <c r="C45" s="236">
        <v>130500</v>
      </c>
      <c r="D45" s="236">
        <v>19800</v>
      </c>
      <c r="E45" s="236">
        <v>19800</v>
      </c>
      <c r="F45" s="236">
        <v>620100</v>
      </c>
      <c r="G45" s="236">
        <v>18000</v>
      </c>
      <c r="H45">
        <f t="shared" si="8"/>
        <v>808200</v>
      </c>
      <c r="I45" s="237">
        <f t="shared" si="3"/>
        <v>0.16146993318485522</v>
      </c>
      <c r="J45" s="236">
        <v>130500</v>
      </c>
      <c r="K45" s="236">
        <v>28800</v>
      </c>
      <c r="L45" s="236">
        <v>22500</v>
      </c>
      <c r="M45" s="236">
        <v>619200</v>
      </c>
      <c r="N45" s="236">
        <v>7200</v>
      </c>
      <c r="O45">
        <f t="shared" si="4"/>
        <v>808200</v>
      </c>
      <c r="P45" s="237">
        <f t="shared" si="5"/>
        <v>0.16146993318485522</v>
      </c>
      <c r="Q45" s="236">
        <v>130500</v>
      </c>
      <c r="R45" s="236">
        <v>18000</v>
      </c>
      <c r="S45" s="236">
        <v>26100</v>
      </c>
      <c r="T45" s="236">
        <v>612000</v>
      </c>
      <c r="U45" s="236">
        <v>18000</v>
      </c>
      <c r="V45" s="236">
        <v>3600</v>
      </c>
      <c r="W45">
        <f t="shared" si="6"/>
        <v>808200</v>
      </c>
      <c r="X45" s="237">
        <f t="shared" si="7"/>
        <v>0.16146993318485522</v>
      </c>
      <c r="Y45" s="238">
        <v>141450.17671791403</v>
      </c>
      <c r="Z45" s="236">
        <v>35100</v>
      </c>
      <c r="AA45" s="236">
        <v>16200</v>
      </c>
      <c r="AB45" s="236">
        <v>594900</v>
      </c>
      <c r="AC45" s="236">
        <v>18000</v>
      </c>
      <c r="AD45">
        <f t="shared" si="0"/>
        <v>805650.17671791406</v>
      </c>
      <c r="AE45" s="237">
        <f t="shared" si="1"/>
        <v>0.1755726999206513</v>
      </c>
      <c r="AF45" s="236">
        <v>35100</v>
      </c>
      <c r="AG45" s="236">
        <v>24300</v>
      </c>
      <c r="AH45" s="236">
        <v>697500</v>
      </c>
      <c r="AI45" s="236">
        <v>51300</v>
      </c>
      <c r="AJ45">
        <f t="shared" si="2"/>
        <v>808200</v>
      </c>
      <c r="AK45" s="237">
        <v>0</v>
      </c>
    </row>
    <row r="46" spans="1:37" x14ac:dyDescent="0.25">
      <c r="A46" s="236" t="s">
        <v>381</v>
      </c>
      <c r="B46" t="s">
        <v>382</v>
      </c>
      <c r="C46" s="236">
        <v>0</v>
      </c>
      <c r="D46" s="236">
        <v>39600</v>
      </c>
      <c r="E46" s="236">
        <v>22500</v>
      </c>
      <c r="F46" s="236">
        <v>4725000</v>
      </c>
      <c r="G46" s="236">
        <v>135900</v>
      </c>
      <c r="H46">
        <f t="shared" si="8"/>
        <v>4923000</v>
      </c>
      <c r="I46" s="237">
        <f t="shared" si="3"/>
        <v>0</v>
      </c>
      <c r="J46" s="236">
        <v>0</v>
      </c>
      <c r="K46" s="236">
        <v>43200</v>
      </c>
      <c r="L46" s="236">
        <v>26100</v>
      </c>
      <c r="M46" s="236">
        <v>4544100</v>
      </c>
      <c r="N46" s="236">
        <v>309600</v>
      </c>
      <c r="O46">
        <f t="shared" si="4"/>
        <v>4923000</v>
      </c>
      <c r="P46" s="237">
        <f t="shared" si="5"/>
        <v>0</v>
      </c>
      <c r="Q46" s="236">
        <v>0</v>
      </c>
      <c r="R46" s="236">
        <v>42300</v>
      </c>
      <c r="S46" s="236">
        <v>68400</v>
      </c>
      <c r="T46" s="236">
        <v>4566600</v>
      </c>
      <c r="U46" s="236">
        <v>245700</v>
      </c>
      <c r="V46" s="236">
        <v>0</v>
      </c>
      <c r="W46">
        <f t="shared" si="6"/>
        <v>4923000</v>
      </c>
      <c r="X46" s="237">
        <f t="shared" si="7"/>
        <v>0</v>
      </c>
      <c r="Y46" s="238">
        <v>0</v>
      </c>
      <c r="Z46" s="236">
        <v>49500</v>
      </c>
      <c r="AA46" s="236">
        <v>37800</v>
      </c>
      <c r="AB46" s="236">
        <v>4418100</v>
      </c>
      <c r="AC46" s="236">
        <v>417600</v>
      </c>
      <c r="AD46">
        <f t="shared" si="0"/>
        <v>4923000</v>
      </c>
      <c r="AE46" s="237">
        <f t="shared" si="1"/>
        <v>0</v>
      </c>
      <c r="AF46" s="236">
        <v>49500</v>
      </c>
      <c r="AG46" s="236">
        <v>37800</v>
      </c>
      <c r="AH46" s="236">
        <v>4418100</v>
      </c>
      <c r="AI46" s="236">
        <v>417600</v>
      </c>
      <c r="AJ46">
        <f t="shared" si="2"/>
        <v>4923000</v>
      </c>
      <c r="AK46" s="237">
        <v>0</v>
      </c>
    </row>
    <row r="47" spans="1:37" s="105" customFormat="1" x14ac:dyDescent="0.25">
      <c r="A47" s="240" t="s">
        <v>127</v>
      </c>
      <c r="B47" s="105" t="s">
        <v>14</v>
      </c>
      <c r="C47" s="240">
        <v>0</v>
      </c>
      <c r="D47" s="240">
        <v>633600</v>
      </c>
      <c r="E47" s="240">
        <v>110700</v>
      </c>
      <c r="F47" s="240">
        <v>4716900</v>
      </c>
      <c r="G47" s="240">
        <v>120600</v>
      </c>
      <c r="H47" s="105">
        <f t="shared" si="8"/>
        <v>5581800</v>
      </c>
      <c r="I47" s="241">
        <f t="shared" si="3"/>
        <v>0</v>
      </c>
      <c r="J47" s="240">
        <v>0</v>
      </c>
      <c r="K47" s="240">
        <v>689400</v>
      </c>
      <c r="L47" s="240">
        <v>111600</v>
      </c>
      <c r="M47" s="240">
        <v>4643100</v>
      </c>
      <c r="N47" s="240">
        <v>137700</v>
      </c>
      <c r="O47" s="105">
        <f t="shared" si="4"/>
        <v>5581800</v>
      </c>
      <c r="P47" s="241">
        <f t="shared" si="5"/>
        <v>0</v>
      </c>
      <c r="Q47" s="240">
        <v>0</v>
      </c>
      <c r="R47" s="240">
        <v>643500</v>
      </c>
      <c r="S47" s="240">
        <v>145800</v>
      </c>
      <c r="T47" s="240">
        <v>4726800</v>
      </c>
      <c r="U47" s="240">
        <v>65700</v>
      </c>
      <c r="V47" s="240">
        <v>0</v>
      </c>
      <c r="W47" s="105">
        <f t="shared" si="6"/>
        <v>5581800</v>
      </c>
      <c r="X47" s="241">
        <f t="shared" si="7"/>
        <v>0</v>
      </c>
      <c r="Y47" s="242">
        <v>0</v>
      </c>
      <c r="Z47" s="240">
        <v>724500</v>
      </c>
      <c r="AA47" s="240">
        <v>81900</v>
      </c>
      <c r="AB47" s="240">
        <v>4610700</v>
      </c>
      <c r="AC47" s="240">
        <v>164700</v>
      </c>
      <c r="AD47" s="105">
        <f t="shared" si="0"/>
        <v>5581800</v>
      </c>
      <c r="AE47" s="241">
        <f t="shared" si="1"/>
        <v>0</v>
      </c>
      <c r="AF47" s="240">
        <v>724500</v>
      </c>
      <c r="AG47" s="240">
        <v>81900</v>
      </c>
      <c r="AH47" s="240">
        <v>4610700</v>
      </c>
      <c r="AI47" s="240">
        <v>164700</v>
      </c>
      <c r="AJ47" s="105">
        <f t="shared" si="2"/>
        <v>5581800</v>
      </c>
      <c r="AK47" s="241">
        <v>0</v>
      </c>
    </row>
    <row r="48" spans="1:37" x14ac:dyDescent="0.25">
      <c r="A48" s="236" t="s">
        <v>383</v>
      </c>
      <c r="B48" t="s">
        <v>384</v>
      </c>
      <c r="C48" s="236">
        <v>0</v>
      </c>
      <c r="D48" s="236">
        <v>29700</v>
      </c>
      <c r="E48" s="236">
        <v>38700</v>
      </c>
      <c r="F48" s="236">
        <v>1426500</v>
      </c>
      <c r="G48" s="236">
        <v>25200</v>
      </c>
      <c r="H48">
        <f t="shared" si="8"/>
        <v>1520100</v>
      </c>
      <c r="I48" s="237">
        <f t="shared" si="3"/>
        <v>0</v>
      </c>
      <c r="J48" s="236">
        <v>0</v>
      </c>
      <c r="K48" s="236">
        <v>52200</v>
      </c>
      <c r="L48" s="236">
        <v>41400</v>
      </c>
      <c r="M48" s="236">
        <v>1411200</v>
      </c>
      <c r="N48" s="236">
        <v>15300</v>
      </c>
      <c r="O48">
        <f t="shared" si="4"/>
        <v>1520100</v>
      </c>
      <c r="P48" s="237">
        <f t="shared" si="5"/>
        <v>0</v>
      </c>
      <c r="Q48" s="236">
        <v>0</v>
      </c>
      <c r="R48" s="236">
        <v>34200</v>
      </c>
      <c r="S48" s="236">
        <v>54000</v>
      </c>
      <c r="T48" s="236">
        <v>1369800</v>
      </c>
      <c r="U48" s="236">
        <v>62100</v>
      </c>
      <c r="V48" s="236">
        <v>0</v>
      </c>
      <c r="W48">
        <f t="shared" si="6"/>
        <v>1520100</v>
      </c>
      <c r="X48" s="237">
        <f t="shared" si="7"/>
        <v>0</v>
      </c>
      <c r="Y48" s="238">
        <v>0</v>
      </c>
      <c r="Z48" s="236">
        <v>36900</v>
      </c>
      <c r="AA48" s="236">
        <v>39600</v>
      </c>
      <c r="AB48" s="236">
        <v>1429200</v>
      </c>
      <c r="AC48" s="236">
        <v>14400</v>
      </c>
      <c r="AD48">
        <f t="shared" si="0"/>
        <v>1520100</v>
      </c>
      <c r="AE48" s="237">
        <f t="shared" si="1"/>
        <v>0</v>
      </c>
      <c r="AF48" s="236">
        <v>36900</v>
      </c>
      <c r="AG48" s="236">
        <v>39600</v>
      </c>
      <c r="AH48" s="236">
        <v>1429200</v>
      </c>
      <c r="AI48" s="236">
        <v>14400</v>
      </c>
      <c r="AJ48">
        <f t="shared" si="2"/>
        <v>1520100</v>
      </c>
      <c r="AK48" s="237">
        <v>0</v>
      </c>
    </row>
    <row r="49" spans="1:37" x14ac:dyDescent="0.25">
      <c r="A49" s="236" t="s">
        <v>385</v>
      </c>
      <c r="B49" s="239" t="s">
        <v>386</v>
      </c>
      <c r="C49" s="236">
        <v>0</v>
      </c>
      <c r="D49" s="236">
        <v>0</v>
      </c>
      <c r="E49" s="236">
        <v>26100</v>
      </c>
      <c r="F49" s="236">
        <v>943200</v>
      </c>
      <c r="G49" s="236">
        <v>87300</v>
      </c>
      <c r="H49">
        <f t="shared" si="8"/>
        <v>1056600</v>
      </c>
      <c r="I49" s="237">
        <f t="shared" si="3"/>
        <v>0</v>
      </c>
      <c r="J49" s="236">
        <v>0</v>
      </c>
      <c r="K49" s="236">
        <v>0</v>
      </c>
      <c r="L49" s="236">
        <v>18900</v>
      </c>
      <c r="M49" s="236">
        <v>913500</v>
      </c>
      <c r="N49" s="236">
        <v>124200</v>
      </c>
      <c r="O49">
        <f t="shared" si="4"/>
        <v>1056600</v>
      </c>
      <c r="P49" s="237">
        <f t="shared" si="5"/>
        <v>0</v>
      </c>
      <c r="Q49" s="236">
        <v>0</v>
      </c>
      <c r="R49" s="236">
        <v>0</v>
      </c>
      <c r="S49" s="236">
        <v>16200</v>
      </c>
      <c r="T49" s="236">
        <v>873000</v>
      </c>
      <c r="U49" s="236">
        <v>167400</v>
      </c>
      <c r="V49" s="236">
        <v>0</v>
      </c>
      <c r="W49">
        <f t="shared" si="6"/>
        <v>1056600</v>
      </c>
      <c r="X49" s="237">
        <f t="shared" si="7"/>
        <v>0</v>
      </c>
      <c r="Y49" s="238">
        <v>0</v>
      </c>
      <c r="Z49" s="236">
        <v>15300</v>
      </c>
      <c r="AA49" s="236">
        <v>18000</v>
      </c>
      <c r="AB49" s="236">
        <v>758700</v>
      </c>
      <c r="AC49" s="236">
        <v>264600</v>
      </c>
      <c r="AD49">
        <f t="shared" si="0"/>
        <v>1056600</v>
      </c>
      <c r="AE49" s="237">
        <f t="shared" si="1"/>
        <v>0</v>
      </c>
      <c r="AF49" s="236">
        <v>15300</v>
      </c>
      <c r="AG49" s="236">
        <v>18000</v>
      </c>
      <c r="AH49" s="236">
        <v>758700</v>
      </c>
      <c r="AI49" s="236">
        <v>264600</v>
      </c>
      <c r="AJ49">
        <f t="shared" si="2"/>
        <v>1056600</v>
      </c>
      <c r="AK49" s="237">
        <v>0</v>
      </c>
    </row>
    <row r="50" spans="1:37" s="105" customFormat="1" x14ac:dyDescent="0.25">
      <c r="A50" s="240" t="s">
        <v>128</v>
      </c>
      <c r="B50" s="105" t="s">
        <v>5</v>
      </c>
      <c r="C50" s="240">
        <v>0</v>
      </c>
      <c r="D50" s="240">
        <v>100800</v>
      </c>
      <c r="E50" s="240">
        <v>50400</v>
      </c>
      <c r="F50" s="240">
        <v>1969200</v>
      </c>
      <c r="G50" s="240">
        <v>67500</v>
      </c>
      <c r="H50" s="105">
        <f t="shared" si="8"/>
        <v>2187900</v>
      </c>
      <c r="I50" s="241">
        <f t="shared" si="3"/>
        <v>0</v>
      </c>
      <c r="J50" s="240">
        <v>0</v>
      </c>
      <c r="K50" s="240">
        <v>118800</v>
      </c>
      <c r="L50" s="240">
        <v>53100</v>
      </c>
      <c r="M50" s="240">
        <v>1917900</v>
      </c>
      <c r="N50" s="240">
        <v>98100</v>
      </c>
      <c r="O50" s="105">
        <f t="shared" si="4"/>
        <v>2187900</v>
      </c>
      <c r="P50" s="241">
        <f t="shared" si="5"/>
        <v>0</v>
      </c>
      <c r="Q50" s="240">
        <v>0</v>
      </c>
      <c r="R50" s="240">
        <v>99900</v>
      </c>
      <c r="S50" s="240">
        <v>63900</v>
      </c>
      <c r="T50" s="240">
        <v>1848600</v>
      </c>
      <c r="U50" s="240">
        <v>175500</v>
      </c>
      <c r="V50" s="240">
        <v>0</v>
      </c>
      <c r="W50" s="105">
        <f t="shared" si="6"/>
        <v>2187900</v>
      </c>
      <c r="X50" s="241">
        <f t="shared" si="7"/>
        <v>0</v>
      </c>
      <c r="Y50" s="242">
        <v>0</v>
      </c>
      <c r="Z50" s="240">
        <v>141300</v>
      </c>
      <c r="AA50" s="240">
        <v>38700</v>
      </c>
      <c r="AB50" s="240">
        <v>1854000</v>
      </c>
      <c r="AC50" s="240">
        <v>153900</v>
      </c>
      <c r="AD50" s="105">
        <f t="shared" si="0"/>
        <v>2187900</v>
      </c>
      <c r="AE50" s="241">
        <f t="shared" si="1"/>
        <v>0</v>
      </c>
      <c r="AF50" s="240">
        <v>141300</v>
      </c>
      <c r="AG50" s="240">
        <v>38700</v>
      </c>
      <c r="AH50" s="240">
        <v>1854000</v>
      </c>
      <c r="AI50" s="240">
        <v>153900</v>
      </c>
      <c r="AJ50" s="105">
        <f t="shared" si="2"/>
        <v>2187900</v>
      </c>
      <c r="AK50" s="241">
        <v>0</v>
      </c>
    </row>
    <row r="51" spans="1:37" x14ac:dyDescent="0.25">
      <c r="A51" s="236" t="s">
        <v>387</v>
      </c>
      <c r="B51" t="s">
        <v>388</v>
      </c>
      <c r="C51" s="236">
        <v>0</v>
      </c>
      <c r="D51" s="236">
        <v>99000</v>
      </c>
      <c r="E51" s="236">
        <v>296100</v>
      </c>
      <c r="F51" s="236">
        <v>7626600</v>
      </c>
      <c r="G51" s="236">
        <v>407700</v>
      </c>
      <c r="H51">
        <f t="shared" si="8"/>
        <v>8429400</v>
      </c>
      <c r="I51" s="237">
        <f t="shared" si="3"/>
        <v>0</v>
      </c>
      <c r="J51" s="236">
        <v>13500</v>
      </c>
      <c r="K51" s="236">
        <v>207900</v>
      </c>
      <c r="L51" s="236">
        <v>405000</v>
      </c>
      <c r="M51" s="236">
        <v>7358400</v>
      </c>
      <c r="N51" s="236">
        <v>457200</v>
      </c>
      <c r="O51">
        <f t="shared" si="4"/>
        <v>8442000</v>
      </c>
      <c r="P51" s="237">
        <f t="shared" si="5"/>
        <v>1.5991471215351812E-3</v>
      </c>
      <c r="Q51" s="236">
        <v>0</v>
      </c>
      <c r="R51" s="236">
        <v>205200</v>
      </c>
      <c r="S51" s="236">
        <v>354600</v>
      </c>
      <c r="T51" s="236">
        <v>6480000</v>
      </c>
      <c r="U51" s="236">
        <v>1390500</v>
      </c>
      <c r="V51" s="236">
        <v>11700</v>
      </c>
      <c r="W51">
        <f t="shared" si="6"/>
        <v>8442000</v>
      </c>
      <c r="X51" s="237">
        <f t="shared" si="7"/>
        <v>0</v>
      </c>
      <c r="Y51" s="238">
        <v>0</v>
      </c>
      <c r="Z51" s="236">
        <v>291600</v>
      </c>
      <c r="AA51" s="236">
        <v>241200</v>
      </c>
      <c r="AB51" s="236">
        <v>6745500</v>
      </c>
      <c r="AC51" s="236">
        <v>1163700</v>
      </c>
      <c r="AD51">
        <f t="shared" si="0"/>
        <v>8442000</v>
      </c>
      <c r="AE51" s="237">
        <f t="shared" si="1"/>
        <v>0</v>
      </c>
      <c r="AF51" s="236">
        <v>291600</v>
      </c>
      <c r="AG51" s="236">
        <v>241200</v>
      </c>
      <c r="AH51" s="236">
        <v>6745500</v>
      </c>
      <c r="AI51" s="236">
        <v>1163700</v>
      </c>
      <c r="AJ51">
        <f t="shared" si="2"/>
        <v>8442000</v>
      </c>
      <c r="AK51" s="237">
        <v>0</v>
      </c>
    </row>
    <row r="52" spans="1:37" s="105" customFormat="1" x14ac:dyDescent="0.25">
      <c r="A52" s="240" t="s">
        <v>129</v>
      </c>
      <c r="B52" s="105" t="s">
        <v>161</v>
      </c>
      <c r="C52" s="240">
        <v>0</v>
      </c>
      <c r="D52" s="240">
        <v>1716300</v>
      </c>
      <c r="E52" s="240">
        <v>149400</v>
      </c>
      <c r="F52" s="240">
        <v>12906000</v>
      </c>
      <c r="G52" s="240">
        <v>571500</v>
      </c>
      <c r="H52" s="105">
        <f t="shared" si="8"/>
        <v>15343200</v>
      </c>
      <c r="I52" s="241">
        <f t="shared" si="3"/>
        <v>0</v>
      </c>
      <c r="J52" s="240">
        <v>0</v>
      </c>
      <c r="K52" s="240">
        <v>1765800</v>
      </c>
      <c r="L52" s="240">
        <v>192600</v>
      </c>
      <c r="M52" s="240">
        <v>12980700</v>
      </c>
      <c r="N52" s="240">
        <v>404100</v>
      </c>
      <c r="O52" s="105">
        <f t="shared" si="4"/>
        <v>15343200</v>
      </c>
      <c r="P52" s="241">
        <f t="shared" si="5"/>
        <v>0</v>
      </c>
      <c r="Q52" s="240">
        <v>0</v>
      </c>
      <c r="R52" s="240">
        <v>1716300</v>
      </c>
      <c r="S52" s="240">
        <v>199800</v>
      </c>
      <c r="T52" s="240">
        <v>11898000</v>
      </c>
      <c r="U52" s="240">
        <v>1518300</v>
      </c>
      <c r="V52" s="240">
        <v>10800</v>
      </c>
      <c r="W52" s="105">
        <f t="shared" si="6"/>
        <v>15343200</v>
      </c>
      <c r="X52" s="241">
        <f t="shared" si="7"/>
        <v>0</v>
      </c>
      <c r="Y52" s="242">
        <v>0</v>
      </c>
      <c r="Z52" s="240">
        <v>1827900</v>
      </c>
      <c r="AA52" s="240">
        <v>252900</v>
      </c>
      <c r="AB52" s="240">
        <v>11827800</v>
      </c>
      <c r="AC52" s="240">
        <v>1434600</v>
      </c>
      <c r="AD52" s="105">
        <f t="shared" si="0"/>
        <v>15343200</v>
      </c>
      <c r="AE52" s="241">
        <f t="shared" si="1"/>
        <v>0</v>
      </c>
      <c r="AF52" s="240">
        <v>1827900</v>
      </c>
      <c r="AG52" s="240">
        <v>252900</v>
      </c>
      <c r="AH52" s="240">
        <v>11827800</v>
      </c>
      <c r="AI52" s="240">
        <v>1434600</v>
      </c>
      <c r="AJ52" s="105">
        <f t="shared" si="2"/>
        <v>15343200</v>
      </c>
      <c r="AK52" s="241">
        <v>0</v>
      </c>
    </row>
    <row r="53" spans="1:37" x14ac:dyDescent="0.25">
      <c r="A53" s="236" t="s">
        <v>389</v>
      </c>
      <c r="B53" s="239" t="s">
        <v>390</v>
      </c>
      <c r="C53" s="236">
        <v>6300</v>
      </c>
      <c r="D53" s="236">
        <v>279900</v>
      </c>
      <c r="E53" s="236">
        <v>64800</v>
      </c>
      <c r="F53" s="236">
        <v>567000</v>
      </c>
      <c r="G53" s="236">
        <v>19800</v>
      </c>
      <c r="H53">
        <f t="shared" si="8"/>
        <v>937800</v>
      </c>
      <c r="I53" s="237">
        <f t="shared" si="3"/>
        <v>6.7178502879078695E-3</v>
      </c>
      <c r="J53" s="236">
        <v>6300</v>
      </c>
      <c r="K53" s="236">
        <v>308700</v>
      </c>
      <c r="L53" s="236">
        <v>64800</v>
      </c>
      <c r="M53" s="236">
        <v>550800</v>
      </c>
      <c r="N53" s="236">
        <v>7200</v>
      </c>
      <c r="O53">
        <f t="shared" si="4"/>
        <v>937800</v>
      </c>
      <c r="P53" s="237">
        <f t="shared" si="5"/>
        <v>6.7178502879078695E-3</v>
      </c>
      <c r="Q53" s="236">
        <v>6300</v>
      </c>
      <c r="R53" s="236">
        <v>287100</v>
      </c>
      <c r="S53" s="236">
        <v>72000</v>
      </c>
      <c r="T53" s="236">
        <v>558000</v>
      </c>
      <c r="U53" s="236">
        <v>14400</v>
      </c>
      <c r="V53" s="236">
        <v>0</v>
      </c>
      <c r="W53">
        <f t="shared" si="6"/>
        <v>937800</v>
      </c>
      <c r="X53" s="237">
        <f t="shared" si="7"/>
        <v>6.7178502879078695E-3</v>
      </c>
      <c r="Y53" s="238">
        <v>17681.272089739254</v>
      </c>
      <c r="Z53" s="236">
        <v>332100</v>
      </c>
      <c r="AA53" s="236">
        <v>39600</v>
      </c>
      <c r="AB53" s="236">
        <v>507600</v>
      </c>
      <c r="AC53" s="236">
        <v>48600</v>
      </c>
      <c r="AD53">
        <f t="shared" si="0"/>
        <v>945581.27208973933</v>
      </c>
      <c r="AE53" s="237">
        <f t="shared" si="1"/>
        <v>1.8698839128511453E-2</v>
      </c>
      <c r="AF53" s="236">
        <v>332100</v>
      </c>
      <c r="AG53" s="236">
        <v>39600</v>
      </c>
      <c r="AH53" s="236">
        <v>517500</v>
      </c>
      <c r="AI53" s="236">
        <v>48600</v>
      </c>
      <c r="AJ53">
        <f t="shared" si="2"/>
        <v>937800</v>
      </c>
      <c r="AK53" s="237">
        <v>0</v>
      </c>
    </row>
    <row r="54" spans="1:37" x14ac:dyDescent="0.25">
      <c r="A54" s="236" t="s">
        <v>391</v>
      </c>
      <c r="B54" s="239" t="s">
        <v>392</v>
      </c>
      <c r="C54" s="236">
        <v>0</v>
      </c>
      <c r="D54" s="236">
        <v>46800</v>
      </c>
      <c r="E54" s="236">
        <v>40500</v>
      </c>
      <c r="F54" s="236">
        <v>279900</v>
      </c>
      <c r="G54" s="236">
        <v>10800</v>
      </c>
      <c r="H54">
        <f t="shared" si="8"/>
        <v>378000</v>
      </c>
      <c r="I54" s="237">
        <f t="shared" si="3"/>
        <v>0</v>
      </c>
      <c r="J54" s="236">
        <v>0</v>
      </c>
      <c r="K54" s="236">
        <v>53100</v>
      </c>
      <c r="L54" s="236">
        <v>36000</v>
      </c>
      <c r="M54" s="236">
        <v>283500</v>
      </c>
      <c r="N54" s="236">
        <v>5400</v>
      </c>
      <c r="O54">
        <f t="shared" si="4"/>
        <v>378000</v>
      </c>
      <c r="P54" s="237">
        <f t="shared" si="5"/>
        <v>0</v>
      </c>
      <c r="Q54" s="236">
        <v>0</v>
      </c>
      <c r="R54" s="236">
        <v>45000</v>
      </c>
      <c r="S54" s="236">
        <v>50400</v>
      </c>
      <c r="T54" s="236">
        <v>278100</v>
      </c>
      <c r="U54" s="236">
        <v>4500</v>
      </c>
      <c r="V54" s="236">
        <v>0</v>
      </c>
      <c r="W54">
        <f t="shared" si="6"/>
        <v>378000</v>
      </c>
      <c r="X54" s="237">
        <f t="shared" si="7"/>
        <v>0</v>
      </c>
      <c r="Y54" s="238">
        <v>0</v>
      </c>
      <c r="Z54" s="236">
        <v>64800</v>
      </c>
      <c r="AA54" s="236">
        <v>23400</v>
      </c>
      <c r="AB54" s="236">
        <v>241200</v>
      </c>
      <c r="AC54" s="236">
        <v>48600</v>
      </c>
      <c r="AD54">
        <f t="shared" si="0"/>
        <v>378000</v>
      </c>
      <c r="AE54" s="237">
        <f t="shared" si="1"/>
        <v>0</v>
      </c>
      <c r="AF54" s="236">
        <v>64800</v>
      </c>
      <c r="AG54" s="236">
        <v>23400</v>
      </c>
      <c r="AH54" s="236">
        <v>241200</v>
      </c>
      <c r="AI54" s="236">
        <v>48600</v>
      </c>
      <c r="AJ54">
        <f t="shared" si="2"/>
        <v>378000</v>
      </c>
      <c r="AK54" s="237">
        <v>0</v>
      </c>
    </row>
    <row r="55" spans="1:37" s="105" customFormat="1" x14ac:dyDescent="0.25">
      <c r="A55" s="240" t="s">
        <v>130</v>
      </c>
      <c r="B55" s="105" t="s">
        <v>23</v>
      </c>
      <c r="C55" s="240">
        <v>0</v>
      </c>
      <c r="D55" s="240">
        <v>1119600</v>
      </c>
      <c r="E55" s="240">
        <v>150300</v>
      </c>
      <c r="F55" s="240">
        <v>2121300</v>
      </c>
      <c r="G55" s="240">
        <v>126000</v>
      </c>
      <c r="H55" s="105">
        <f t="shared" si="8"/>
        <v>3517200</v>
      </c>
      <c r="I55" s="241">
        <f t="shared" si="3"/>
        <v>0</v>
      </c>
      <c r="J55" s="240">
        <v>0</v>
      </c>
      <c r="K55" s="240">
        <v>1193400</v>
      </c>
      <c r="L55" s="240">
        <v>167400</v>
      </c>
      <c r="M55" s="240">
        <v>2006100</v>
      </c>
      <c r="N55" s="240">
        <v>150300</v>
      </c>
      <c r="O55" s="105">
        <f t="shared" si="4"/>
        <v>3517200</v>
      </c>
      <c r="P55" s="241">
        <f t="shared" si="5"/>
        <v>0</v>
      </c>
      <c r="Q55" s="240">
        <v>0</v>
      </c>
      <c r="R55" s="240">
        <v>1107900</v>
      </c>
      <c r="S55" s="240">
        <v>207000</v>
      </c>
      <c r="T55" s="240">
        <v>1943100</v>
      </c>
      <c r="U55" s="240">
        <v>259200</v>
      </c>
      <c r="V55" s="240">
        <v>0</v>
      </c>
      <c r="W55" s="105">
        <f t="shared" si="6"/>
        <v>3517200</v>
      </c>
      <c r="X55" s="241">
        <f t="shared" si="7"/>
        <v>0</v>
      </c>
      <c r="Y55" s="242">
        <v>0</v>
      </c>
      <c r="Z55" s="240">
        <v>1224000</v>
      </c>
      <c r="AA55" s="240">
        <v>114300</v>
      </c>
      <c r="AB55" s="240">
        <v>1880100</v>
      </c>
      <c r="AC55" s="240">
        <v>298800</v>
      </c>
      <c r="AD55" s="105">
        <f t="shared" si="0"/>
        <v>3517200</v>
      </c>
      <c r="AE55" s="241">
        <f t="shared" si="1"/>
        <v>0</v>
      </c>
      <c r="AF55" s="240">
        <v>1224000</v>
      </c>
      <c r="AG55" s="240">
        <v>114300</v>
      </c>
      <c r="AH55" s="240">
        <v>1880100</v>
      </c>
      <c r="AI55" s="240">
        <v>298800</v>
      </c>
      <c r="AJ55" s="105">
        <f t="shared" si="2"/>
        <v>3517200</v>
      </c>
      <c r="AK55" s="241">
        <v>0</v>
      </c>
    </row>
    <row r="56" spans="1:37" s="105" customFormat="1" x14ac:dyDescent="0.25">
      <c r="A56" s="240" t="s">
        <v>131</v>
      </c>
      <c r="B56" s="105" t="s">
        <v>213</v>
      </c>
      <c r="C56" s="240">
        <v>0</v>
      </c>
      <c r="D56" s="240">
        <v>1647900</v>
      </c>
      <c r="E56" s="240">
        <v>151200</v>
      </c>
      <c r="F56" s="240">
        <v>9324900</v>
      </c>
      <c r="G56" s="240">
        <v>827100</v>
      </c>
      <c r="H56" s="105">
        <f t="shared" si="8"/>
        <v>11951100</v>
      </c>
      <c r="I56" s="241">
        <f t="shared" si="3"/>
        <v>0</v>
      </c>
      <c r="J56" s="240">
        <v>0</v>
      </c>
      <c r="K56" s="240">
        <v>1711800</v>
      </c>
      <c r="L56" s="240">
        <v>177300</v>
      </c>
      <c r="M56" s="240">
        <v>9149400</v>
      </c>
      <c r="N56" s="240">
        <v>913500</v>
      </c>
      <c r="O56" s="105">
        <f t="shared" si="4"/>
        <v>11952000</v>
      </c>
      <c r="P56" s="241">
        <f t="shared" si="5"/>
        <v>0</v>
      </c>
      <c r="Q56" s="240">
        <v>0</v>
      </c>
      <c r="R56" s="240">
        <v>1640700</v>
      </c>
      <c r="S56" s="240">
        <v>201600</v>
      </c>
      <c r="T56" s="240">
        <v>9102600</v>
      </c>
      <c r="U56" s="240">
        <v>1001700</v>
      </c>
      <c r="V56" s="240">
        <v>5400</v>
      </c>
      <c r="W56" s="105">
        <f t="shared" si="6"/>
        <v>11952000</v>
      </c>
      <c r="X56" s="241">
        <f t="shared" si="7"/>
        <v>0</v>
      </c>
      <c r="Y56" s="242">
        <v>0</v>
      </c>
      <c r="Z56" s="240">
        <v>1796400</v>
      </c>
      <c r="AA56" s="240">
        <v>163800</v>
      </c>
      <c r="AB56" s="240">
        <v>8434800</v>
      </c>
      <c r="AC56" s="240">
        <v>1557000</v>
      </c>
      <c r="AD56" s="105">
        <f t="shared" si="0"/>
        <v>11952000</v>
      </c>
      <c r="AE56" s="241">
        <f t="shared" si="1"/>
        <v>0</v>
      </c>
      <c r="AF56" s="240">
        <v>1796400</v>
      </c>
      <c r="AG56" s="240">
        <v>163800</v>
      </c>
      <c r="AH56" s="240">
        <v>8434800</v>
      </c>
      <c r="AI56" s="240">
        <v>1557000</v>
      </c>
      <c r="AJ56" s="105">
        <f t="shared" si="2"/>
        <v>11952000</v>
      </c>
      <c r="AK56" s="241">
        <v>0</v>
      </c>
    </row>
    <row r="57" spans="1:37" s="105" customFormat="1" x14ac:dyDescent="0.25">
      <c r="A57" s="240" t="s">
        <v>132</v>
      </c>
      <c r="B57" s="105" t="s">
        <v>151</v>
      </c>
      <c r="C57" s="240">
        <v>0</v>
      </c>
      <c r="D57" s="240">
        <v>2807100</v>
      </c>
      <c r="E57" s="240">
        <v>220500</v>
      </c>
      <c r="F57" s="240">
        <v>8020800</v>
      </c>
      <c r="G57" s="240">
        <v>1221300</v>
      </c>
      <c r="H57" s="105">
        <f t="shared" si="8"/>
        <v>12269700</v>
      </c>
      <c r="I57" s="241">
        <f t="shared" si="3"/>
        <v>0</v>
      </c>
      <c r="J57" s="240">
        <v>0</v>
      </c>
      <c r="K57" s="240">
        <v>2866500</v>
      </c>
      <c r="L57" s="240">
        <v>326700</v>
      </c>
      <c r="M57" s="240">
        <v>7553700</v>
      </c>
      <c r="N57" s="240">
        <v>1522800</v>
      </c>
      <c r="O57" s="105">
        <f t="shared" si="4"/>
        <v>12269700</v>
      </c>
      <c r="P57" s="241">
        <f t="shared" si="5"/>
        <v>0</v>
      </c>
      <c r="Q57" s="240">
        <v>0</v>
      </c>
      <c r="R57" s="240">
        <v>2793600</v>
      </c>
      <c r="S57" s="240">
        <v>255600</v>
      </c>
      <c r="T57" s="240">
        <v>7019100</v>
      </c>
      <c r="U57" s="240">
        <v>2189700</v>
      </c>
      <c r="V57" s="240">
        <v>11700</v>
      </c>
      <c r="W57" s="105">
        <f t="shared" si="6"/>
        <v>12269700</v>
      </c>
      <c r="X57" s="241">
        <f t="shared" si="7"/>
        <v>0</v>
      </c>
      <c r="Y57" s="242">
        <v>0</v>
      </c>
      <c r="Z57" s="240">
        <v>2929500</v>
      </c>
      <c r="AA57" s="240">
        <v>207000</v>
      </c>
      <c r="AB57" s="240">
        <v>6941700</v>
      </c>
      <c r="AC57" s="240">
        <v>2191500</v>
      </c>
      <c r="AD57" s="105">
        <f t="shared" si="0"/>
        <v>12269700</v>
      </c>
      <c r="AE57" s="241">
        <f t="shared" si="1"/>
        <v>0</v>
      </c>
      <c r="AF57" s="240">
        <v>2929500</v>
      </c>
      <c r="AG57" s="240">
        <v>207000</v>
      </c>
      <c r="AH57" s="240">
        <v>6941700</v>
      </c>
      <c r="AI57" s="240">
        <v>2191500</v>
      </c>
      <c r="AJ57" s="105">
        <f t="shared" si="2"/>
        <v>12269700</v>
      </c>
      <c r="AK57" s="241">
        <v>0</v>
      </c>
    </row>
    <row r="58" spans="1:37" s="105" customFormat="1" x14ac:dyDescent="0.25">
      <c r="A58" s="240" t="s">
        <v>133</v>
      </c>
      <c r="B58" s="105" t="s">
        <v>212</v>
      </c>
      <c r="C58" s="240">
        <v>0</v>
      </c>
      <c r="D58" s="240">
        <v>1237500</v>
      </c>
      <c r="E58" s="240">
        <v>155700</v>
      </c>
      <c r="F58" s="240">
        <v>10818900</v>
      </c>
      <c r="G58" s="240">
        <v>547200</v>
      </c>
      <c r="H58" s="105">
        <f t="shared" si="8"/>
        <v>12759300</v>
      </c>
      <c r="I58" s="241">
        <f t="shared" si="3"/>
        <v>0</v>
      </c>
      <c r="J58" s="240">
        <v>0</v>
      </c>
      <c r="K58" s="240">
        <v>1298700</v>
      </c>
      <c r="L58" s="240">
        <v>193500</v>
      </c>
      <c r="M58" s="240">
        <v>10656000</v>
      </c>
      <c r="N58" s="240">
        <v>611100</v>
      </c>
      <c r="O58" s="105">
        <f t="shared" si="4"/>
        <v>12759300</v>
      </c>
      <c r="P58" s="241">
        <f t="shared" si="5"/>
        <v>0</v>
      </c>
      <c r="Q58" s="240">
        <v>0</v>
      </c>
      <c r="R58" s="240">
        <v>1235700</v>
      </c>
      <c r="S58" s="240">
        <v>221400</v>
      </c>
      <c r="T58" s="240">
        <v>10602000</v>
      </c>
      <c r="U58" s="240">
        <v>700200</v>
      </c>
      <c r="V58" s="240">
        <v>0</v>
      </c>
      <c r="W58" s="105">
        <f t="shared" si="6"/>
        <v>12759300</v>
      </c>
      <c r="X58" s="241">
        <f t="shared" si="7"/>
        <v>0</v>
      </c>
      <c r="Y58" s="242">
        <v>0</v>
      </c>
      <c r="Z58" s="240">
        <v>1352700</v>
      </c>
      <c r="AA58" s="240">
        <v>156600</v>
      </c>
      <c r="AB58" s="240">
        <v>10325700</v>
      </c>
      <c r="AC58" s="240">
        <v>924300</v>
      </c>
      <c r="AD58" s="105">
        <f t="shared" si="0"/>
        <v>12759300</v>
      </c>
      <c r="AE58" s="241">
        <f t="shared" si="1"/>
        <v>0</v>
      </c>
      <c r="AF58" s="240">
        <v>1352700</v>
      </c>
      <c r="AG58" s="240">
        <v>156600</v>
      </c>
      <c r="AH58" s="240">
        <v>10325700</v>
      </c>
      <c r="AI58" s="240">
        <v>924300</v>
      </c>
      <c r="AJ58" s="105">
        <f t="shared" si="2"/>
        <v>12759300</v>
      </c>
      <c r="AK58" s="241">
        <v>0</v>
      </c>
    </row>
    <row r="59" spans="1:37" x14ac:dyDescent="0.25">
      <c r="A59" s="105" t="s">
        <v>393</v>
      </c>
      <c r="C59" s="105"/>
      <c r="F59" s="67"/>
      <c r="I59"/>
      <c r="M59" s="67"/>
      <c r="P59"/>
      <c r="U59" s="67"/>
      <c r="V59" s="238"/>
      <c r="X59"/>
      <c r="AB59" s="67"/>
      <c r="AE59"/>
      <c r="AG59" s="67"/>
      <c r="AK59"/>
    </row>
    <row r="60" spans="1:37" x14ac:dyDescent="0.25">
      <c r="F60" s="67"/>
      <c r="I60"/>
      <c r="M60" s="67"/>
      <c r="P60"/>
      <c r="U60" s="67"/>
      <c r="X60"/>
      <c r="AB60" s="67"/>
      <c r="AE60"/>
      <c r="AH60" s="67"/>
      <c r="AJ60" s="69"/>
      <c r="AK60" s="69"/>
    </row>
    <row r="61" spans="1:37" x14ac:dyDescent="0.25">
      <c r="F61" s="67"/>
      <c r="I61"/>
      <c r="M61" s="67"/>
      <c r="P61"/>
      <c r="U61" s="67"/>
      <c r="X61"/>
      <c r="AB61" s="67"/>
      <c r="AE61"/>
      <c r="AH61" s="67"/>
      <c r="AJ61" s="69"/>
      <c r="AK61" s="69"/>
    </row>
    <row r="62" spans="1:37" x14ac:dyDescent="0.25">
      <c r="B62"/>
      <c r="F62" s="67"/>
      <c r="I62"/>
      <c r="M62" s="67"/>
      <c r="P62"/>
      <c r="U62" s="67"/>
      <c r="X62"/>
      <c r="AB62" s="67"/>
      <c r="AE62"/>
      <c r="AH62" s="67"/>
      <c r="AJ62" s="69"/>
      <c r="AK62" s="69"/>
    </row>
    <row r="63" spans="1:37" x14ac:dyDescent="0.25">
      <c r="B63"/>
      <c r="F63" s="67"/>
      <c r="I63"/>
      <c r="M63" s="67"/>
      <c r="P63"/>
      <c r="U63" s="67"/>
      <c r="X63"/>
      <c r="AB63" s="67"/>
      <c r="AE63"/>
      <c r="AH63" s="67"/>
      <c r="AJ63" s="69"/>
      <c r="AK63" s="69"/>
    </row>
    <row r="64" spans="1:37" x14ac:dyDescent="0.25">
      <c r="B64"/>
      <c r="F64" s="67"/>
      <c r="I64"/>
      <c r="M64" s="67"/>
      <c r="P64"/>
      <c r="U64" s="67"/>
      <c r="X64"/>
      <c r="AB64" s="67"/>
      <c r="AE64"/>
      <c r="AH64" s="67"/>
      <c r="AJ64" s="69"/>
      <c r="AK64" s="69"/>
    </row>
    <row r="65" spans="2:37" x14ac:dyDescent="0.25">
      <c r="B65"/>
      <c r="F65" s="67"/>
      <c r="I65"/>
      <c r="M65" s="67"/>
      <c r="P65"/>
      <c r="U65" s="67"/>
      <c r="X65"/>
      <c r="AB65" s="67"/>
      <c r="AE65"/>
      <c r="AH65" s="67"/>
      <c r="AJ65" s="69"/>
      <c r="AK65" s="69"/>
    </row>
    <row r="66" spans="2:37" x14ac:dyDescent="0.25">
      <c r="B66"/>
      <c r="F66" s="67"/>
      <c r="I66"/>
      <c r="M66" s="67"/>
      <c r="P66"/>
      <c r="U66" s="67"/>
      <c r="X66"/>
      <c r="AB66" s="67"/>
      <c r="AE66"/>
      <c r="AH66" s="67"/>
      <c r="AJ66" s="69"/>
      <c r="AK66" s="69"/>
    </row>
    <row r="67" spans="2:37" x14ac:dyDescent="0.25">
      <c r="B67"/>
      <c r="F67" s="67"/>
      <c r="I67"/>
      <c r="M67" s="67"/>
      <c r="P67"/>
      <c r="U67" s="67"/>
      <c r="X67"/>
      <c r="AB67" s="67"/>
      <c r="AE67"/>
      <c r="AH67" s="67"/>
      <c r="AJ67" s="69"/>
      <c r="AK67" s="69"/>
    </row>
    <row r="68" spans="2:37" x14ac:dyDescent="0.25">
      <c r="B68"/>
      <c r="F68" s="67"/>
      <c r="I68"/>
      <c r="M68" s="67"/>
      <c r="P68"/>
      <c r="U68" s="67"/>
      <c r="X68"/>
      <c r="AB68" s="67"/>
      <c r="AE68"/>
      <c r="AH68" s="67"/>
      <c r="AJ68" s="69"/>
      <c r="AK68" s="69"/>
    </row>
    <row r="69" spans="2:37" x14ac:dyDescent="0.25">
      <c r="B69"/>
      <c r="F69" s="67"/>
      <c r="I69"/>
      <c r="M69" s="67"/>
      <c r="P69"/>
      <c r="U69" s="67"/>
      <c r="X69"/>
      <c r="AB69" s="67"/>
      <c r="AE69"/>
      <c r="AH69" s="67"/>
      <c r="AJ69" s="69"/>
      <c r="AK69" s="69"/>
    </row>
    <row r="70" spans="2:37" x14ac:dyDescent="0.25">
      <c r="B70"/>
      <c r="F70" s="67"/>
      <c r="I70"/>
      <c r="M70" s="67"/>
      <c r="P70"/>
      <c r="U70" s="67"/>
      <c r="X70"/>
      <c r="AB70" s="67"/>
      <c r="AE70"/>
      <c r="AH70" s="67"/>
      <c r="AJ70" s="69"/>
      <c r="AK70" s="69"/>
    </row>
    <row r="71" spans="2:37" x14ac:dyDescent="0.25">
      <c r="B71"/>
      <c r="F71" s="67"/>
      <c r="I71"/>
      <c r="M71" s="67"/>
      <c r="P71"/>
      <c r="U71" s="67"/>
      <c r="X71"/>
      <c r="AB71" s="67"/>
      <c r="AE71"/>
      <c r="AH71" s="67"/>
      <c r="AJ71" s="69"/>
      <c r="AK71" s="69"/>
    </row>
    <row r="72" spans="2:37" x14ac:dyDescent="0.25">
      <c r="B72"/>
      <c r="F72" s="67"/>
      <c r="I72"/>
      <c r="M72" s="67"/>
      <c r="P72"/>
      <c r="U72" s="67"/>
      <c r="X72"/>
      <c r="AB72" s="67"/>
      <c r="AE72"/>
      <c r="AH72" s="67"/>
      <c r="AJ72" s="69"/>
      <c r="AK72" s="69"/>
    </row>
    <row r="73" spans="2:37" x14ac:dyDescent="0.25">
      <c r="B73"/>
      <c r="F73" s="67"/>
      <c r="I73"/>
      <c r="M73" s="67"/>
      <c r="P73"/>
      <c r="U73" s="67"/>
      <c r="X73"/>
      <c r="AB73" s="67"/>
      <c r="AE73"/>
      <c r="AH73" s="67"/>
      <c r="AJ73" s="69"/>
      <c r="AK73" s="69"/>
    </row>
    <row r="74" spans="2:37" x14ac:dyDescent="0.25">
      <c r="B74"/>
      <c r="F74" s="67"/>
      <c r="I74"/>
      <c r="M74" s="67"/>
      <c r="P74"/>
      <c r="U74" s="67"/>
      <c r="X74"/>
      <c r="AB74" s="67"/>
      <c r="AE74"/>
      <c r="AH74" s="67"/>
      <c r="AJ74" s="69"/>
      <c r="AK74" s="69"/>
    </row>
    <row r="75" spans="2:37" x14ac:dyDescent="0.25">
      <c r="B75"/>
      <c r="F75" s="67"/>
      <c r="I75"/>
      <c r="M75" s="67"/>
      <c r="P75"/>
      <c r="U75" s="67"/>
      <c r="X75"/>
      <c r="AB75" s="67"/>
      <c r="AE75"/>
      <c r="AH75" s="67"/>
      <c r="AJ75" s="69"/>
      <c r="AK75" s="69"/>
    </row>
    <row r="76" spans="2:37" x14ac:dyDescent="0.25">
      <c r="B76"/>
      <c r="F76" s="67"/>
      <c r="I76"/>
      <c r="M76" s="67"/>
      <c r="P76"/>
      <c r="U76" s="67"/>
      <c r="X76"/>
      <c r="AB76" s="67"/>
      <c r="AE76"/>
      <c r="AH76" s="67"/>
      <c r="AJ76" s="69"/>
      <c r="AK76" s="69"/>
    </row>
    <row r="77" spans="2:37" x14ac:dyDescent="0.25">
      <c r="B77"/>
      <c r="F77" s="67"/>
      <c r="I77"/>
      <c r="M77" s="67"/>
      <c r="P77"/>
      <c r="U77" s="67"/>
      <c r="X77"/>
      <c r="AB77" s="67"/>
      <c r="AE77"/>
      <c r="AH77" s="67"/>
      <c r="AJ77" s="69"/>
      <c r="AK77" s="69"/>
    </row>
    <row r="78" spans="2:37" x14ac:dyDescent="0.25">
      <c r="B78"/>
      <c r="F78" s="67"/>
      <c r="I78"/>
      <c r="M78" s="67"/>
      <c r="P78"/>
      <c r="U78" s="67"/>
      <c r="X78"/>
      <c r="AB78" s="67"/>
      <c r="AE78"/>
      <c r="AH78" s="67"/>
      <c r="AJ78" s="69"/>
      <c r="AK78" s="69"/>
    </row>
    <row r="79" spans="2:37" x14ac:dyDescent="0.25">
      <c r="B79"/>
      <c r="F79" s="67"/>
      <c r="I79"/>
      <c r="M79" s="67"/>
      <c r="P79"/>
      <c r="U79" s="67"/>
      <c r="X79"/>
      <c r="AB79" s="67"/>
      <c r="AE79"/>
      <c r="AH79" s="67"/>
      <c r="AJ79" s="69"/>
      <c r="AK79" s="69"/>
    </row>
    <row r="80" spans="2:37" x14ac:dyDescent="0.25">
      <c r="B80"/>
      <c r="F80" s="67"/>
      <c r="I80"/>
      <c r="M80" s="67"/>
      <c r="P80"/>
      <c r="U80" s="67"/>
      <c r="X80"/>
      <c r="AB80" s="67"/>
      <c r="AE80"/>
      <c r="AH80" s="67"/>
      <c r="AJ80" s="69"/>
      <c r="AK80" s="69"/>
    </row>
    <row r="81" spans="2:37" x14ac:dyDescent="0.25">
      <c r="B81"/>
      <c r="F81" s="67"/>
      <c r="I81"/>
      <c r="M81" s="67"/>
      <c r="P81"/>
      <c r="U81" s="67"/>
      <c r="X81"/>
      <c r="AB81" s="67"/>
      <c r="AE81"/>
      <c r="AH81" s="67"/>
      <c r="AJ81" s="69"/>
      <c r="AK81" s="69"/>
    </row>
    <row r="82" spans="2:37" x14ac:dyDescent="0.25">
      <c r="B82"/>
      <c r="F82" s="67"/>
      <c r="I82"/>
      <c r="M82" s="67"/>
      <c r="P82"/>
      <c r="U82" s="67"/>
      <c r="X82"/>
      <c r="AB82" s="67"/>
      <c r="AE82"/>
      <c r="AH82" s="67"/>
      <c r="AJ82" s="69"/>
      <c r="AK82" s="69"/>
    </row>
    <row r="83" spans="2:37" x14ac:dyDescent="0.25">
      <c r="B83"/>
      <c r="F83" s="67"/>
      <c r="I83"/>
      <c r="M83" s="67"/>
      <c r="P83"/>
      <c r="U83" s="67"/>
      <c r="X83"/>
      <c r="AB83" s="67"/>
      <c r="AE83"/>
      <c r="AH83" s="67"/>
      <c r="AJ83" s="69"/>
      <c r="AK83" s="69"/>
    </row>
    <row r="84" spans="2:37" x14ac:dyDescent="0.25">
      <c r="B84"/>
      <c r="F84" s="67"/>
      <c r="I84"/>
      <c r="M84" s="67"/>
      <c r="P84"/>
      <c r="U84" s="67"/>
      <c r="X84"/>
      <c r="AB84" s="67"/>
      <c r="AE84"/>
      <c r="AH84" s="67"/>
      <c r="AJ84" s="69"/>
      <c r="AK84" s="69"/>
    </row>
    <row r="85" spans="2:37" x14ac:dyDescent="0.25">
      <c r="B85"/>
      <c r="F85" s="67"/>
      <c r="I85"/>
      <c r="M85" s="67"/>
      <c r="P85"/>
      <c r="U85" s="67"/>
      <c r="X85"/>
      <c r="AB85" s="67"/>
      <c r="AE85"/>
      <c r="AH85" s="67"/>
      <c r="AJ85" s="69"/>
      <c r="AK85" s="69"/>
    </row>
    <row r="86" spans="2:37" x14ac:dyDescent="0.25">
      <c r="B86"/>
      <c r="F86" s="67"/>
      <c r="I86"/>
      <c r="M86" s="67"/>
      <c r="P86"/>
      <c r="U86" s="67"/>
      <c r="X86"/>
      <c r="AB86" s="67"/>
      <c r="AE86"/>
      <c r="AH86" s="67"/>
      <c r="AJ86" s="69"/>
      <c r="AK86" s="69"/>
    </row>
    <row r="87" spans="2:37" x14ac:dyDescent="0.25">
      <c r="B87"/>
      <c r="F87" s="67"/>
      <c r="I87"/>
      <c r="M87" s="67"/>
      <c r="P87"/>
      <c r="U87" s="67"/>
      <c r="X87"/>
      <c r="AB87" s="67"/>
      <c r="AE87"/>
      <c r="AH87" s="67"/>
      <c r="AJ87" s="69"/>
      <c r="AK87" s="69"/>
    </row>
    <row r="88" spans="2:37" x14ac:dyDescent="0.25">
      <c r="B88"/>
      <c r="F88" s="67"/>
      <c r="I88"/>
      <c r="M88" s="67"/>
      <c r="P88"/>
      <c r="U88" s="67"/>
      <c r="X88"/>
      <c r="AB88" s="67"/>
      <c r="AE88"/>
      <c r="AH88" s="67"/>
      <c r="AJ88" s="69"/>
      <c r="AK88" s="69"/>
    </row>
    <row r="89" spans="2:37" x14ac:dyDescent="0.25">
      <c r="B89"/>
      <c r="F89" s="67"/>
      <c r="I89"/>
      <c r="M89" s="67"/>
      <c r="P89"/>
      <c r="U89" s="67"/>
      <c r="X89"/>
      <c r="AB89" s="67"/>
      <c r="AE89"/>
      <c r="AH89" s="67"/>
      <c r="AJ89" s="69"/>
      <c r="AK89" s="69"/>
    </row>
    <row r="90" spans="2:37" x14ac:dyDescent="0.25">
      <c r="B90"/>
      <c r="F90" s="67"/>
      <c r="I90"/>
      <c r="M90" s="67"/>
      <c r="P90"/>
      <c r="U90" s="67"/>
      <c r="X90"/>
      <c r="AB90" s="67"/>
      <c r="AE90"/>
      <c r="AH90" s="67"/>
      <c r="AJ90" s="69"/>
      <c r="AK90" s="69"/>
    </row>
    <row r="91" spans="2:37" x14ac:dyDescent="0.25">
      <c r="B91"/>
      <c r="F91" s="67"/>
      <c r="I91"/>
      <c r="M91" s="67"/>
      <c r="P91"/>
      <c r="U91" s="67"/>
      <c r="X91"/>
      <c r="AB91" s="67"/>
      <c r="AE91"/>
      <c r="AH91" s="67"/>
      <c r="AJ91" s="69"/>
      <c r="AK91" s="69"/>
    </row>
    <row r="92" spans="2:37" x14ac:dyDescent="0.25">
      <c r="B92"/>
      <c r="F92" s="67"/>
      <c r="I92"/>
      <c r="M92" s="67"/>
      <c r="P92"/>
      <c r="U92" s="67"/>
      <c r="X92"/>
      <c r="AB92" s="67"/>
      <c r="AE92"/>
      <c r="AH92" s="67"/>
      <c r="AJ92" s="69"/>
      <c r="AK92" s="69"/>
    </row>
    <row r="93" spans="2:37" x14ac:dyDescent="0.25">
      <c r="B93"/>
      <c r="F93" s="67"/>
      <c r="I93"/>
      <c r="M93" s="67"/>
      <c r="P93"/>
      <c r="U93" s="67"/>
      <c r="X93"/>
      <c r="AB93" s="67"/>
      <c r="AE93"/>
      <c r="AH93" s="67"/>
      <c r="AJ93" s="69"/>
      <c r="AK93" s="69"/>
    </row>
    <row r="94" spans="2:37" x14ac:dyDescent="0.25">
      <c r="B94"/>
      <c r="F94" s="67"/>
      <c r="I94"/>
      <c r="M94" s="67"/>
      <c r="P94"/>
      <c r="U94" s="67"/>
      <c r="X94"/>
      <c r="AB94" s="67"/>
      <c r="AE94"/>
      <c r="AH94" s="67"/>
      <c r="AJ94" s="69"/>
      <c r="AK94" s="69"/>
    </row>
    <row r="95" spans="2:37" x14ac:dyDescent="0.25">
      <c r="B95"/>
      <c r="F95" s="67"/>
      <c r="I95"/>
      <c r="M95" s="67"/>
      <c r="P95"/>
      <c r="U95" s="67"/>
      <c r="X95"/>
      <c r="AB95" s="67"/>
      <c r="AE95"/>
      <c r="AH95" s="67"/>
      <c r="AJ95" s="69"/>
      <c r="AK95" s="69"/>
    </row>
    <row r="96" spans="2:37" x14ac:dyDescent="0.25">
      <c r="B96"/>
      <c r="F96" s="67"/>
      <c r="I96"/>
      <c r="M96" s="67"/>
      <c r="P96"/>
      <c r="U96" s="67"/>
      <c r="X96"/>
      <c r="AB96" s="67"/>
      <c r="AE96"/>
      <c r="AH96" s="67"/>
      <c r="AJ96" s="69"/>
      <c r="AK96" s="69"/>
    </row>
    <row r="97" spans="2:37" x14ac:dyDescent="0.25">
      <c r="B97"/>
      <c r="F97" s="67"/>
      <c r="I97"/>
      <c r="M97" s="67"/>
      <c r="P97"/>
      <c r="U97" s="67"/>
      <c r="X97"/>
      <c r="AB97" s="67"/>
      <c r="AE97"/>
      <c r="AH97" s="67"/>
      <c r="AJ97" s="69"/>
      <c r="AK97" s="69"/>
    </row>
    <row r="98" spans="2:37" x14ac:dyDescent="0.25">
      <c r="B98"/>
      <c r="F98" s="67"/>
      <c r="I98"/>
      <c r="M98" s="67"/>
      <c r="P98"/>
      <c r="U98" s="67"/>
      <c r="X98"/>
      <c r="AB98" s="67"/>
      <c r="AE98"/>
      <c r="AH98" s="67"/>
      <c r="AJ98" s="69"/>
      <c r="AK98" s="69"/>
    </row>
    <row r="99" spans="2:37" x14ac:dyDescent="0.25">
      <c r="B99"/>
      <c r="F99" s="67"/>
      <c r="I99"/>
      <c r="M99" s="67"/>
      <c r="P99"/>
      <c r="U99" s="67"/>
      <c r="X99"/>
      <c r="AB99" s="67"/>
      <c r="AE99"/>
      <c r="AH99" s="67"/>
      <c r="AJ99" s="69"/>
      <c r="AK99" s="69"/>
    </row>
    <row r="100" spans="2:37" x14ac:dyDescent="0.25">
      <c r="B100"/>
      <c r="F100" s="67"/>
      <c r="I100"/>
      <c r="M100" s="67"/>
      <c r="P100"/>
      <c r="U100" s="67"/>
      <c r="X100"/>
      <c r="AB100" s="67"/>
      <c r="AE100"/>
      <c r="AH100" s="67"/>
      <c r="AJ100" s="69"/>
      <c r="AK100" s="69"/>
    </row>
    <row r="101" spans="2:37" x14ac:dyDescent="0.25">
      <c r="B101"/>
      <c r="F101" s="67"/>
      <c r="I101"/>
      <c r="M101" s="67"/>
      <c r="P101"/>
      <c r="U101" s="67"/>
      <c r="X101"/>
      <c r="AB101" s="67"/>
      <c r="AE101"/>
      <c r="AH101" s="67"/>
      <c r="AJ101" s="69"/>
      <c r="AK101" s="69"/>
    </row>
    <row r="102" spans="2:37" x14ac:dyDescent="0.25">
      <c r="B102"/>
      <c r="F102" s="67"/>
      <c r="I102"/>
      <c r="M102" s="67"/>
      <c r="P102"/>
      <c r="U102" s="67"/>
      <c r="X102"/>
      <c r="AB102" s="67"/>
      <c r="AE102"/>
      <c r="AH102" s="67"/>
      <c r="AJ102" s="69"/>
      <c r="AK102" s="69"/>
    </row>
    <row r="103" spans="2:37" x14ac:dyDescent="0.25">
      <c r="B103"/>
      <c r="F103" s="67"/>
      <c r="I103"/>
      <c r="M103" s="67"/>
      <c r="P103"/>
      <c r="U103" s="67"/>
      <c r="X103"/>
      <c r="AB103" s="67"/>
      <c r="AE103"/>
      <c r="AH103" s="67"/>
      <c r="AJ103" s="69"/>
      <c r="AK103" s="69"/>
    </row>
    <row r="104" spans="2:37" x14ac:dyDescent="0.25">
      <c r="B104"/>
      <c r="F104" s="67"/>
      <c r="I104"/>
      <c r="M104" s="67"/>
      <c r="P104"/>
      <c r="U104" s="67"/>
      <c r="X104"/>
      <c r="AB104" s="67"/>
      <c r="AE104"/>
      <c r="AH104" s="67"/>
      <c r="AJ104" s="69"/>
      <c r="AK104" s="69"/>
    </row>
    <row r="105" spans="2:37" x14ac:dyDescent="0.25">
      <c r="B105"/>
      <c r="F105" s="67"/>
      <c r="I105"/>
      <c r="M105" s="67"/>
      <c r="P105"/>
      <c r="U105" s="67"/>
      <c r="X105"/>
      <c r="AB105" s="67"/>
      <c r="AE105"/>
      <c r="AH105" s="67"/>
      <c r="AJ105" s="69"/>
      <c r="AK105" s="69"/>
    </row>
    <row r="106" spans="2:37" x14ac:dyDescent="0.25">
      <c r="B106"/>
      <c r="F106" s="67"/>
      <c r="I106"/>
      <c r="M106" s="67"/>
      <c r="P106"/>
      <c r="U106" s="67"/>
      <c r="X106"/>
      <c r="AB106" s="67"/>
      <c r="AE106"/>
      <c r="AH106" s="67"/>
      <c r="AJ106" s="69"/>
      <c r="AK106" s="69"/>
    </row>
    <row r="107" spans="2:37" x14ac:dyDescent="0.25">
      <c r="B107"/>
      <c r="F107" s="67"/>
      <c r="I107"/>
      <c r="M107" s="67"/>
      <c r="P107"/>
      <c r="U107" s="67"/>
      <c r="X107"/>
      <c r="AB107" s="67"/>
      <c r="AE107"/>
      <c r="AH107" s="67"/>
      <c r="AJ107" s="69"/>
      <c r="AK107" s="69"/>
    </row>
    <row r="108" spans="2:37" x14ac:dyDescent="0.25">
      <c r="B108"/>
      <c r="F108" s="67"/>
      <c r="I108"/>
      <c r="M108" s="67"/>
      <c r="P108"/>
      <c r="U108" s="67"/>
      <c r="X108"/>
      <c r="AB108" s="67"/>
      <c r="AE108"/>
      <c r="AH108" s="67"/>
      <c r="AJ108" s="69"/>
      <c r="AK108" s="69"/>
    </row>
    <row r="109" spans="2:37" x14ac:dyDescent="0.25">
      <c r="B109"/>
      <c r="F109" s="67"/>
      <c r="I109"/>
      <c r="M109" s="67"/>
      <c r="P109"/>
      <c r="U109" s="67"/>
      <c r="X109"/>
      <c r="AB109" s="67"/>
      <c r="AE109"/>
      <c r="AH109" s="67"/>
      <c r="AJ109" s="69"/>
      <c r="AK109" s="69"/>
    </row>
    <row r="110" spans="2:37" x14ac:dyDescent="0.25">
      <c r="B110"/>
      <c r="F110" s="67"/>
      <c r="I110"/>
      <c r="M110" s="67"/>
      <c r="P110"/>
      <c r="U110" s="67"/>
      <c r="X110"/>
      <c r="AB110" s="67"/>
      <c r="AE110"/>
      <c r="AH110" s="67"/>
      <c r="AJ110" s="69"/>
      <c r="AK110" s="69"/>
    </row>
    <row r="111" spans="2:37" x14ac:dyDescent="0.25">
      <c r="B111"/>
      <c r="F111" s="67"/>
      <c r="I111"/>
      <c r="M111" s="67"/>
      <c r="P111"/>
      <c r="U111" s="67"/>
      <c r="X111"/>
      <c r="AB111" s="67"/>
      <c r="AE111"/>
      <c r="AH111" s="67"/>
      <c r="AJ111" s="69"/>
      <c r="AK111" s="69"/>
    </row>
    <row r="112" spans="2:37" x14ac:dyDescent="0.25">
      <c r="B112"/>
      <c r="F112" s="67"/>
      <c r="I112"/>
      <c r="M112" s="67"/>
      <c r="P112"/>
      <c r="U112" s="67"/>
      <c r="X112"/>
      <c r="AB112" s="67"/>
      <c r="AE112"/>
      <c r="AH112" s="67"/>
      <c r="AJ112" s="69"/>
      <c r="AK112" s="69"/>
    </row>
    <row r="113" spans="2:37" x14ac:dyDescent="0.25">
      <c r="B113"/>
      <c r="F113" s="67"/>
      <c r="I113"/>
      <c r="M113" s="67"/>
      <c r="P113"/>
      <c r="U113" s="67"/>
      <c r="X113"/>
      <c r="AB113" s="67"/>
      <c r="AE113"/>
      <c r="AH113" s="67"/>
      <c r="AJ113" s="69"/>
      <c r="AK113" s="69"/>
    </row>
    <row r="114" spans="2:37" x14ac:dyDescent="0.25">
      <c r="B114"/>
      <c r="F114" s="67"/>
      <c r="I114"/>
      <c r="M114" s="67"/>
      <c r="P114"/>
      <c r="U114" s="67"/>
      <c r="X114"/>
      <c r="AB114" s="67"/>
      <c r="AE114"/>
      <c r="AH114" s="67"/>
      <c r="AJ114" s="69"/>
      <c r="AK114" s="69"/>
    </row>
    <row r="115" spans="2:37" x14ac:dyDescent="0.25">
      <c r="B115"/>
      <c r="F115" s="67"/>
      <c r="I115"/>
      <c r="M115" s="67"/>
      <c r="P115"/>
      <c r="U115" s="67"/>
      <c r="X115"/>
      <c r="AB115" s="67"/>
      <c r="AE115"/>
      <c r="AH115" s="67"/>
      <c r="AJ115" s="69"/>
      <c r="AK115" s="69"/>
    </row>
    <row r="116" spans="2:37" x14ac:dyDescent="0.25">
      <c r="B116"/>
      <c r="F116" s="67"/>
      <c r="I116"/>
      <c r="M116" s="67"/>
      <c r="P116"/>
      <c r="U116" s="67"/>
      <c r="X116"/>
      <c r="AB116" s="67"/>
      <c r="AE116"/>
      <c r="AH116" s="67"/>
      <c r="AJ116" s="69"/>
      <c r="AK116" s="69"/>
    </row>
    <row r="117" spans="2:37" x14ac:dyDescent="0.25">
      <c r="B117"/>
      <c r="F117" s="67"/>
      <c r="I117"/>
      <c r="M117" s="67"/>
      <c r="P117"/>
      <c r="U117" s="67"/>
      <c r="X117"/>
      <c r="AB117" s="67"/>
      <c r="AE117"/>
      <c r="AH117" s="67"/>
      <c r="AJ117" s="69"/>
      <c r="AK117" s="69"/>
    </row>
    <row r="118" spans="2:37" x14ac:dyDescent="0.25">
      <c r="B118"/>
      <c r="F118" s="67"/>
      <c r="I118"/>
      <c r="M118" s="67"/>
      <c r="P118"/>
      <c r="U118" s="67"/>
      <c r="X118"/>
      <c r="AB118" s="67"/>
      <c r="AE118"/>
      <c r="AH118" s="67"/>
      <c r="AJ118" s="69"/>
      <c r="AK118" s="69"/>
    </row>
    <row r="119" spans="2:37" x14ac:dyDescent="0.25">
      <c r="B119"/>
      <c r="F119" s="67"/>
      <c r="I119"/>
      <c r="M119" s="67"/>
      <c r="P119"/>
      <c r="U119" s="67"/>
      <c r="X119"/>
      <c r="AB119" s="67"/>
      <c r="AE119"/>
      <c r="AH119" s="67"/>
      <c r="AJ119" s="69"/>
      <c r="AK119" s="69"/>
    </row>
    <row r="120" spans="2:37" x14ac:dyDescent="0.25">
      <c r="B120"/>
      <c r="F120" s="67"/>
      <c r="I120"/>
      <c r="M120" s="67"/>
      <c r="P120"/>
      <c r="U120" s="67"/>
      <c r="X120"/>
      <c r="AB120" s="67"/>
      <c r="AE120"/>
      <c r="AH120" s="67"/>
      <c r="AJ120" s="69"/>
      <c r="AK120" s="6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"/>
  <sheetViews>
    <sheetView workbookViewId="0">
      <selection activeCell="AD26" sqref="AD26"/>
    </sheetView>
  </sheetViews>
  <sheetFormatPr defaultColWidth="18.140625" defaultRowHeight="15" x14ac:dyDescent="0.25"/>
  <cols>
    <col min="2" max="2" width="24" style="69" bestFit="1" customWidth="1"/>
    <col min="11" max="11" width="18.140625" style="67"/>
    <col min="18" max="18" width="18.140625" style="67"/>
    <col min="26" max="26" width="18.140625" style="67"/>
    <col min="33" max="33" width="18.140625" style="67"/>
    <col min="39" max="39" width="18.140625" style="67"/>
  </cols>
  <sheetData>
    <row r="1" spans="1:39" x14ac:dyDescent="0.25">
      <c r="D1" t="s">
        <v>453</v>
      </c>
      <c r="E1" t="s">
        <v>454</v>
      </c>
      <c r="F1" t="s">
        <v>455</v>
      </c>
      <c r="G1" t="s">
        <v>456</v>
      </c>
      <c r="H1" t="s">
        <v>457</v>
      </c>
      <c r="I1" t="s">
        <v>458</v>
      </c>
      <c r="J1" t="s">
        <v>459</v>
      </c>
      <c r="K1" s="67" t="s">
        <v>452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459</v>
      </c>
      <c r="R1" s="67" t="s">
        <v>470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Y1" s="67"/>
      <c r="AA1" t="s">
        <v>471</v>
      </c>
      <c r="AB1" t="s">
        <v>472</v>
      </c>
      <c r="AC1" t="s">
        <v>473</v>
      </c>
      <c r="AD1" t="s">
        <v>474</v>
      </c>
      <c r="AE1" t="s">
        <v>475</v>
      </c>
    </row>
    <row r="2" spans="1:39" x14ac:dyDescent="0.25">
      <c r="A2" s="320" t="s">
        <v>150</v>
      </c>
      <c r="B2" s="320" t="s">
        <v>194</v>
      </c>
      <c r="C2" s="320" t="s">
        <v>450</v>
      </c>
      <c r="D2" s="320" t="s">
        <v>317</v>
      </c>
      <c r="E2" s="320" t="s">
        <v>318</v>
      </c>
      <c r="F2" s="320" t="s">
        <v>319</v>
      </c>
      <c r="G2" s="320" t="s">
        <v>320</v>
      </c>
      <c r="H2" s="320" t="s">
        <v>321</v>
      </c>
      <c r="I2" s="320" t="s">
        <v>451</v>
      </c>
      <c r="J2" s="320" t="s">
        <v>449</v>
      </c>
      <c r="K2" s="321" t="s">
        <v>323</v>
      </c>
      <c r="L2" s="320" t="s">
        <v>324</v>
      </c>
      <c r="M2" s="320" t="s">
        <v>325</v>
      </c>
      <c r="N2" s="320" t="s">
        <v>326</v>
      </c>
      <c r="O2" s="320" t="s">
        <v>327</v>
      </c>
      <c r="P2" s="320" t="s">
        <v>328</v>
      </c>
      <c r="Q2" s="320" t="s">
        <v>322</v>
      </c>
      <c r="R2" s="321" t="s">
        <v>323</v>
      </c>
      <c r="S2" s="320" t="s">
        <v>329</v>
      </c>
      <c r="T2" s="320" t="s">
        <v>330</v>
      </c>
      <c r="U2" s="320" t="s">
        <v>99</v>
      </c>
      <c r="V2" s="320" t="s">
        <v>100</v>
      </c>
      <c r="W2" s="320" t="s">
        <v>101</v>
      </c>
      <c r="X2" s="320" t="s">
        <v>331</v>
      </c>
      <c r="Y2" s="320" t="s">
        <v>322</v>
      </c>
      <c r="Z2" s="321" t="s">
        <v>323</v>
      </c>
      <c r="AA2" s="320" t="s">
        <v>332</v>
      </c>
      <c r="AB2" s="320" t="s">
        <v>333</v>
      </c>
      <c r="AC2" s="320" t="s">
        <v>103</v>
      </c>
      <c r="AD2" s="320" t="s">
        <v>104</v>
      </c>
      <c r="AE2" s="320" t="s">
        <v>105</v>
      </c>
      <c r="AF2" s="320" t="s">
        <v>322</v>
      </c>
      <c r="AG2" s="321" t="s">
        <v>323</v>
      </c>
      <c r="AH2" s="320" t="s">
        <v>334</v>
      </c>
      <c r="AI2" s="320" t="s">
        <v>335</v>
      </c>
      <c r="AJ2" s="320" t="s">
        <v>336</v>
      </c>
      <c r="AK2" s="320" t="s">
        <v>337</v>
      </c>
      <c r="AL2" s="320" t="s">
        <v>322</v>
      </c>
      <c r="AM2" s="321" t="s">
        <v>323</v>
      </c>
    </row>
    <row r="3" spans="1:39" x14ac:dyDescent="0.25">
      <c r="A3" s="79">
        <v>5786</v>
      </c>
      <c r="B3" s="248" t="s">
        <v>20</v>
      </c>
      <c r="C3" s="289">
        <v>142706.54754900001</v>
      </c>
      <c r="D3" s="75">
        <v>47025000</v>
      </c>
      <c r="E3" s="75">
        <v>119430900</v>
      </c>
      <c r="F3" s="75">
        <v>4207500</v>
      </c>
      <c r="G3" s="75">
        <v>380315700</v>
      </c>
      <c r="H3" s="75">
        <v>26534700</v>
      </c>
      <c r="I3" s="64">
        <f>SUM(D3:H3)</f>
        <v>577513800</v>
      </c>
      <c r="J3" s="289">
        <f>I3*0.000247105</f>
        <v>142706.54754900001</v>
      </c>
      <c r="K3" s="322">
        <f>(D3/I3)</f>
        <v>8.1426625649464998E-2</v>
      </c>
      <c r="L3" s="75">
        <v>47045700</v>
      </c>
      <c r="M3" s="75">
        <v>119658600</v>
      </c>
      <c r="N3" s="75">
        <v>7593300</v>
      </c>
      <c r="O3" s="75">
        <v>373735800</v>
      </c>
      <c r="P3" s="75">
        <v>29529900</v>
      </c>
      <c r="Q3" s="64">
        <f>SUM(L3:P3)</f>
        <v>577563300</v>
      </c>
      <c r="R3" s="322">
        <f>(L3/Q3)</f>
        <v>8.1455487216725853E-2</v>
      </c>
      <c r="S3" s="75">
        <v>47025000</v>
      </c>
      <c r="T3" s="75">
        <v>120225600</v>
      </c>
      <c r="U3" s="75">
        <v>7194600</v>
      </c>
      <c r="V3" s="75">
        <v>358621200</v>
      </c>
      <c r="W3" s="75">
        <v>44086500</v>
      </c>
      <c r="X3" s="75">
        <v>410400</v>
      </c>
      <c r="Y3" s="64">
        <f>SUM(S3:X3)</f>
        <v>577563300</v>
      </c>
      <c r="Z3" s="322">
        <f>(S3/Y3)</f>
        <v>8.1419646989342981E-2</v>
      </c>
      <c r="AA3" s="289">
        <v>48806204.725043595</v>
      </c>
      <c r="AB3" s="75">
        <v>122452200</v>
      </c>
      <c r="AC3" s="75">
        <v>7216200</v>
      </c>
      <c r="AD3" s="75">
        <v>349650000</v>
      </c>
      <c r="AE3" s="75">
        <v>49588200</v>
      </c>
      <c r="AF3" s="64">
        <f t="shared" ref="AF3:AF59" si="0">SUM(AA3:AE3)</f>
        <v>577712804.72504354</v>
      </c>
      <c r="AG3" s="322">
        <f t="shared" ref="AG3:AG59" si="1">(AA3/AF3)</f>
        <v>8.4481777668529268E-2</v>
      </c>
      <c r="AH3" s="75">
        <v>122505300</v>
      </c>
      <c r="AI3" s="75">
        <v>7715700</v>
      </c>
      <c r="AJ3" s="75">
        <v>392856300</v>
      </c>
      <c r="AK3" s="75">
        <v>54486000</v>
      </c>
      <c r="AL3" s="64">
        <f t="shared" ref="AL3:AL59" si="2">SUM(AH3:AK3)</f>
        <v>577563300</v>
      </c>
      <c r="AM3" s="322">
        <v>0</v>
      </c>
    </row>
    <row r="4" spans="1:39" x14ac:dyDescent="0.25">
      <c r="A4" s="79">
        <v>3264</v>
      </c>
      <c r="B4" s="64" t="s">
        <v>339</v>
      </c>
      <c r="C4" s="289">
        <v>284.22017099999999</v>
      </c>
      <c r="D4" s="75">
        <v>297900</v>
      </c>
      <c r="E4" s="75">
        <v>53100</v>
      </c>
      <c r="F4" s="75">
        <v>25200</v>
      </c>
      <c r="G4" s="75">
        <v>764100</v>
      </c>
      <c r="H4" s="75">
        <v>9900</v>
      </c>
      <c r="I4" s="64">
        <f>SUM(D4:H4)</f>
        <v>1150200</v>
      </c>
      <c r="J4" s="289">
        <f t="shared" ref="J4:J59" si="3">I4*0.000247105</f>
        <v>284.22017099999999</v>
      </c>
      <c r="K4" s="322">
        <f t="shared" ref="K4:K59" si="4">(D4/I4)</f>
        <v>0.2589984350547731</v>
      </c>
      <c r="L4" s="75">
        <v>297900</v>
      </c>
      <c r="M4" s="75">
        <v>63000</v>
      </c>
      <c r="N4" s="75">
        <v>35100</v>
      </c>
      <c r="O4" s="75">
        <v>749700</v>
      </c>
      <c r="P4" s="75">
        <v>4500</v>
      </c>
      <c r="Q4" s="64">
        <f t="shared" ref="Q4:Q59" si="5">SUM(L4:P4)</f>
        <v>1150200</v>
      </c>
      <c r="R4" s="322">
        <f t="shared" ref="R4:R59" si="6">(L4/Q4)</f>
        <v>0.2589984350547731</v>
      </c>
      <c r="S4" s="75">
        <v>297900</v>
      </c>
      <c r="T4" s="75">
        <v>49500</v>
      </c>
      <c r="U4" s="75">
        <v>36000</v>
      </c>
      <c r="V4" s="75">
        <v>756900</v>
      </c>
      <c r="W4" s="75">
        <v>8100</v>
      </c>
      <c r="X4" s="75">
        <v>1800</v>
      </c>
      <c r="Y4" s="64">
        <f t="shared" ref="Y4:Y59" si="7">SUM(S4:X4)</f>
        <v>1150200</v>
      </c>
      <c r="Z4" s="322">
        <f t="shared" ref="Z4:Z59" si="8">(S4/Y4)</f>
        <v>0.2589984350547731</v>
      </c>
      <c r="AA4" s="289">
        <v>312369.14025206014</v>
      </c>
      <c r="AB4" s="75">
        <v>72900</v>
      </c>
      <c r="AC4" s="75">
        <v>20700</v>
      </c>
      <c r="AD4" s="75">
        <v>547200</v>
      </c>
      <c r="AE4" s="75">
        <v>181800</v>
      </c>
      <c r="AF4" s="64">
        <f t="shared" si="0"/>
        <v>1134969.1402520603</v>
      </c>
      <c r="AG4" s="322">
        <f t="shared" si="1"/>
        <v>0.27522258462700355</v>
      </c>
      <c r="AH4" s="75">
        <v>75600</v>
      </c>
      <c r="AI4" s="75">
        <v>23400</v>
      </c>
      <c r="AJ4" s="75">
        <v>837000</v>
      </c>
      <c r="AK4" s="75">
        <v>214200</v>
      </c>
      <c r="AL4" s="64">
        <f t="shared" si="2"/>
        <v>1150200</v>
      </c>
      <c r="AM4" s="322">
        <v>0</v>
      </c>
    </row>
    <row r="5" spans="1:39" x14ac:dyDescent="0.25">
      <c r="A5" s="79">
        <v>3488</v>
      </c>
      <c r="B5" s="170" t="s">
        <v>341</v>
      </c>
      <c r="C5" s="289">
        <v>264.20466600000003</v>
      </c>
      <c r="D5" s="75">
        <v>751500</v>
      </c>
      <c r="E5" s="75">
        <v>0</v>
      </c>
      <c r="F5" s="75">
        <v>1800</v>
      </c>
      <c r="G5" s="75">
        <v>274500</v>
      </c>
      <c r="H5" s="75">
        <v>41400</v>
      </c>
      <c r="I5" s="64">
        <f>SUM(D5:H5)</f>
        <v>1069200</v>
      </c>
      <c r="J5" s="289">
        <f t="shared" si="3"/>
        <v>264.20466600000003</v>
      </c>
      <c r="K5" s="322">
        <f t="shared" si="4"/>
        <v>0.70286195286195285</v>
      </c>
      <c r="L5" s="75">
        <v>751500</v>
      </c>
      <c r="M5" s="75">
        <v>0</v>
      </c>
      <c r="N5" s="75">
        <v>2700</v>
      </c>
      <c r="O5" s="75">
        <v>314100</v>
      </c>
      <c r="P5" s="75">
        <v>900</v>
      </c>
      <c r="Q5" s="64">
        <f t="shared" si="5"/>
        <v>1069200</v>
      </c>
      <c r="R5" s="322">
        <f t="shared" si="6"/>
        <v>0.70286195286195285</v>
      </c>
      <c r="S5" s="75">
        <v>751500</v>
      </c>
      <c r="T5" s="75">
        <v>0</v>
      </c>
      <c r="U5" s="75">
        <v>0</v>
      </c>
      <c r="V5" s="75">
        <v>258300</v>
      </c>
      <c r="W5" s="75">
        <v>48600</v>
      </c>
      <c r="X5" s="75">
        <v>10800</v>
      </c>
      <c r="Y5" s="64">
        <f t="shared" si="7"/>
        <v>1069200</v>
      </c>
      <c r="Z5" s="322">
        <f t="shared" si="8"/>
        <v>0.70286195286195285</v>
      </c>
      <c r="AA5" s="289">
        <v>777975.97194852727</v>
      </c>
      <c r="AB5" s="75">
        <v>0</v>
      </c>
      <c r="AC5" s="75">
        <v>1800</v>
      </c>
      <c r="AD5" s="75">
        <v>256500</v>
      </c>
      <c r="AE5" s="75">
        <v>4500</v>
      </c>
      <c r="AF5" s="64">
        <f t="shared" si="0"/>
        <v>1040775.9719485273</v>
      </c>
      <c r="AG5" s="322">
        <f t="shared" si="1"/>
        <v>0.74749609225894287</v>
      </c>
      <c r="AH5" s="75">
        <v>36000</v>
      </c>
      <c r="AI5" s="75">
        <v>45900</v>
      </c>
      <c r="AJ5" s="75">
        <v>948600</v>
      </c>
      <c r="AK5" s="75">
        <v>38700</v>
      </c>
      <c r="AL5" s="64">
        <f t="shared" si="2"/>
        <v>1069200</v>
      </c>
      <c r="AM5" s="322">
        <v>0</v>
      </c>
    </row>
    <row r="6" spans="1:39" s="105" customFormat="1" x14ac:dyDescent="0.25">
      <c r="A6" s="317">
        <v>5780</v>
      </c>
      <c r="B6" s="251" t="s">
        <v>12</v>
      </c>
      <c r="C6" s="323">
        <v>38656.834384500005</v>
      </c>
      <c r="D6" s="76">
        <v>0</v>
      </c>
      <c r="E6" s="76">
        <v>20440800</v>
      </c>
      <c r="F6" s="76">
        <v>1281600</v>
      </c>
      <c r="G6" s="76">
        <v>123668100</v>
      </c>
      <c r="H6" s="76">
        <v>11048400</v>
      </c>
      <c r="I6" s="251">
        <f t="shared" ref="I6:I59" si="9">SUM(D6:H6)</f>
        <v>156438900</v>
      </c>
      <c r="J6" s="323">
        <f t="shared" si="3"/>
        <v>38656.834384500005</v>
      </c>
      <c r="K6" s="324">
        <f t="shared" si="4"/>
        <v>0</v>
      </c>
      <c r="L6" s="76">
        <v>0</v>
      </c>
      <c r="M6" s="76">
        <v>20866500</v>
      </c>
      <c r="N6" s="76">
        <v>1780200</v>
      </c>
      <c r="O6" s="76">
        <v>120567600</v>
      </c>
      <c r="P6" s="76">
        <v>13226400</v>
      </c>
      <c r="Q6" s="251">
        <f t="shared" si="5"/>
        <v>156440700</v>
      </c>
      <c r="R6" s="324">
        <f t="shared" si="6"/>
        <v>0</v>
      </c>
      <c r="S6" s="76">
        <v>0</v>
      </c>
      <c r="T6" s="76">
        <v>20528100</v>
      </c>
      <c r="U6" s="76">
        <v>1709100</v>
      </c>
      <c r="V6" s="76">
        <v>114550200</v>
      </c>
      <c r="W6" s="76">
        <v>19581300</v>
      </c>
      <c r="X6" s="76">
        <v>72000</v>
      </c>
      <c r="Y6" s="251">
        <f t="shared" si="7"/>
        <v>156440700</v>
      </c>
      <c r="Z6" s="324">
        <f t="shared" si="8"/>
        <v>0</v>
      </c>
      <c r="AA6" s="323">
        <v>0</v>
      </c>
      <c r="AB6" s="76">
        <v>21248100</v>
      </c>
      <c r="AC6" s="76">
        <v>1717200</v>
      </c>
      <c r="AD6" s="76">
        <v>110512800</v>
      </c>
      <c r="AE6" s="76">
        <v>22962600</v>
      </c>
      <c r="AF6" s="251">
        <f t="shared" si="0"/>
        <v>156440700</v>
      </c>
      <c r="AG6" s="324">
        <f t="shared" si="1"/>
        <v>0</v>
      </c>
      <c r="AH6" s="76">
        <v>21248100</v>
      </c>
      <c r="AI6" s="76">
        <v>1717200</v>
      </c>
      <c r="AJ6" s="76">
        <v>110512800</v>
      </c>
      <c r="AK6" s="76">
        <v>22962600</v>
      </c>
      <c r="AL6" s="251">
        <f t="shared" si="2"/>
        <v>156440700</v>
      </c>
      <c r="AM6" s="324">
        <v>0</v>
      </c>
    </row>
    <row r="7" spans="1:39" s="105" customFormat="1" x14ac:dyDescent="0.25">
      <c r="A7" s="317">
        <v>3446</v>
      </c>
      <c r="B7" s="251" t="s">
        <v>25</v>
      </c>
      <c r="C7" s="323">
        <v>4830.1861454999998</v>
      </c>
      <c r="D7" s="76">
        <v>0</v>
      </c>
      <c r="E7" s="76">
        <v>5079600</v>
      </c>
      <c r="F7" s="76">
        <v>284400</v>
      </c>
      <c r="G7" s="76">
        <v>13322700</v>
      </c>
      <c r="H7" s="76">
        <v>860400</v>
      </c>
      <c r="I7" s="251">
        <f t="shared" si="9"/>
        <v>19547100</v>
      </c>
      <c r="J7" s="323">
        <f t="shared" si="3"/>
        <v>4830.1861454999998</v>
      </c>
      <c r="K7" s="324">
        <f t="shared" si="4"/>
        <v>0</v>
      </c>
      <c r="L7" s="76">
        <v>0</v>
      </c>
      <c r="M7" s="76">
        <v>5208300</v>
      </c>
      <c r="N7" s="76">
        <v>343800</v>
      </c>
      <c r="O7" s="76">
        <v>13090500</v>
      </c>
      <c r="P7" s="76">
        <v>904500</v>
      </c>
      <c r="Q7" s="251">
        <f t="shared" si="5"/>
        <v>19547100</v>
      </c>
      <c r="R7" s="324">
        <f t="shared" si="6"/>
        <v>0</v>
      </c>
      <c r="S7" s="76">
        <v>0</v>
      </c>
      <c r="T7" s="76">
        <v>5092200</v>
      </c>
      <c r="U7" s="76">
        <v>374400</v>
      </c>
      <c r="V7" s="76">
        <v>12639600</v>
      </c>
      <c r="W7" s="76">
        <v>1440900</v>
      </c>
      <c r="X7" s="76">
        <v>0</v>
      </c>
      <c r="Y7" s="251">
        <f t="shared" si="7"/>
        <v>19547100</v>
      </c>
      <c r="Z7" s="324">
        <f t="shared" si="8"/>
        <v>0</v>
      </c>
      <c r="AA7" s="323">
        <v>0</v>
      </c>
      <c r="AB7" s="76">
        <v>5288400</v>
      </c>
      <c r="AC7" s="76">
        <v>270000</v>
      </c>
      <c r="AD7" s="76">
        <v>11997000</v>
      </c>
      <c r="AE7" s="76">
        <v>1991700</v>
      </c>
      <c r="AF7" s="251">
        <f t="shared" si="0"/>
        <v>19547100</v>
      </c>
      <c r="AG7" s="324">
        <f t="shared" si="1"/>
        <v>0</v>
      </c>
      <c r="AH7" s="76">
        <v>5288400</v>
      </c>
      <c r="AI7" s="76">
        <v>270000</v>
      </c>
      <c r="AJ7" s="76">
        <v>11997000</v>
      </c>
      <c r="AK7" s="76">
        <v>1991700</v>
      </c>
      <c r="AL7" s="251">
        <f t="shared" si="2"/>
        <v>19547100</v>
      </c>
      <c r="AM7" s="324">
        <v>0</v>
      </c>
    </row>
    <row r="8" spans="1:39" x14ac:dyDescent="0.25">
      <c r="A8" s="79">
        <v>6761</v>
      </c>
      <c r="B8" s="64" t="s">
        <v>343</v>
      </c>
      <c r="C8" s="289">
        <v>1080.6148755000002</v>
      </c>
      <c r="D8" s="75">
        <v>2601000</v>
      </c>
      <c r="E8" s="75">
        <v>0</v>
      </c>
      <c r="F8" s="75">
        <v>27000</v>
      </c>
      <c r="G8" s="75">
        <v>1710900</v>
      </c>
      <c r="H8" s="75">
        <v>34200</v>
      </c>
      <c r="I8" s="64">
        <f t="shared" si="9"/>
        <v>4373100</v>
      </c>
      <c r="J8" s="289">
        <f t="shared" si="3"/>
        <v>1080.6148755000002</v>
      </c>
      <c r="K8" s="322">
        <f t="shared" si="4"/>
        <v>0.59477258695204771</v>
      </c>
      <c r="L8" s="75">
        <v>2601000</v>
      </c>
      <c r="M8" s="75">
        <v>6300</v>
      </c>
      <c r="N8" s="75">
        <v>34200</v>
      </c>
      <c r="O8" s="75">
        <v>1720800</v>
      </c>
      <c r="P8" s="75">
        <v>10800</v>
      </c>
      <c r="Q8" s="64">
        <f t="shared" si="5"/>
        <v>4373100</v>
      </c>
      <c r="R8" s="322">
        <f t="shared" si="6"/>
        <v>0.59477258695204771</v>
      </c>
      <c r="S8" s="75">
        <v>2601000</v>
      </c>
      <c r="T8" s="75">
        <v>0</v>
      </c>
      <c r="U8" s="75">
        <v>85500</v>
      </c>
      <c r="V8" s="75">
        <v>1610100</v>
      </c>
      <c r="W8" s="75">
        <v>72000</v>
      </c>
      <c r="X8" s="75">
        <v>4500</v>
      </c>
      <c r="Y8" s="64">
        <f t="shared" si="7"/>
        <v>4373100</v>
      </c>
      <c r="Z8" s="322">
        <f t="shared" si="8"/>
        <v>0.59477258695204771</v>
      </c>
      <c r="AA8" s="289">
        <v>2746490.9312728308</v>
      </c>
      <c r="AB8" s="75">
        <v>9000</v>
      </c>
      <c r="AC8" s="75">
        <v>35100</v>
      </c>
      <c r="AD8" s="75">
        <v>1414800</v>
      </c>
      <c r="AE8" s="75">
        <v>175500</v>
      </c>
      <c r="AF8" s="64">
        <f t="shared" si="0"/>
        <v>4380890.9312728308</v>
      </c>
      <c r="AG8" s="322">
        <f t="shared" si="1"/>
        <v>0.62692520182757916</v>
      </c>
      <c r="AH8" s="75">
        <v>68400</v>
      </c>
      <c r="AI8" s="75">
        <v>173700</v>
      </c>
      <c r="AJ8" s="75">
        <v>3762900</v>
      </c>
      <c r="AK8" s="75">
        <v>368100</v>
      </c>
      <c r="AL8" s="64">
        <f t="shared" si="2"/>
        <v>4373100</v>
      </c>
      <c r="AM8" s="322">
        <v>0</v>
      </c>
    </row>
    <row r="9" spans="1:39" x14ac:dyDescent="0.25">
      <c r="A9" s="79">
        <v>3272</v>
      </c>
      <c r="B9" s="170" t="s">
        <v>345</v>
      </c>
      <c r="C9" s="289">
        <v>3629.7006345</v>
      </c>
      <c r="D9" s="75">
        <v>4318200</v>
      </c>
      <c r="E9" s="75">
        <v>0</v>
      </c>
      <c r="F9" s="75">
        <v>13500</v>
      </c>
      <c r="G9" s="75">
        <v>10077300</v>
      </c>
      <c r="H9" s="75">
        <v>279900</v>
      </c>
      <c r="I9" s="64">
        <f t="shared" si="9"/>
        <v>14688900</v>
      </c>
      <c r="J9" s="289">
        <f t="shared" si="3"/>
        <v>3629.7006345</v>
      </c>
      <c r="K9" s="322">
        <f t="shared" si="4"/>
        <v>0.29397708473745482</v>
      </c>
      <c r="L9" s="75">
        <v>4318200</v>
      </c>
      <c r="M9" s="75">
        <v>4500</v>
      </c>
      <c r="N9" s="75">
        <v>90000</v>
      </c>
      <c r="O9" s="75">
        <v>10093500</v>
      </c>
      <c r="P9" s="75">
        <v>182700</v>
      </c>
      <c r="Q9" s="64">
        <f t="shared" si="5"/>
        <v>14688900</v>
      </c>
      <c r="R9" s="322">
        <f t="shared" si="6"/>
        <v>0.29397708473745482</v>
      </c>
      <c r="S9" s="75">
        <v>4318200</v>
      </c>
      <c r="T9" s="75">
        <v>900</v>
      </c>
      <c r="U9" s="75">
        <v>36900</v>
      </c>
      <c r="V9" s="75">
        <v>10054800</v>
      </c>
      <c r="W9" s="75">
        <v>272700</v>
      </c>
      <c r="X9" s="75">
        <v>5400</v>
      </c>
      <c r="Y9" s="64">
        <f t="shared" si="7"/>
        <v>14688900</v>
      </c>
      <c r="Z9" s="322">
        <f t="shared" si="8"/>
        <v>0.29397708473745482</v>
      </c>
      <c r="AA9" s="289">
        <v>4520511.8976100031</v>
      </c>
      <c r="AB9" s="75">
        <v>13500</v>
      </c>
      <c r="AC9" s="75">
        <v>91800</v>
      </c>
      <c r="AD9" s="75">
        <v>9667800</v>
      </c>
      <c r="AE9" s="75">
        <v>414900</v>
      </c>
      <c r="AF9" s="64">
        <f t="shared" si="0"/>
        <v>14708511.897610003</v>
      </c>
      <c r="AG9" s="322">
        <f t="shared" si="1"/>
        <v>0.30733985389402613</v>
      </c>
      <c r="AH9" s="75">
        <v>1037700</v>
      </c>
      <c r="AI9" s="75">
        <v>180900</v>
      </c>
      <c r="AJ9" s="75">
        <v>12860100</v>
      </c>
      <c r="AK9" s="75">
        <v>610200</v>
      </c>
      <c r="AL9" s="64">
        <f t="shared" si="2"/>
        <v>14688900</v>
      </c>
      <c r="AM9" s="322">
        <v>0</v>
      </c>
    </row>
    <row r="10" spans="1:39" s="105" customFormat="1" x14ac:dyDescent="0.25">
      <c r="A10" s="317">
        <v>3396</v>
      </c>
      <c r="B10" s="251" t="s">
        <v>2</v>
      </c>
      <c r="C10" s="323">
        <v>239.29648200000003</v>
      </c>
      <c r="D10" s="76">
        <v>0</v>
      </c>
      <c r="E10" s="76">
        <v>134100</v>
      </c>
      <c r="F10" s="76">
        <v>38700</v>
      </c>
      <c r="G10" s="76">
        <v>721800</v>
      </c>
      <c r="H10" s="76">
        <v>73800</v>
      </c>
      <c r="I10" s="251">
        <f t="shared" si="9"/>
        <v>968400</v>
      </c>
      <c r="J10" s="323">
        <f t="shared" si="3"/>
        <v>239.29648200000003</v>
      </c>
      <c r="K10" s="324">
        <f t="shared" si="4"/>
        <v>0</v>
      </c>
      <c r="L10" s="76">
        <v>0</v>
      </c>
      <c r="M10" s="76">
        <v>155700</v>
      </c>
      <c r="N10" s="76">
        <v>33300</v>
      </c>
      <c r="O10" s="76">
        <v>692100</v>
      </c>
      <c r="P10" s="76">
        <v>87300</v>
      </c>
      <c r="Q10" s="251">
        <f t="shared" si="5"/>
        <v>968400</v>
      </c>
      <c r="R10" s="324">
        <f t="shared" si="6"/>
        <v>0</v>
      </c>
      <c r="S10" s="76">
        <v>0</v>
      </c>
      <c r="T10" s="76">
        <v>135000</v>
      </c>
      <c r="U10" s="76">
        <v>44100</v>
      </c>
      <c r="V10" s="76">
        <v>694800</v>
      </c>
      <c r="W10" s="76">
        <v>94500</v>
      </c>
      <c r="X10" s="76">
        <v>0</v>
      </c>
      <c r="Y10" s="251">
        <f t="shared" si="7"/>
        <v>968400</v>
      </c>
      <c r="Z10" s="324">
        <f t="shared" si="8"/>
        <v>0</v>
      </c>
      <c r="AA10" s="323">
        <v>0</v>
      </c>
      <c r="AB10" s="76">
        <v>162000</v>
      </c>
      <c r="AC10" s="76">
        <v>24300</v>
      </c>
      <c r="AD10" s="76">
        <v>631800</v>
      </c>
      <c r="AE10" s="76">
        <v>150300</v>
      </c>
      <c r="AF10" s="251">
        <f t="shared" si="0"/>
        <v>968400</v>
      </c>
      <c r="AG10" s="324">
        <f t="shared" si="1"/>
        <v>0</v>
      </c>
      <c r="AH10" s="76">
        <v>162000</v>
      </c>
      <c r="AI10" s="76">
        <v>24300</v>
      </c>
      <c r="AJ10" s="76">
        <v>631800</v>
      </c>
      <c r="AK10" s="76">
        <v>150300</v>
      </c>
      <c r="AL10" s="251">
        <f t="shared" si="2"/>
        <v>968400</v>
      </c>
      <c r="AM10" s="324">
        <v>0</v>
      </c>
    </row>
    <row r="11" spans="1:39" x14ac:dyDescent="0.25">
      <c r="A11" s="79">
        <v>3417</v>
      </c>
      <c r="B11" s="170" t="s">
        <v>347</v>
      </c>
      <c r="C11" s="289">
        <v>312.686667</v>
      </c>
      <c r="D11" s="75">
        <v>0</v>
      </c>
      <c r="E11" s="75">
        <v>133200</v>
      </c>
      <c r="F11" s="75">
        <v>76500</v>
      </c>
      <c r="G11" s="75">
        <v>966600</v>
      </c>
      <c r="H11" s="75">
        <v>89100</v>
      </c>
      <c r="I11" s="64">
        <f t="shared" si="9"/>
        <v>1265400</v>
      </c>
      <c r="J11" s="289">
        <f t="shared" si="3"/>
        <v>312.686667</v>
      </c>
      <c r="K11" s="322">
        <f t="shared" si="4"/>
        <v>0</v>
      </c>
      <c r="L11" s="75">
        <v>0</v>
      </c>
      <c r="M11" s="75">
        <v>150300</v>
      </c>
      <c r="N11" s="75">
        <v>76500</v>
      </c>
      <c r="O11" s="75">
        <v>958500</v>
      </c>
      <c r="P11" s="75">
        <v>80100</v>
      </c>
      <c r="Q11" s="64">
        <f t="shared" si="5"/>
        <v>1265400</v>
      </c>
      <c r="R11" s="322">
        <f t="shared" si="6"/>
        <v>0</v>
      </c>
      <c r="S11" s="75">
        <v>0</v>
      </c>
      <c r="T11" s="75">
        <v>154800</v>
      </c>
      <c r="U11" s="75">
        <v>70200</v>
      </c>
      <c r="V11" s="75">
        <v>891900</v>
      </c>
      <c r="W11" s="75">
        <v>148500</v>
      </c>
      <c r="X11" s="75">
        <v>0</v>
      </c>
      <c r="Y11" s="64">
        <f t="shared" si="7"/>
        <v>1265400</v>
      </c>
      <c r="Z11" s="322">
        <f t="shared" si="8"/>
        <v>0</v>
      </c>
      <c r="AA11" s="289">
        <v>0</v>
      </c>
      <c r="AB11" s="75">
        <v>198900</v>
      </c>
      <c r="AC11" s="75">
        <v>39600</v>
      </c>
      <c r="AD11" s="75">
        <v>828900</v>
      </c>
      <c r="AE11" s="75">
        <v>198000</v>
      </c>
      <c r="AF11" s="64">
        <f t="shared" si="0"/>
        <v>1265400</v>
      </c>
      <c r="AG11" s="322">
        <f t="shared" si="1"/>
        <v>0</v>
      </c>
      <c r="AH11" s="75">
        <v>198900</v>
      </c>
      <c r="AI11" s="75">
        <v>39600</v>
      </c>
      <c r="AJ11" s="75">
        <v>828900</v>
      </c>
      <c r="AK11" s="75">
        <v>198000</v>
      </c>
      <c r="AL11" s="64">
        <f t="shared" si="2"/>
        <v>1265400</v>
      </c>
      <c r="AM11" s="322">
        <v>0</v>
      </c>
    </row>
    <row r="12" spans="1:39" s="105" customFormat="1" x14ac:dyDescent="0.25">
      <c r="A12" s="317">
        <v>3416</v>
      </c>
      <c r="B12" s="251" t="s">
        <v>211</v>
      </c>
      <c r="C12" s="323">
        <v>4265.3041155000001</v>
      </c>
      <c r="D12" s="76">
        <v>808200</v>
      </c>
      <c r="E12" s="76">
        <v>1686600</v>
      </c>
      <c r="F12" s="76">
        <v>143100</v>
      </c>
      <c r="G12" s="76">
        <v>13001400</v>
      </c>
      <c r="H12" s="76">
        <v>1621800</v>
      </c>
      <c r="I12" s="251">
        <f t="shared" si="9"/>
        <v>17261100</v>
      </c>
      <c r="J12" s="323">
        <f t="shared" si="3"/>
        <v>4265.3041155000001</v>
      </c>
      <c r="K12" s="324">
        <f t="shared" si="4"/>
        <v>4.6822044944991918E-2</v>
      </c>
      <c r="L12" s="76">
        <v>808200</v>
      </c>
      <c r="M12" s="76">
        <v>1754100</v>
      </c>
      <c r="N12" s="76">
        <v>229500</v>
      </c>
      <c r="O12" s="76">
        <v>12634200</v>
      </c>
      <c r="P12" s="76">
        <v>1835100</v>
      </c>
      <c r="Q12" s="251">
        <f t="shared" si="5"/>
        <v>17261100</v>
      </c>
      <c r="R12" s="324">
        <f t="shared" si="6"/>
        <v>4.6822044944991918E-2</v>
      </c>
      <c r="S12" s="76">
        <v>808200</v>
      </c>
      <c r="T12" s="76">
        <v>1694700</v>
      </c>
      <c r="U12" s="76">
        <v>324900</v>
      </c>
      <c r="V12" s="76">
        <v>12781800</v>
      </c>
      <c r="W12" s="76">
        <v>1640700</v>
      </c>
      <c r="X12" s="76">
        <v>10800</v>
      </c>
      <c r="Y12" s="251">
        <f t="shared" si="7"/>
        <v>17261100</v>
      </c>
      <c r="Z12" s="324">
        <f t="shared" si="8"/>
        <v>4.6822044944991918E-2</v>
      </c>
      <c r="AA12" s="323">
        <v>884063.60448696278</v>
      </c>
      <c r="AB12" s="76">
        <v>1798200</v>
      </c>
      <c r="AC12" s="76">
        <v>196200</v>
      </c>
      <c r="AD12" s="76">
        <v>11735100</v>
      </c>
      <c r="AE12" s="76">
        <v>2670300</v>
      </c>
      <c r="AF12" s="251">
        <f t="shared" si="0"/>
        <v>17283863.604486965</v>
      </c>
      <c r="AG12" s="324">
        <f t="shared" si="1"/>
        <v>5.1149651762899595E-2</v>
      </c>
      <c r="AH12" s="76">
        <v>1798200</v>
      </c>
      <c r="AI12" s="76">
        <v>201600</v>
      </c>
      <c r="AJ12" s="76">
        <v>12382200</v>
      </c>
      <c r="AK12" s="76">
        <v>2879100</v>
      </c>
      <c r="AL12" s="251">
        <f t="shared" si="2"/>
        <v>17261100</v>
      </c>
      <c r="AM12" s="324">
        <v>0</v>
      </c>
    </row>
    <row r="13" spans="1:39" x14ac:dyDescent="0.25">
      <c r="A13" s="79">
        <v>3274</v>
      </c>
      <c r="B13" s="64" t="s">
        <v>349</v>
      </c>
      <c r="C13" s="289">
        <v>1987.9844355</v>
      </c>
      <c r="D13" s="75">
        <v>3271500</v>
      </c>
      <c r="E13" s="75">
        <v>482400</v>
      </c>
      <c r="F13" s="75">
        <v>82800</v>
      </c>
      <c r="G13" s="75">
        <v>4108500</v>
      </c>
      <c r="H13" s="75">
        <v>99900</v>
      </c>
      <c r="I13" s="64">
        <f t="shared" si="9"/>
        <v>8045100</v>
      </c>
      <c r="J13" s="289">
        <f t="shared" si="3"/>
        <v>1987.9844355</v>
      </c>
      <c r="K13" s="322">
        <f t="shared" si="4"/>
        <v>0.40664503859492113</v>
      </c>
      <c r="L13" s="75">
        <v>3271500</v>
      </c>
      <c r="M13" s="75">
        <v>516600</v>
      </c>
      <c r="N13" s="75">
        <v>90000</v>
      </c>
      <c r="O13" s="75">
        <v>4056300</v>
      </c>
      <c r="P13" s="75">
        <v>110700</v>
      </c>
      <c r="Q13" s="64">
        <f t="shared" si="5"/>
        <v>8045100</v>
      </c>
      <c r="R13" s="322">
        <f t="shared" si="6"/>
        <v>0.40664503859492113</v>
      </c>
      <c r="S13" s="75">
        <v>3271500</v>
      </c>
      <c r="T13" s="75">
        <v>481500</v>
      </c>
      <c r="U13" s="75">
        <v>112500</v>
      </c>
      <c r="V13" s="75">
        <v>4140000</v>
      </c>
      <c r="W13" s="75">
        <v>39600</v>
      </c>
      <c r="X13" s="75">
        <v>0</v>
      </c>
      <c r="Y13" s="64">
        <f t="shared" si="7"/>
        <v>8045100</v>
      </c>
      <c r="Z13" s="322">
        <f t="shared" si="8"/>
        <v>0.40664503859492113</v>
      </c>
      <c r="AA13" s="289">
        <v>3300504.123417994</v>
      </c>
      <c r="AB13" s="75">
        <v>541800</v>
      </c>
      <c r="AC13" s="75">
        <v>63000</v>
      </c>
      <c r="AD13" s="75">
        <v>4130100</v>
      </c>
      <c r="AE13" s="75">
        <v>18000</v>
      </c>
      <c r="AF13" s="64">
        <f t="shared" si="0"/>
        <v>8053404.123417994</v>
      </c>
      <c r="AG13" s="322">
        <f t="shared" si="1"/>
        <v>0.40982720758053887</v>
      </c>
      <c r="AH13" s="75">
        <v>543600</v>
      </c>
      <c r="AI13" s="75">
        <v>72000</v>
      </c>
      <c r="AJ13" s="75">
        <v>7407900</v>
      </c>
      <c r="AK13" s="75">
        <v>21600</v>
      </c>
      <c r="AL13" s="64">
        <f t="shared" si="2"/>
        <v>8045100</v>
      </c>
      <c r="AM13" s="322">
        <v>0</v>
      </c>
    </row>
    <row r="14" spans="1:39" x14ac:dyDescent="0.25">
      <c r="A14" s="79">
        <v>3384</v>
      </c>
      <c r="B14" s="64" t="s">
        <v>351</v>
      </c>
      <c r="C14" s="289">
        <v>838.6496595000001</v>
      </c>
      <c r="D14" s="75">
        <v>0</v>
      </c>
      <c r="E14" s="75">
        <v>284400</v>
      </c>
      <c r="F14" s="75">
        <v>90000</v>
      </c>
      <c r="G14" s="75">
        <v>2959200</v>
      </c>
      <c r="H14" s="75">
        <v>60300</v>
      </c>
      <c r="I14" s="64">
        <f t="shared" si="9"/>
        <v>3393900</v>
      </c>
      <c r="J14" s="289">
        <f t="shared" si="3"/>
        <v>838.6496595000001</v>
      </c>
      <c r="K14" s="322">
        <f t="shared" si="4"/>
        <v>0</v>
      </c>
      <c r="L14" s="75">
        <v>0</v>
      </c>
      <c r="M14" s="75">
        <v>279000</v>
      </c>
      <c r="N14" s="75">
        <v>117900</v>
      </c>
      <c r="O14" s="75">
        <v>2923200</v>
      </c>
      <c r="P14" s="75">
        <v>73800</v>
      </c>
      <c r="Q14" s="64">
        <f t="shared" si="5"/>
        <v>3393900</v>
      </c>
      <c r="R14" s="322">
        <f t="shared" si="6"/>
        <v>0</v>
      </c>
      <c r="S14" s="75">
        <v>0</v>
      </c>
      <c r="T14" s="75">
        <v>280800</v>
      </c>
      <c r="U14" s="75">
        <v>109800</v>
      </c>
      <c r="V14" s="75">
        <v>2952900</v>
      </c>
      <c r="W14" s="75">
        <v>50400</v>
      </c>
      <c r="X14" s="75">
        <v>0</v>
      </c>
      <c r="Y14" s="64">
        <f t="shared" si="7"/>
        <v>3393900</v>
      </c>
      <c r="Z14" s="322">
        <f t="shared" si="8"/>
        <v>0</v>
      </c>
      <c r="AA14" s="289">
        <v>0</v>
      </c>
      <c r="AB14" s="75">
        <v>281700</v>
      </c>
      <c r="AC14" s="75">
        <v>108900</v>
      </c>
      <c r="AD14" s="75">
        <v>2950200</v>
      </c>
      <c r="AE14" s="75">
        <v>53100</v>
      </c>
      <c r="AF14" s="64">
        <f t="shared" si="0"/>
        <v>3393900</v>
      </c>
      <c r="AG14" s="322">
        <f t="shared" si="1"/>
        <v>0</v>
      </c>
      <c r="AH14" s="75">
        <v>281700</v>
      </c>
      <c r="AI14" s="75">
        <v>108900</v>
      </c>
      <c r="AJ14" s="75">
        <v>2950200</v>
      </c>
      <c r="AK14" s="75">
        <v>53100</v>
      </c>
      <c r="AL14" s="64">
        <f t="shared" si="2"/>
        <v>3393900</v>
      </c>
      <c r="AM14" s="322">
        <v>0</v>
      </c>
    </row>
    <row r="15" spans="1:39" x14ac:dyDescent="0.25">
      <c r="A15" s="79">
        <v>8897</v>
      </c>
      <c r="B15" s="64" t="s">
        <v>343</v>
      </c>
      <c r="C15" s="289">
        <v>154.78657200000001</v>
      </c>
      <c r="D15" s="75">
        <v>0</v>
      </c>
      <c r="E15" s="75">
        <v>16200</v>
      </c>
      <c r="F15" s="75">
        <v>10800</v>
      </c>
      <c r="G15" s="75">
        <v>508500</v>
      </c>
      <c r="H15" s="75">
        <v>90900</v>
      </c>
      <c r="I15" s="64">
        <f t="shared" si="9"/>
        <v>626400</v>
      </c>
      <c r="J15" s="289">
        <f t="shared" si="3"/>
        <v>154.78657200000001</v>
      </c>
      <c r="K15" s="322">
        <f t="shared" si="4"/>
        <v>0</v>
      </c>
      <c r="L15" s="75">
        <v>0</v>
      </c>
      <c r="M15" s="75">
        <v>21600</v>
      </c>
      <c r="N15" s="75">
        <v>14400</v>
      </c>
      <c r="O15" s="75">
        <v>488700</v>
      </c>
      <c r="P15" s="75">
        <v>101700</v>
      </c>
      <c r="Q15" s="64">
        <f t="shared" si="5"/>
        <v>626400</v>
      </c>
      <c r="R15" s="322">
        <f t="shared" si="6"/>
        <v>0</v>
      </c>
      <c r="S15" s="75">
        <v>0</v>
      </c>
      <c r="T15" s="75">
        <v>16200</v>
      </c>
      <c r="U15" s="75">
        <v>17100</v>
      </c>
      <c r="V15" s="75">
        <v>442800</v>
      </c>
      <c r="W15" s="75">
        <v>150300</v>
      </c>
      <c r="X15" s="75">
        <v>0</v>
      </c>
      <c r="Y15" s="64">
        <f t="shared" si="7"/>
        <v>626400</v>
      </c>
      <c r="Z15" s="322">
        <f t="shared" si="8"/>
        <v>0</v>
      </c>
      <c r="AA15" s="289">
        <v>0</v>
      </c>
      <c r="AB15" s="75">
        <v>26100</v>
      </c>
      <c r="AC15" s="75">
        <v>12600</v>
      </c>
      <c r="AD15" s="75">
        <v>426600</v>
      </c>
      <c r="AE15" s="75">
        <v>161100</v>
      </c>
      <c r="AF15" s="64">
        <f t="shared" si="0"/>
        <v>626400</v>
      </c>
      <c r="AG15" s="322">
        <f t="shared" si="1"/>
        <v>0</v>
      </c>
      <c r="AH15" s="75">
        <v>26100</v>
      </c>
      <c r="AI15" s="75">
        <v>12600</v>
      </c>
      <c r="AJ15" s="75">
        <v>426600</v>
      </c>
      <c r="AK15" s="75">
        <v>161100</v>
      </c>
      <c r="AL15" s="64">
        <f t="shared" si="2"/>
        <v>626400</v>
      </c>
      <c r="AM15" s="322">
        <v>0</v>
      </c>
    </row>
    <row r="16" spans="1:39" x14ac:dyDescent="0.25">
      <c r="A16" s="79">
        <v>3268</v>
      </c>
      <c r="B16" s="248" t="s">
        <v>354</v>
      </c>
      <c r="C16" s="289">
        <v>290.89200600000004</v>
      </c>
      <c r="D16" s="75">
        <v>1020600</v>
      </c>
      <c r="E16" s="75">
        <v>0</v>
      </c>
      <c r="F16" s="75">
        <v>0</v>
      </c>
      <c r="G16" s="75">
        <v>140400</v>
      </c>
      <c r="H16" s="75">
        <v>16200</v>
      </c>
      <c r="I16" s="64">
        <f t="shared" si="9"/>
        <v>1177200</v>
      </c>
      <c r="J16" s="289">
        <f t="shared" si="3"/>
        <v>290.89200600000004</v>
      </c>
      <c r="K16" s="322">
        <f t="shared" si="4"/>
        <v>0.8669724770642202</v>
      </c>
      <c r="L16" s="75">
        <v>1020600</v>
      </c>
      <c r="M16" s="75">
        <v>0</v>
      </c>
      <c r="N16" s="75">
        <v>0</v>
      </c>
      <c r="O16" s="75">
        <v>149400</v>
      </c>
      <c r="P16" s="75">
        <v>7200</v>
      </c>
      <c r="Q16" s="64">
        <f t="shared" si="5"/>
        <v>1177200</v>
      </c>
      <c r="R16" s="322">
        <f t="shared" si="6"/>
        <v>0.8669724770642202</v>
      </c>
      <c r="S16" s="75">
        <v>1020600</v>
      </c>
      <c r="T16" s="75">
        <v>0</v>
      </c>
      <c r="U16" s="75">
        <v>0</v>
      </c>
      <c r="V16" s="75">
        <v>151200</v>
      </c>
      <c r="W16" s="75">
        <v>5400</v>
      </c>
      <c r="X16" s="75">
        <v>0</v>
      </c>
      <c r="Y16" s="64">
        <f t="shared" si="7"/>
        <v>1177200</v>
      </c>
      <c r="Z16" s="322">
        <f t="shared" si="8"/>
        <v>0.8669724770642202</v>
      </c>
      <c r="AA16" s="289">
        <v>1054982.5680211089</v>
      </c>
      <c r="AB16" s="75">
        <v>0</v>
      </c>
      <c r="AC16" s="75">
        <v>900</v>
      </c>
      <c r="AD16" s="75">
        <v>126000</v>
      </c>
      <c r="AE16" s="75">
        <v>0</v>
      </c>
      <c r="AF16" s="64">
        <f t="shared" si="0"/>
        <v>1181882.5680211089</v>
      </c>
      <c r="AG16" s="322">
        <f t="shared" si="1"/>
        <v>0.89262892656714987</v>
      </c>
      <c r="AH16" s="75">
        <v>68400</v>
      </c>
      <c r="AI16" s="75">
        <v>28800</v>
      </c>
      <c r="AJ16" s="75">
        <v>1033200</v>
      </c>
      <c r="AK16" s="75">
        <v>46800</v>
      </c>
      <c r="AL16" s="64">
        <f t="shared" si="2"/>
        <v>1177200</v>
      </c>
      <c r="AM16" s="322">
        <v>0</v>
      </c>
    </row>
    <row r="17" spans="1:39" x14ac:dyDescent="0.25">
      <c r="A17" s="79">
        <v>3698</v>
      </c>
      <c r="B17" s="64" t="s">
        <v>356</v>
      </c>
      <c r="C17" s="289">
        <v>407.87151300000005</v>
      </c>
      <c r="D17" s="75">
        <v>0</v>
      </c>
      <c r="E17" s="75">
        <v>74700</v>
      </c>
      <c r="F17" s="75">
        <v>36000</v>
      </c>
      <c r="G17" s="75">
        <v>1464300</v>
      </c>
      <c r="H17" s="75">
        <v>75600</v>
      </c>
      <c r="I17" s="64">
        <f t="shared" si="9"/>
        <v>1650600</v>
      </c>
      <c r="J17" s="289">
        <f t="shared" si="3"/>
        <v>407.87151300000005</v>
      </c>
      <c r="K17" s="322">
        <f t="shared" si="4"/>
        <v>0</v>
      </c>
      <c r="L17" s="75">
        <v>0</v>
      </c>
      <c r="M17" s="75">
        <v>88200</v>
      </c>
      <c r="N17" s="75">
        <v>37800</v>
      </c>
      <c r="O17" s="75">
        <v>1452600</v>
      </c>
      <c r="P17" s="75">
        <v>72000</v>
      </c>
      <c r="Q17" s="64">
        <f t="shared" si="5"/>
        <v>1650600</v>
      </c>
      <c r="R17" s="322">
        <f t="shared" si="6"/>
        <v>0</v>
      </c>
      <c r="S17" s="75">
        <v>0</v>
      </c>
      <c r="T17" s="75">
        <v>79200</v>
      </c>
      <c r="U17" s="75">
        <v>43200</v>
      </c>
      <c r="V17" s="75">
        <v>1444500</v>
      </c>
      <c r="W17" s="75">
        <v>83700</v>
      </c>
      <c r="X17" s="75">
        <v>0</v>
      </c>
      <c r="Y17" s="64">
        <f t="shared" si="7"/>
        <v>1650600</v>
      </c>
      <c r="Z17" s="322">
        <f t="shared" si="8"/>
        <v>0</v>
      </c>
      <c r="AA17" s="289">
        <v>0</v>
      </c>
      <c r="AB17" s="75">
        <v>101700</v>
      </c>
      <c r="AC17" s="75">
        <v>24300</v>
      </c>
      <c r="AD17" s="75">
        <v>1431000</v>
      </c>
      <c r="AE17" s="75">
        <v>93600</v>
      </c>
      <c r="AF17" s="64">
        <f t="shared" si="0"/>
        <v>1650600</v>
      </c>
      <c r="AG17" s="322">
        <f t="shared" si="1"/>
        <v>0</v>
      </c>
      <c r="AH17" s="75">
        <v>101700</v>
      </c>
      <c r="AI17" s="75">
        <v>24300</v>
      </c>
      <c r="AJ17" s="75">
        <v>1431000</v>
      </c>
      <c r="AK17" s="75">
        <v>93600</v>
      </c>
      <c r="AL17" s="64">
        <f t="shared" si="2"/>
        <v>1650600</v>
      </c>
      <c r="AM17" s="322">
        <v>0</v>
      </c>
    </row>
    <row r="18" spans="1:39" s="105" customFormat="1" x14ac:dyDescent="0.25">
      <c r="A18" s="317">
        <v>3420</v>
      </c>
      <c r="B18" s="251" t="s">
        <v>4</v>
      </c>
      <c r="C18" s="323">
        <v>5582.3243445000007</v>
      </c>
      <c r="D18" s="76">
        <v>41400</v>
      </c>
      <c r="E18" s="76">
        <v>870300</v>
      </c>
      <c r="F18" s="76">
        <v>121500</v>
      </c>
      <c r="G18" s="76">
        <v>20059200</v>
      </c>
      <c r="H18" s="76">
        <v>1498500</v>
      </c>
      <c r="I18" s="251">
        <f t="shared" si="9"/>
        <v>22590900</v>
      </c>
      <c r="J18" s="323">
        <f t="shared" si="3"/>
        <v>5582.3243445000007</v>
      </c>
      <c r="K18" s="324">
        <f t="shared" si="4"/>
        <v>1.8325963109039481E-3</v>
      </c>
      <c r="L18" s="76">
        <v>41400</v>
      </c>
      <c r="M18" s="76">
        <v>904500</v>
      </c>
      <c r="N18" s="76">
        <v>181800</v>
      </c>
      <c r="O18" s="76">
        <v>19521000</v>
      </c>
      <c r="P18" s="76">
        <v>1942200</v>
      </c>
      <c r="Q18" s="251">
        <f t="shared" si="5"/>
        <v>22590900</v>
      </c>
      <c r="R18" s="324">
        <f t="shared" si="6"/>
        <v>1.8325963109039481E-3</v>
      </c>
      <c r="S18" s="76">
        <v>41400</v>
      </c>
      <c r="T18" s="76">
        <v>895500</v>
      </c>
      <c r="U18" s="76">
        <v>154800</v>
      </c>
      <c r="V18" s="76">
        <v>19964700</v>
      </c>
      <c r="W18" s="76">
        <v>1533600</v>
      </c>
      <c r="X18" s="76">
        <v>900</v>
      </c>
      <c r="Y18" s="251">
        <f t="shared" si="7"/>
        <v>22590900</v>
      </c>
      <c r="Z18" s="324">
        <f t="shared" si="8"/>
        <v>1.8325963109039481E-3</v>
      </c>
      <c r="AA18" s="323">
        <v>47150.058905971346</v>
      </c>
      <c r="AB18" s="76">
        <v>954000</v>
      </c>
      <c r="AC18" s="76">
        <v>237600</v>
      </c>
      <c r="AD18" s="76">
        <v>19146600</v>
      </c>
      <c r="AE18" s="76">
        <v>2205900</v>
      </c>
      <c r="AF18" s="251">
        <f t="shared" si="0"/>
        <v>22591250.05890597</v>
      </c>
      <c r="AG18" s="324">
        <f t="shared" si="1"/>
        <v>2.0870938431042573E-3</v>
      </c>
      <c r="AH18" s="76">
        <v>954000</v>
      </c>
      <c r="AI18" s="76">
        <v>237600</v>
      </c>
      <c r="AJ18" s="76">
        <v>19193400</v>
      </c>
      <c r="AK18" s="76">
        <v>2205900</v>
      </c>
      <c r="AL18" s="251">
        <f t="shared" si="2"/>
        <v>22590900</v>
      </c>
      <c r="AM18" s="324">
        <v>0</v>
      </c>
    </row>
    <row r="19" spans="1:39" s="105" customFormat="1" x14ac:dyDescent="0.25">
      <c r="A19" s="317">
        <v>3452</v>
      </c>
      <c r="B19" s="251" t="s">
        <v>209</v>
      </c>
      <c r="C19" s="323">
        <v>5790.2632020000001</v>
      </c>
      <c r="D19" s="76">
        <v>0</v>
      </c>
      <c r="E19" s="76">
        <v>1654200</v>
      </c>
      <c r="F19" s="76">
        <v>144900</v>
      </c>
      <c r="G19" s="76">
        <v>19869300</v>
      </c>
      <c r="H19" s="76">
        <v>1764000</v>
      </c>
      <c r="I19" s="251">
        <f t="shared" si="9"/>
        <v>23432400</v>
      </c>
      <c r="J19" s="323">
        <f t="shared" si="3"/>
        <v>5790.2632020000001</v>
      </c>
      <c r="K19" s="324">
        <f t="shared" si="4"/>
        <v>0</v>
      </c>
      <c r="L19" s="76">
        <v>0</v>
      </c>
      <c r="M19" s="76">
        <v>1709100</v>
      </c>
      <c r="N19" s="76">
        <v>270000</v>
      </c>
      <c r="O19" s="76">
        <v>19309500</v>
      </c>
      <c r="P19" s="76">
        <v>2144700</v>
      </c>
      <c r="Q19" s="251">
        <f t="shared" si="5"/>
        <v>23433300</v>
      </c>
      <c r="R19" s="324">
        <f t="shared" si="6"/>
        <v>0</v>
      </c>
      <c r="S19" s="76">
        <v>0</v>
      </c>
      <c r="T19" s="76">
        <v>1650600</v>
      </c>
      <c r="U19" s="76">
        <v>167400</v>
      </c>
      <c r="V19" s="76">
        <v>18162900</v>
      </c>
      <c r="W19" s="76">
        <v>3429900</v>
      </c>
      <c r="X19" s="76">
        <v>22500</v>
      </c>
      <c r="Y19" s="251">
        <f t="shared" si="7"/>
        <v>23433300</v>
      </c>
      <c r="Z19" s="324">
        <f t="shared" si="8"/>
        <v>0</v>
      </c>
      <c r="AA19" s="323">
        <v>0</v>
      </c>
      <c r="AB19" s="76">
        <v>1736100</v>
      </c>
      <c r="AC19" s="76">
        <v>419400</v>
      </c>
      <c r="AD19" s="76">
        <v>17507700</v>
      </c>
      <c r="AE19" s="76">
        <v>3770100</v>
      </c>
      <c r="AF19" s="251">
        <f t="shared" si="0"/>
        <v>23433300</v>
      </c>
      <c r="AG19" s="324">
        <f t="shared" si="1"/>
        <v>0</v>
      </c>
      <c r="AH19" s="76">
        <v>1736100</v>
      </c>
      <c r="AI19" s="76">
        <v>419400</v>
      </c>
      <c r="AJ19" s="76">
        <v>17507700</v>
      </c>
      <c r="AK19" s="76">
        <v>3770100</v>
      </c>
      <c r="AL19" s="251">
        <f t="shared" si="2"/>
        <v>23433300</v>
      </c>
      <c r="AM19" s="324">
        <v>0</v>
      </c>
    </row>
    <row r="20" spans="1:39" x14ac:dyDescent="0.25">
      <c r="A20" s="79">
        <v>3210</v>
      </c>
      <c r="B20" s="170" t="s">
        <v>358</v>
      </c>
      <c r="C20" s="289">
        <v>2234.1751469999999</v>
      </c>
      <c r="D20" s="75">
        <v>3281400</v>
      </c>
      <c r="E20" s="75">
        <v>0</v>
      </c>
      <c r="F20" s="75">
        <v>3600</v>
      </c>
      <c r="G20" s="75">
        <v>5515200</v>
      </c>
      <c r="H20" s="75">
        <v>241200</v>
      </c>
      <c r="I20" s="64">
        <f t="shared" si="9"/>
        <v>9041400</v>
      </c>
      <c r="J20" s="289">
        <f t="shared" si="3"/>
        <v>2234.1751469999999</v>
      </c>
      <c r="K20" s="322">
        <f t="shared" si="4"/>
        <v>0.36293051960979494</v>
      </c>
      <c r="L20" s="75">
        <v>3281400</v>
      </c>
      <c r="M20" s="75">
        <v>2700</v>
      </c>
      <c r="N20" s="75">
        <v>8100</v>
      </c>
      <c r="O20" s="75">
        <v>5567400</v>
      </c>
      <c r="P20" s="75">
        <v>181800</v>
      </c>
      <c r="Q20" s="64">
        <f t="shared" si="5"/>
        <v>9041400</v>
      </c>
      <c r="R20" s="322">
        <f t="shared" si="6"/>
        <v>0.36293051960979494</v>
      </c>
      <c r="S20" s="75">
        <v>3281400</v>
      </c>
      <c r="T20" s="75">
        <v>0</v>
      </c>
      <c r="U20" s="75">
        <v>33300</v>
      </c>
      <c r="V20" s="75">
        <v>5401800</v>
      </c>
      <c r="W20" s="75">
        <v>324000</v>
      </c>
      <c r="X20" s="75">
        <v>900</v>
      </c>
      <c r="Y20" s="64">
        <f t="shared" si="7"/>
        <v>9041400</v>
      </c>
      <c r="Z20" s="322">
        <f t="shared" si="8"/>
        <v>0.36293051960979494</v>
      </c>
      <c r="AA20" s="289">
        <v>3471423.0869521406</v>
      </c>
      <c r="AB20" s="75">
        <v>18000</v>
      </c>
      <c r="AC20" s="75">
        <v>54000</v>
      </c>
      <c r="AD20" s="75">
        <v>5193000</v>
      </c>
      <c r="AE20" s="75">
        <v>271800</v>
      </c>
      <c r="AF20" s="64">
        <f t="shared" si="0"/>
        <v>9008223.0869521406</v>
      </c>
      <c r="AG20" s="322">
        <f t="shared" si="1"/>
        <v>0.38536158057411835</v>
      </c>
      <c r="AH20" s="75">
        <v>114300</v>
      </c>
      <c r="AI20" s="75">
        <v>123300</v>
      </c>
      <c r="AJ20" s="75">
        <v>8111700</v>
      </c>
      <c r="AK20" s="75">
        <v>692100</v>
      </c>
      <c r="AL20" s="64">
        <f t="shared" si="2"/>
        <v>9041400</v>
      </c>
      <c r="AM20" s="322">
        <v>0</v>
      </c>
    </row>
    <row r="21" spans="1:39" s="105" customFormat="1" x14ac:dyDescent="0.25">
      <c r="A21" s="317">
        <v>3448</v>
      </c>
      <c r="B21" s="251" t="s">
        <v>10</v>
      </c>
      <c r="C21" s="323">
        <v>1242.0732825</v>
      </c>
      <c r="D21" s="76">
        <v>0</v>
      </c>
      <c r="E21" s="76">
        <v>387000</v>
      </c>
      <c r="F21" s="76">
        <v>76500</v>
      </c>
      <c r="G21" s="76">
        <v>4247100</v>
      </c>
      <c r="H21" s="76">
        <v>315900</v>
      </c>
      <c r="I21" s="251">
        <f t="shared" si="9"/>
        <v>5026500</v>
      </c>
      <c r="J21" s="323">
        <f t="shared" si="3"/>
        <v>1242.0732825</v>
      </c>
      <c r="K21" s="324">
        <f t="shared" si="4"/>
        <v>0</v>
      </c>
      <c r="L21" s="76">
        <v>0</v>
      </c>
      <c r="M21" s="76">
        <v>420300</v>
      </c>
      <c r="N21" s="76">
        <v>84600</v>
      </c>
      <c r="O21" s="76">
        <v>4288500</v>
      </c>
      <c r="P21" s="76">
        <v>233100</v>
      </c>
      <c r="Q21" s="251">
        <f t="shared" si="5"/>
        <v>5026500</v>
      </c>
      <c r="R21" s="324">
        <f t="shared" si="6"/>
        <v>0</v>
      </c>
      <c r="S21" s="76">
        <v>0</v>
      </c>
      <c r="T21" s="76">
        <v>385200</v>
      </c>
      <c r="U21" s="76">
        <v>109800</v>
      </c>
      <c r="V21" s="76">
        <v>3952800</v>
      </c>
      <c r="W21" s="76">
        <v>578700</v>
      </c>
      <c r="X21" s="76">
        <v>0</v>
      </c>
      <c r="Y21" s="251">
        <f t="shared" si="7"/>
        <v>5026500</v>
      </c>
      <c r="Z21" s="324">
        <f t="shared" si="8"/>
        <v>0</v>
      </c>
      <c r="AA21" s="323">
        <v>0</v>
      </c>
      <c r="AB21" s="76">
        <v>433800</v>
      </c>
      <c r="AC21" s="76">
        <v>88200</v>
      </c>
      <c r="AD21" s="76">
        <v>3779100</v>
      </c>
      <c r="AE21" s="76">
        <v>725400</v>
      </c>
      <c r="AF21" s="251">
        <f t="shared" si="0"/>
        <v>5026500</v>
      </c>
      <c r="AG21" s="324">
        <f t="shared" si="1"/>
        <v>0</v>
      </c>
      <c r="AH21" s="76">
        <v>433800</v>
      </c>
      <c r="AI21" s="76">
        <v>88200</v>
      </c>
      <c r="AJ21" s="76">
        <v>3779100</v>
      </c>
      <c r="AK21" s="76">
        <v>725400</v>
      </c>
      <c r="AL21" s="251">
        <f t="shared" si="2"/>
        <v>5026500</v>
      </c>
      <c r="AM21" s="324">
        <v>0</v>
      </c>
    </row>
    <row r="22" spans="1:39" x14ac:dyDescent="0.25">
      <c r="A22" s="79">
        <v>3214</v>
      </c>
      <c r="B22" s="64" t="s">
        <v>360</v>
      </c>
      <c r="C22" s="289">
        <v>126.320076</v>
      </c>
      <c r="D22" s="75">
        <v>0</v>
      </c>
      <c r="E22" s="75">
        <v>47700</v>
      </c>
      <c r="F22" s="75">
        <v>20700</v>
      </c>
      <c r="G22" s="75">
        <v>428400</v>
      </c>
      <c r="H22" s="75">
        <v>14400</v>
      </c>
      <c r="I22" s="64">
        <f t="shared" si="9"/>
        <v>511200</v>
      </c>
      <c r="J22" s="289">
        <f t="shared" si="3"/>
        <v>126.320076</v>
      </c>
      <c r="K22" s="322">
        <f t="shared" si="4"/>
        <v>0</v>
      </c>
      <c r="L22" s="75">
        <v>0</v>
      </c>
      <c r="M22" s="75">
        <v>57600</v>
      </c>
      <c r="N22" s="75">
        <v>22500</v>
      </c>
      <c r="O22" s="75">
        <v>423900</v>
      </c>
      <c r="P22" s="75">
        <v>7200</v>
      </c>
      <c r="Q22" s="64">
        <f t="shared" si="5"/>
        <v>511200</v>
      </c>
      <c r="R22" s="322">
        <f t="shared" si="6"/>
        <v>0</v>
      </c>
      <c r="S22" s="75">
        <v>0</v>
      </c>
      <c r="T22" s="75">
        <v>49500</v>
      </c>
      <c r="U22" s="75">
        <v>26100</v>
      </c>
      <c r="V22" s="75">
        <v>433800</v>
      </c>
      <c r="W22" s="75">
        <v>1800</v>
      </c>
      <c r="X22" s="75">
        <v>0</v>
      </c>
      <c r="Y22" s="64">
        <f t="shared" si="7"/>
        <v>511200</v>
      </c>
      <c r="Z22" s="322">
        <f t="shared" si="8"/>
        <v>0</v>
      </c>
      <c r="AA22" s="289">
        <v>0</v>
      </c>
      <c r="AB22" s="75">
        <v>66600</v>
      </c>
      <c r="AC22" s="75">
        <v>13500</v>
      </c>
      <c r="AD22" s="75">
        <v>431100</v>
      </c>
      <c r="AE22" s="75">
        <v>0</v>
      </c>
      <c r="AF22" s="64">
        <f t="shared" si="0"/>
        <v>511200</v>
      </c>
      <c r="AG22" s="322">
        <f t="shared" si="1"/>
        <v>0</v>
      </c>
      <c r="AH22" s="75">
        <v>66600</v>
      </c>
      <c r="AI22" s="75">
        <v>13500</v>
      </c>
      <c r="AJ22" s="75">
        <v>431100</v>
      </c>
      <c r="AK22" s="75">
        <v>0</v>
      </c>
      <c r="AL22" s="64">
        <f t="shared" si="2"/>
        <v>511200</v>
      </c>
      <c r="AM22" s="322">
        <v>0</v>
      </c>
    </row>
    <row r="23" spans="1:39" x14ac:dyDescent="0.25">
      <c r="A23" s="79">
        <v>3370</v>
      </c>
      <c r="B23" s="64" t="s">
        <v>362</v>
      </c>
      <c r="C23" s="289">
        <v>2159.2282005000002</v>
      </c>
      <c r="D23" s="75">
        <v>0</v>
      </c>
      <c r="E23" s="75">
        <v>42300</v>
      </c>
      <c r="F23" s="75">
        <v>77400</v>
      </c>
      <c r="G23" s="75">
        <v>8271900</v>
      </c>
      <c r="H23" s="75">
        <v>346500</v>
      </c>
      <c r="I23" s="64">
        <f t="shared" si="9"/>
        <v>8738100</v>
      </c>
      <c r="J23" s="289">
        <f t="shared" si="3"/>
        <v>2159.2282005000002</v>
      </c>
      <c r="K23" s="322">
        <f t="shared" si="4"/>
        <v>0</v>
      </c>
      <c r="L23" s="75">
        <v>0</v>
      </c>
      <c r="M23" s="75">
        <v>45000</v>
      </c>
      <c r="N23" s="75">
        <v>90900</v>
      </c>
      <c r="O23" s="75">
        <v>7988400</v>
      </c>
      <c r="P23" s="75">
        <v>613800</v>
      </c>
      <c r="Q23" s="64">
        <f t="shared" si="5"/>
        <v>8738100</v>
      </c>
      <c r="R23" s="322">
        <f t="shared" si="6"/>
        <v>0</v>
      </c>
      <c r="S23" s="75">
        <v>0</v>
      </c>
      <c r="T23" s="75">
        <v>51300</v>
      </c>
      <c r="U23" s="75">
        <v>104400</v>
      </c>
      <c r="V23" s="75">
        <v>7740000</v>
      </c>
      <c r="W23" s="75">
        <v>842400</v>
      </c>
      <c r="X23" s="75">
        <v>0</v>
      </c>
      <c r="Y23" s="64">
        <f t="shared" si="7"/>
        <v>8738100</v>
      </c>
      <c r="Z23" s="322">
        <f t="shared" si="8"/>
        <v>0</v>
      </c>
      <c r="AA23" s="289">
        <v>0</v>
      </c>
      <c r="AB23" s="75">
        <v>58500</v>
      </c>
      <c r="AC23" s="75">
        <v>96300</v>
      </c>
      <c r="AD23" s="75">
        <v>7505100</v>
      </c>
      <c r="AE23" s="75">
        <v>1078200</v>
      </c>
      <c r="AF23" s="64">
        <f t="shared" si="0"/>
        <v>8738100</v>
      </c>
      <c r="AG23" s="322">
        <f t="shared" si="1"/>
        <v>0</v>
      </c>
      <c r="AH23" s="75">
        <v>58500</v>
      </c>
      <c r="AI23" s="75">
        <v>96300</v>
      </c>
      <c r="AJ23" s="75">
        <v>7505100</v>
      </c>
      <c r="AK23" s="75">
        <v>1078200</v>
      </c>
      <c r="AL23" s="64">
        <f t="shared" si="2"/>
        <v>8738100</v>
      </c>
      <c r="AM23" s="322">
        <v>0</v>
      </c>
    </row>
    <row r="24" spans="1:39" x14ac:dyDescent="0.25">
      <c r="A24" s="79">
        <v>3436</v>
      </c>
      <c r="B24" s="170" t="s">
        <v>364</v>
      </c>
      <c r="C24" s="289">
        <v>328.03188750000004</v>
      </c>
      <c r="D24" s="75">
        <v>0</v>
      </c>
      <c r="E24" s="75">
        <v>67500</v>
      </c>
      <c r="F24" s="75">
        <v>26100</v>
      </c>
      <c r="G24" s="75">
        <v>1123200</v>
      </c>
      <c r="H24" s="75">
        <v>110700</v>
      </c>
      <c r="I24" s="64">
        <f t="shared" si="9"/>
        <v>1327500</v>
      </c>
      <c r="J24" s="289">
        <f t="shared" si="3"/>
        <v>328.03188750000004</v>
      </c>
      <c r="K24" s="322">
        <f t="shared" si="4"/>
        <v>0</v>
      </c>
      <c r="L24" s="75">
        <v>0</v>
      </c>
      <c r="M24" s="75">
        <v>77400</v>
      </c>
      <c r="N24" s="75">
        <v>43200</v>
      </c>
      <c r="O24" s="75">
        <v>1131300</v>
      </c>
      <c r="P24" s="75">
        <v>75600</v>
      </c>
      <c r="Q24" s="64">
        <f t="shared" si="5"/>
        <v>1327500</v>
      </c>
      <c r="R24" s="322">
        <f t="shared" si="6"/>
        <v>0</v>
      </c>
      <c r="S24" s="75">
        <v>0</v>
      </c>
      <c r="T24" s="75">
        <v>65700</v>
      </c>
      <c r="U24" s="75">
        <v>58500</v>
      </c>
      <c r="V24" s="75">
        <v>980100</v>
      </c>
      <c r="W24" s="75">
        <v>223200</v>
      </c>
      <c r="X24" s="75">
        <v>0</v>
      </c>
      <c r="Y24" s="64">
        <f t="shared" si="7"/>
        <v>1327500</v>
      </c>
      <c r="Z24" s="322">
        <f t="shared" si="8"/>
        <v>0</v>
      </c>
      <c r="AA24" s="289">
        <v>0</v>
      </c>
      <c r="AB24" s="75">
        <v>89100</v>
      </c>
      <c r="AC24" s="75">
        <v>29700</v>
      </c>
      <c r="AD24" s="75">
        <v>1080000</v>
      </c>
      <c r="AE24" s="75">
        <v>128700</v>
      </c>
      <c r="AF24" s="64">
        <f t="shared" si="0"/>
        <v>1327500</v>
      </c>
      <c r="AG24" s="322">
        <f t="shared" si="1"/>
        <v>0</v>
      </c>
      <c r="AH24" s="75">
        <v>89100</v>
      </c>
      <c r="AI24" s="75">
        <v>29700</v>
      </c>
      <c r="AJ24" s="75">
        <v>1080000</v>
      </c>
      <c r="AK24" s="75">
        <v>128700</v>
      </c>
      <c r="AL24" s="64">
        <f t="shared" si="2"/>
        <v>1327500</v>
      </c>
      <c r="AM24" s="322">
        <v>0</v>
      </c>
    </row>
    <row r="25" spans="1:39" s="105" customFormat="1" x14ac:dyDescent="0.25">
      <c r="A25" s="317">
        <v>3390</v>
      </c>
      <c r="B25" s="251" t="s">
        <v>182</v>
      </c>
      <c r="C25" s="323">
        <v>560.21174550000001</v>
      </c>
      <c r="D25" s="76">
        <v>0</v>
      </c>
      <c r="E25" s="76">
        <v>355500</v>
      </c>
      <c r="F25" s="76">
        <v>86400</v>
      </c>
      <c r="G25" s="76">
        <v>1783800</v>
      </c>
      <c r="H25" s="76">
        <v>41400</v>
      </c>
      <c r="I25" s="251">
        <f t="shared" si="9"/>
        <v>2267100</v>
      </c>
      <c r="J25" s="323">
        <f t="shared" si="3"/>
        <v>560.21174550000001</v>
      </c>
      <c r="K25" s="324">
        <f t="shared" si="4"/>
        <v>0</v>
      </c>
      <c r="L25" s="76">
        <v>0</v>
      </c>
      <c r="M25" s="76">
        <v>395100</v>
      </c>
      <c r="N25" s="76">
        <v>79200</v>
      </c>
      <c r="O25" s="76">
        <v>1760400</v>
      </c>
      <c r="P25" s="76">
        <v>32400</v>
      </c>
      <c r="Q25" s="251">
        <f t="shared" si="5"/>
        <v>2267100</v>
      </c>
      <c r="R25" s="324">
        <f t="shared" si="6"/>
        <v>0</v>
      </c>
      <c r="S25" s="76">
        <v>0</v>
      </c>
      <c r="T25" s="76">
        <v>353700</v>
      </c>
      <c r="U25" s="76">
        <v>104400</v>
      </c>
      <c r="V25" s="76">
        <v>1764000</v>
      </c>
      <c r="W25" s="76">
        <v>45000</v>
      </c>
      <c r="X25" s="76">
        <v>0</v>
      </c>
      <c r="Y25" s="251">
        <f t="shared" si="7"/>
        <v>2267100</v>
      </c>
      <c r="Z25" s="324">
        <f t="shared" si="8"/>
        <v>0</v>
      </c>
      <c r="AA25" s="323">
        <v>0</v>
      </c>
      <c r="AB25" s="76">
        <v>414000</v>
      </c>
      <c r="AC25" s="76">
        <v>55800</v>
      </c>
      <c r="AD25" s="76">
        <v>1679400</v>
      </c>
      <c r="AE25" s="76">
        <v>117900</v>
      </c>
      <c r="AF25" s="251">
        <f t="shared" si="0"/>
        <v>2267100</v>
      </c>
      <c r="AG25" s="324">
        <f t="shared" si="1"/>
        <v>0</v>
      </c>
      <c r="AH25" s="76">
        <v>414000</v>
      </c>
      <c r="AI25" s="76">
        <v>55800</v>
      </c>
      <c r="AJ25" s="76">
        <v>1679400</v>
      </c>
      <c r="AK25" s="76">
        <v>117900</v>
      </c>
      <c r="AL25" s="251">
        <f t="shared" si="2"/>
        <v>2267100</v>
      </c>
      <c r="AM25" s="324">
        <v>0</v>
      </c>
    </row>
    <row r="26" spans="1:39" s="105" customFormat="1" x14ac:dyDescent="0.25">
      <c r="A26" s="317">
        <v>3388</v>
      </c>
      <c r="B26" s="251" t="s">
        <v>165</v>
      </c>
      <c r="C26" s="323">
        <v>834.86895300000003</v>
      </c>
      <c r="D26" s="76">
        <v>0</v>
      </c>
      <c r="E26" s="76">
        <v>559800</v>
      </c>
      <c r="F26" s="76">
        <v>126000</v>
      </c>
      <c r="G26" s="76">
        <v>2448000</v>
      </c>
      <c r="H26" s="76">
        <v>244800</v>
      </c>
      <c r="I26" s="251">
        <f t="shared" si="9"/>
        <v>3378600</v>
      </c>
      <c r="J26" s="323">
        <f t="shared" si="3"/>
        <v>834.86895300000003</v>
      </c>
      <c r="K26" s="324">
        <f t="shared" si="4"/>
        <v>0</v>
      </c>
      <c r="L26" s="76">
        <v>0</v>
      </c>
      <c r="M26" s="76">
        <v>608400</v>
      </c>
      <c r="N26" s="76">
        <v>140400</v>
      </c>
      <c r="O26" s="76">
        <v>2412900</v>
      </c>
      <c r="P26" s="76">
        <v>216900</v>
      </c>
      <c r="Q26" s="251">
        <f t="shared" si="5"/>
        <v>3378600</v>
      </c>
      <c r="R26" s="324">
        <f t="shared" si="6"/>
        <v>0</v>
      </c>
      <c r="S26" s="76">
        <v>0</v>
      </c>
      <c r="T26" s="76">
        <v>562500</v>
      </c>
      <c r="U26" s="76">
        <v>156600</v>
      </c>
      <c r="V26" s="76">
        <v>2363400</v>
      </c>
      <c r="W26" s="76">
        <v>296100</v>
      </c>
      <c r="X26" s="76">
        <v>0</v>
      </c>
      <c r="Y26" s="251">
        <f t="shared" si="7"/>
        <v>3378600</v>
      </c>
      <c r="Z26" s="324">
        <f t="shared" si="8"/>
        <v>0</v>
      </c>
      <c r="AA26" s="323">
        <v>0</v>
      </c>
      <c r="AB26" s="76">
        <v>631800</v>
      </c>
      <c r="AC26" s="76">
        <v>97200</v>
      </c>
      <c r="AD26" s="76">
        <v>2282400</v>
      </c>
      <c r="AE26" s="76">
        <v>367200</v>
      </c>
      <c r="AF26" s="251">
        <f t="shared" si="0"/>
        <v>3378600</v>
      </c>
      <c r="AG26" s="324">
        <f t="shared" si="1"/>
        <v>0</v>
      </c>
      <c r="AH26" s="76">
        <v>631800</v>
      </c>
      <c r="AI26" s="76">
        <v>97200</v>
      </c>
      <c r="AJ26" s="76">
        <v>2282400</v>
      </c>
      <c r="AK26" s="76">
        <v>367200</v>
      </c>
      <c r="AL26" s="251">
        <f t="shared" si="2"/>
        <v>3378600</v>
      </c>
      <c r="AM26" s="324">
        <v>0</v>
      </c>
    </row>
    <row r="27" spans="1:39" s="105" customFormat="1" x14ac:dyDescent="0.25">
      <c r="A27" s="317">
        <v>3262</v>
      </c>
      <c r="B27" s="251" t="s">
        <v>26</v>
      </c>
      <c r="C27" s="323">
        <v>1908.14481</v>
      </c>
      <c r="D27" s="76">
        <v>7710300</v>
      </c>
      <c r="E27" s="76">
        <v>0</v>
      </c>
      <c r="F27" s="76">
        <v>900</v>
      </c>
      <c r="G27" s="76">
        <v>0</v>
      </c>
      <c r="H27" s="76">
        <v>10800</v>
      </c>
      <c r="I27" s="251">
        <f t="shared" si="9"/>
        <v>7722000</v>
      </c>
      <c r="J27" s="323">
        <f t="shared" si="3"/>
        <v>1908.14481</v>
      </c>
      <c r="K27" s="324">
        <f t="shared" si="4"/>
        <v>0.99848484848484853</v>
      </c>
      <c r="L27" s="76">
        <v>7710300</v>
      </c>
      <c r="M27" s="76">
        <v>0</v>
      </c>
      <c r="N27" s="76">
        <v>0</v>
      </c>
      <c r="O27" s="76">
        <v>54900</v>
      </c>
      <c r="P27" s="76">
        <v>900</v>
      </c>
      <c r="Q27" s="251">
        <f t="shared" si="5"/>
        <v>7766100</v>
      </c>
      <c r="R27" s="324">
        <f t="shared" si="6"/>
        <v>0.99281492641093982</v>
      </c>
      <c r="S27" s="76">
        <v>7710300</v>
      </c>
      <c r="T27" s="76">
        <v>0</v>
      </c>
      <c r="U27" s="76">
        <v>0</v>
      </c>
      <c r="V27" s="76">
        <v>54000</v>
      </c>
      <c r="W27" s="76">
        <v>1800</v>
      </c>
      <c r="X27" s="76">
        <v>0</v>
      </c>
      <c r="Y27" s="251">
        <f t="shared" si="7"/>
        <v>7766100</v>
      </c>
      <c r="Z27" s="324">
        <f t="shared" si="8"/>
        <v>0.99281492641093982</v>
      </c>
      <c r="AA27" s="323">
        <v>7956572.440382665</v>
      </c>
      <c r="AB27" s="76">
        <v>0</v>
      </c>
      <c r="AC27" s="76">
        <v>0</v>
      </c>
      <c r="AD27" s="76">
        <v>20700</v>
      </c>
      <c r="AE27" s="76">
        <v>1800</v>
      </c>
      <c r="AF27" s="251">
        <f t="shared" si="0"/>
        <v>7979072.440382665</v>
      </c>
      <c r="AG27" s="324">
        <f t="shared" si="1"/>
        <v>0.99718012335793249</v>
      </c>
      <c r="AH27" s="76">
        <v>774000</v>
      </c>
      <c r="AI27" s="76">
        <v>135900</v>
      </c>
      <c r="AJ27" s="76">
        <v>6305400</v>
      </c>
      <c r="AK27" s="76">
        <v>702000</v>
      </c>
      <c r="AL27" s="251">
        <f t="shared" si="2"/>
        <v>7917300</v>
      </c>
      <c r="AM27" s="324">
        <v>0</v>
      </c>
    </row>
    <row r="28" spans="1:39" s="105" customFormat="1" x14ac:dyDescent="0.25">
      <c r="A28" s="317">
        <v>3694</v>
      </c>
      <c r="B28" s="251" t="s">
        <v>16</v>
      </c>
      <c r="C28" s="323">
        <v>8860.6416690000005</v>
      </c>
      <c r="D28" s="76">
        <v>0</v>
      </c>
      <c r="E28" s="76">
        <v>5341500</v>
      </c>
      <c r="F28" s="76">
        <v>471600</v>
      </c>
      <c r="G28" s="76">
        <v>28028700</v>
      </c>
      <c r="H28" s="76">
        <v>2016000</v>
      </c>
      <c r="I28" s="251">
        <f t="shared" si="9"/>
        <v>35857800</v>
      </c>
      <c r="J28" s="323">
        <f t="shared" si="3"/>
        <v>8860.6416690000005</v>
      </c>
      <c r="K28" s="324">
        <f t="shared" si="4"/>
        <v>0</v>
      </c>
      <c r="L28" s="76">
        <v>0</v>
      </c>
      <c r="M28" s="76">
        <v>5519700</v>
      </c>
      <c r="N28" s="76">
        <v>736200</v>
      </c>
      <c r="O28" s="76">
        <v>27507600</v>
      </c>
      <c r="P28" s="76">
        <v>2095200</v>
      </c>
      <c r="Q28" s="251">
        <f t="shared" si="5"/>
        <v>35858700</v>
      </c>
      <c r="R28" s="324">
        <f t="shared" si="6"/>
        <v>0</v>
      </c>
      <c r="S28" s="76">
        <v>0</v>
      </c>
      <c r="T28" s="76">
        <v>5378400</v>
      </c>
      <c r="U28" s="76">
        <v>646200</v>
      </c>
      <c r="V28" s="76">
        <v>26487000</v>
      </c>
      <c r="W28" s="76">
        <v>3326400</v>
      </c>
      <c r="X28" s="76">
        <v>20700</v>
      </c>
      <c r="Y28" s="251">
        <f t="shared" si="7"/>
        <v>35858700</v>
      </c>
      <c r="Z28" s="324">
        <f t="shared" si="8"/>
        <v>0</v>
      </c>
      <c r="AA28" s="323">
        <v>0</v>
      </c>
      <c r="AB28" s="76">
        <v>5645700</v>
      </c>
      <c r="AC28" s="76">
        <v>673200</v>
      </c>
      <c r="AD28" s="76">
        <v>25966800</v>
      </c>
      <c r="AE28" s="76">
        <v>3573000</v>
      </c>
      <c r="AF28" s="251">
        <f t="shared" si="0"/>
        <v>35858700</v>
      </c>
      <c r="AG28" s="324">
        <f t="shared" si="1"/>
        <v>0</v>
      </c>
      <c r="AH28" s="76">
        <v>5645700</v>
      </c>
      <c r="AI28" s="76">
        <v>673200</v>
      </c>
      <c r="AJ28" s="76">
        <v>25966800</v>
      </c>
      <c r="AK28" s="76">
        <v>3573000</v>
      </c>
      <c r="AL28" s="251">
        <f t="shared" si="2"/>
        <v>35858700</v>
      </c>
      <c r="AM28" s="324">
        <v>0</v>
      </c>
    </row>
    <row r="29" spans="1:39" x14ac:dyDescent="0.25">
      <c r="A29" s="79">
        <v>3692</v>
      </c>
      <c r="B29" s="64" t="s">
        <v>366</v>
      </c>
      <c r="C29" s="289">
        <v>412.98658650000004</v>
      </c>
      <c r="D29" s="75">
        <v>0</v>
      </c>
      <c r="E29" s="75">
        <v>56700</v>
      </c>
      <c r="F29" s="75">
        <v>31500</v>
      </c>
      <c r="G29" s="75">
        <v>1552500</v>
      </c>
      <c r="H29" s="75">
        <v>30600</v>
      </c>
      <c r="I29" s="64">
        <f t="shared" si="9"/>
        <v>1671300</v>
      </c>
      <c r="J29" s="289">
        <f t="shared" si="3"/>
        <v>412.98658650000004</v>
      </c>
      <c r="K29" s="322">
        <f t="shared" si="4"/>
        <v>0</v>
      </c>
      <c r="L29" s="75">
        <v>0</v>
      </c>
      <c r="M29" s="75">
        <v>70200</v>
      </c>
      <c r="N29" s="75">
        <v>108900</v>
      </c>
      <c r="O29" s="75">
        <v>1373400</v>
      </c>
      <c r="P29" s="75">
        <v>118800</v>
      </c>
      <c r="Q29" s="64">
        <f t="shared" si="5"/>
        <v>1671300</v>
      </c>
      <c r="R29" s="322">
        <f t="shared" si="6"/>
        <v>0</v>
      </c>
      <c r="S29" s="75">
        <v>0</v>
      </c>
      <c r="T29" s="75">
        <v>58500</v>
      </c>
      <c r="U29" s="75">
        <v>45900</v>
      </c>
      <c r="V29" s="75">
        <v>1463400</v>
      </c>
      <c r="W29" s="75">
        <v>103500</v>
      </c>
      <c r="X29" s="75">
        <v>0</v>
      </c>
      <c r="Y29" s="64">
        <f t="shared" si="7"/>
        <v>1671300</v>
      </c>
      <c r="Z29" s="322">
        <f t="shared" si="8"/>
        <v>0</v>
      </c>
      <c r="AA29" s="289">
        <v>0</v>
      </c>
      <c r="AB29" s="75">
        <v>78300</v>
      </c>
      <c r="AC29" s="75">
        <v>70200</v>
      </c>
      <c r="AD29" s="75">
        <v>1516500</v>
      </c>
      <c r="AE29" s="75">
        <v>6300</v>
      </c>
      <c r="AF29" s="64">
        <f t="shared" si="0"/>
        <v>1671300</v>
      </c>
      <c r="AG29" s="322">
        <f t="shared" si="1"/>
        <v>0</v>
      </c>
      <c r="AH29" s="75">
        <v>78300</v>
      </c>
      <c r="AI29" s="75">
        <v>70200</v>
      </c>
      <c r="AJ29" s="75">
        <v>1516500</v>
      </c>
      <c r="AK29" s="75">
        <v>6300</v>
      </c>
      <c r="AL29" s="64">
        <f t="shared" si="2"/>
        <v>1671300</v>
      </c>
      <c r="AM29" s="322">
        <v>0</v>
      </c>
    </row>
    <row r="30" spans="1:39" x14ac:dyDescent="0.25">
      <c r="A30" s="79">
        <v>3228</v>
      </c>
      <c r="B30" s="170" t="s">
        <v>368</v>
      </c>
      <c r="C30" s="289">
        <v>346.49063100000001</v>
      </c>
      <c r="D30" s="75">
        <v>0</v>
      </c>
      <c r="E30" s="75">
        <v>114300</v>
      </c>
      <c r="F30" s="75">
        <v>29700</v>
      </c>
      <c r="G30" s="75">
        <v>1238400</v>
      </c>
      <c r="H30" s="75">
        <v>19800</v>
      </c>
      <c r="I30" s="64">
        <f t="shared" si="9"/>
        <v>1402200</v>
      </c>
      <c r="J30" s="289">
        <f t="shared" si="3"/>
        <v>346.49063100000001</v>
      </c>
      <c r="K30" s="322">
        <f t="shared" si="4"/>
        <v>0</v>
      </c>
      <c r="L30" s="75">
        <v>0</v>
      </c>
      <c r="M30" s="75">
        <v>143100</v>
      </c>
      <c r="N30" s="75">
        <v>42300</v>
      </c>
      <c r="O30" s="75">
        <v>1211400</v>
      </c>
      <c r="P30" s="75">
        <v>5400</v>
      </c>
      <c r="Q30" s="64">
        <f t="shared" si="5"/>
        <v>1402200</v>
      </c>
      <c r="R30" s="322">
        <f t="shared" si="6"/>
        <v>0</v>
      </c>
      <c r="S30" s="75">
        <v>0</v>
      </c>
      <c r="T30" s="75">
        <v>136800</v>
      </c>
      <c r="U30" s="75">
        <v>54000</v>
      </c>
      <c r="V30" s="75">
        <v>1211400</v>
      </c>
      <c r="W30" s="75">
        <v>0</v>
      </c>
      <c r="X30" s="75">
        <v>0</v>
      </c>
      <c r="Y30" s="64">
        <f t="shared" si="7"/>
        <v>1402200</v>
      </c>
      <c r="Z30" s="322">
        <f t="shared" si="8"/>
        <v>0</v>
      </c>
      <c r="AA30" s="289">
        <v>0</v>
      </c>
      <c r="AB30" s="75">
        <v>152100</v>
      </c>
      <c r="AC30" s="75">
        <v>32400</v>
      </c>
      <c r="AD30" s="75">
        <v>1176300</v>
      </c>
      <c r="AE30" s="75">
        <v>41400</v>
      </c>
      <c r="AF30" s="64">
        <f t="shared" si="0"/>
        <v>1402200</v>
      </c>
      <c r="AG30" s="322">
        <f t="shared" si="1"/>
        <v>0</v>
      </c>
      <c r="AH30" s="75">
        <v>152100</v>
      </c>
      <c r="AI30" s="75">
        <v>32400</v>
      </c>
      <c r="AJ30" s="75">
        <v>1176300</v>
      </c>
      <c r="AK30" s="75">
        <v>41400</v>
      </c>
      <c r="AL30" s="64">
        <f t="shared" si="2"/>
        <v>1402200</v>
      </c>
      <c r="AM30" s="322">
        <v>0</v>
      </c>
    </row>
    <row r="31" spans="1:39" x14ac:dyDescent="0.25">
      <c r="A31" s="79">
        <v>6719</v>
      </c>
      <c r="B31" s="64" t="s">
        <v>343</v>
      </c>
      <c r="C31" s="289">
        <v>150.56107650000001</v>
      </c>
      <c r="D31" s="75">
        <v>0</v>
      </c>
      <c r="E31" s="75">
        <v>4500</v>
      </c>
      <c r="F31" s="75">
        <v>14400</v>
      </c>
      <c r="G31" s="75">
        <v>577800</v>
      </c>
      <c r="H31" s="75">
        <v>12600</v>
      </c>
      <c r="I31" s="64">
        <f t="shared" si="9"/>
        <v>609300</v>
      </c>
      <c r="J31" s="289">
        <f t="shared" si="3"/>
        <v>150.56107650000001</v>
      </c>
      <c r="K31" s="322">
        <f t="shared" si="4"/>
        <v>0</v>
      </c>
      <c r="L31" s="75">
        <v>0</v>
      </c>
      <c r="M31" s="75">
        <v>0</v>
      </c>
      <c r="N31" s="75">
        <v>29700</v>
      </c>
      <c r="O31" s="75">
        <v>578700</v>
      </c>
      <c r="P31" s="75">
        <v>900</v>
      </c>
      <c r="Q31" s="64">
        <f t="shared" si="5"/>
        <v>609300</v>
      </c>
      <c r="R31" s="322">
        <f t="shared" si="6"/>
        <v>0</v>
      </c>
      <c r="S31" s="75">
        <v>0</v>
      </c>
      <c r="T31" s="75">
        <v>3600</v>
      </c>
      <c r="U31" s="75">
        <v>25200</v>
      </c>
      <c r="V31" s="75">
        <v>567000</v>
      </c>
      <c r="W31" s="75">
        <v>13500</v>
      </c>
      <c r="X31" s="75">
        <v>0</v>
      </c>
      <c r="Y31" s="64">
        <f t="shared" si="7"/>
        <v>609300</v>
      </c>
      <c r="Z31" s="322">
        <f t="shared" si="8"/>
        <v>0</v>
      </c>
      <c r="AA31" s="289">
        <v>0</v>
      </c>
      <c r="AB31" s="75">
        <v>9900</v>
      </c>
      <c r="AC31" s="75">
        <v>23400</v>
      </c>
      <c r="AD31" s="75">
        <v>572400</v>
      </c>
      <c r="AE31" s="75">
        <v>3600</v>
      </c>
      <c r="AF31" s="64">
        <f t="shared" si="0"/>
        <v>609300</v>
      </c>
      <c r="AG31" s="322">
        <f t="shared" si="1"/>
        <v>0</v>
      </c>
      <c r="AH31" s="75">
        <v>9900</v>
      </c>
      <c r="AI31" s="75">
        <v>23400</v>
      </c>
      <c r="AJ31" s="75">
        <v>572400</v>
      </c>
      <c r="AK31" s="75">
        <v>3600</v>
      </c>
      <c r="AL31" s="64">
        <f t="shared" si="2"/>
        <v>609300</v>
      </c>
      <c r="AM31" s="322">
        <v>0</v>
      </c>
    </row>
    <row r="32" spans="1:39" s="105" customFormat="1" x14ac:dyDescent="0.25">
      <c r="A32" s="317">
        <v>3374</v>
      </c>
      <c r="B32" s="251" t="s">
        <v>18</v>
      </c>
      <c r="C32" s="323">
        <v>3260.9705535000003</v>
      </c>
      <c r="D32" s="76">
        <v>0</v>
      </c>
      <c r="E32" s="76">
        <v>2776500</v>
      </c>
      <c r="F32" s="76">
        <v>231300</v>
      </c>
      <c r="G32" s="76">
        <v>9939600</v>
      </c>
      <c r="H32" s="76">
        <v>249300</v>
      </c>
      <c r="I32" s="251">
        <f t="shared" si="9"/>
        <v>13196700</v>
      </c>
      <c r="J32" s="323">
        <f t="shared" si="3"/>
        <v>3260.9705535000003</v>
      </c>
      <c r="K32" s="324">
        <f t="shared" si="4"/>
        <v>0</v>
      </c>
      <c r="L32" s="76">
        <v>0</v>
      </c>
      <c r="M32" s="76">
        <v>2875500</v>
      </c>
      <c r="N32" s="76">
        <v>264600</v>
      </c>
      <c r="O32" s="76">
        <v>9496800</v>
      </c>
      <c r="P32" s="76">
        <v>560700</v>
      </c>
      <c r="Q32" s="251">
        <f t="shared" si="5"/>
        <v>13197600</v>
      </c>
      <c r="R32" s="324">
        <f t="shared" si="6"/>
        <v>0</v>
      </c>
      <c r="S32" s="76">
        <v>0</v>
      </c>
      <c r="T32" s="76">
        <v>2781900</v>
      </c>
      <c r="U32" s="76">
        <v>312300</v>
      </c>
      <c r="V32" s="76">
        <v>9549900</v>
      </c>
      <c r="W32" s="76">
        <v>553500</v>
      </c>
      <c r="X32" s="76">
        <v>0</v>
      </c>
      <c r="Y32" s="251">
        <f t="shared" si="7"/>
        <v>13197600</v>
      </c>
      <c r="Z32" s="324">
        <f t="shared" si="8"/>
        <v>0</v>
      </c>
      <c r="AA32" s="323">
        <v>0</v>
      </c>
      <c r="AB32" s="76">
        <v>2948400</v>
      </c>
      <c r="AC32" s="76">
        <v>225900</v>
      </c>
      <c r="AD32" s="76">
        <v>9477900</v>
      </c>
      <c r="AE32" s="76">
        <v>545400</v>
      </c>
      <c r="AF32" s="251">
        <f t="shared" si="0"/>
        <v>13197600</v>
      </c>
      <c r="AG32" s="324">
        <f t="shared" si="1"/>
        <v>0</v>
      </c>
      <c r="AH32" s="76">
        <v>2948400</v>
      </c>
      <c r="AI32" s="76">
        <v>225900</v>
      </c>
      <c r="AJ32" s="76">
        <v>9477900</v>
      </c>
      <c r="AK32" s="76">
        <v>545400</v>
      </c>
      <c r="AL32" s="251">
        <f t="shared" si="2"/>
        <v>13197600</v>
      </c>
      <c r="AM32" s="324">
        <v>0</v>
      </c>
    </row>
    <row r="33" spans="1:39" x14ac:dyDescent="0.25">
      <c r="A33" s="79">
        <v>8875</v>
      </c>
      <c r="B33" s="170" t="s">
        <v>343</v>
      </c>
      <c r="C33" s="289">
        <v>2422.320894</v>
      </c>
      <c r="D33" s="75">
        <v>0</v>
      </c>
      <c r="E33" s="75">
        <v>36000</v>
      </c>
      <c r="F33" s="75">
        <v>37800</v>
      </c>
      <c r="G33" s="75">
        <v>9221400</v>
      </c>
      <c r="H33" s="75">
        <v>507600</v>
      </c>
      <c r="I33" s="64">
        <f t="shared" si="9"/>
        <v>9802800</v>
      </c>
      <c r="J33" s="289">
        <f t="shared" si="3"/>
        <v>2422.320894</v>
      </c>
      <c r="K33" s="322">
        <f t="shared" si="4"/>
        <v>0</v>
      </c>
      <c r="L33" s="75">
        <v>0</v>
      </c>
      <c r="M33" s="75">
        <v>44100</v>
      </c>
      <c r="N33" s="75">
        <v>150300</v>
      </c>
      <c r="O33" s="75">
        <v>9104400</v>
      </c>
      <c r="P33" s="75">
        <v>504000</v>
      </c>
      <c r="Q33" s="64">
        <f t="shared" si="5"/>
        <v>9802800</v>
      </c>
      <c r="R33" s="322">
        <f t="shared" si="6"/>
        <v>0</v>
      </c>
      <c r="S33" s="75">
        <v>0</v>
      </c>
      <c r="T33" s="75">
        <v>36000</v>
      </c>
      <c r="U33" s="75">
        <v>88200</v>
      </c>
      <c r="V33" s="75">
        <v>8989200</v>
      </c>
      <c r="W33" s="75">
        <v>689400</v>
      </c>
      <c r="X33" s="75">
        <v>0</v>
      </c>
      <c r="Y33" s="64">
        <f t="shared" si="7"/>
        <v>9802800</v>
      </c>
      <c r="Z33" s="322">
        <f t="shared" si="8"/>
        <v>0</v>
      </c>
      <c r="AA33" s="289">
        <v>0</v>
      </c>
      <c r="AB33" s="75">
        <v>45900</v>
      </c>
      <c r="AC33" s="75">
        <v>54000</v>
      </c>
      <c r="AD33" s="75">
        <v>8579700</v>
      </c>
      <c r="AE33" s="75">
        <v>1123200</v>
      </c>
      <c r="AF33" s="64">
        <f t="shared" si="0"/>
        <v>9802800</v>
      </c>
      <c r="AG33" s="322">
        <f t="shared" si="1"/>
        <v>0</v>
      </c>
      <c r="AH33" s="75">
        <v>45900</v>
      </c>
      <c r="AI33" s="75">
        <v>54000</v>
      </c>
      <c r="AJ33" s="75">
        <v>8579700</v>
      </c>
      <c r="AK33" s="75">
        <v>1123200</v>
      </c>
      <c r="AL33" s="64">
        <f t="shared" si="2"/>
        <v>9802800</v>
      </c>
      <c r="AM33" s="322">
        <v>0</v>
      </c>
    </row>
    <row r="34" spans="1:39" s="105" customFormat="1" x14ac:dyDescent="0.25">
      <c r="A34" s="317">
        <v>3414</v>
      </c>
      <c r="B34" s="251" t="s">
        <v>17</v>
      </c>
      <c r="C34" s="323">
        <v>261.75832650000001</v>
      </c>
      <c r="D34" s="76">
        <v>0</v>
      </c>
      <c r="E34" s="76">
        <v>191700</v>
      </c>
      <c r="F34" s="76">
        <v>81000</v>
      </c>
      <c r="G34" s="76">
        <v>725400</v>
      </c>
      <c r="H34" s="76">
        <v>61200</v>
      </c>
      <c r="I34" s="251">
        <f t="shared" si="9"/>
        <v>1059300</v>
      </c>
      <c r="J34" s="323">
        <f t="shared" si="3"/>
        <v>261.75832650000001</v>
      </c>
      <c r="K34" s="324">
        <f t="shared" si="4"/>
        <v>0</v>
      </c>
      <c r="L34" s="76">
        <v>0</v>
      </c>
      <c r="M34" s="76">
        <v>215100</v>
      </c>
      <c r="N34" s="76">
        <v>119700</v>
      </c>
      <c r="O34" s="76">
        <v>713700</v>
      </c>
      <c r="P34" s="76">
        <v>10800</v>
      </c>
      <c r="Q34" s="251">
        <f t="shared" si="5"/>
        <v>1059300</v>
      </c>
      <c r="R34" s="324">
        <f t="shared" si="6"/>
        <v>0</v>
      </c>
      <c r="S34" s="76">
        <v>0</v>
      </c>
      <c r="T34" s="76">
        <v>221400</v>
      </c>
      <c r="U34" s="76">
        <v>103500</v>
      </c>
      <c r="V34" s="76">
        <v>583200</v>
      </c>
      <c r="W34" s="76">
        <v>151200</v>
      </c>
      <c r="X34" s="76">
        <v>0</v>
      </c>
      <c r="Y34" s="251">
        <f t="shared" si="7"/>
        <v>1059300</v>
      </c>
      <c r="Z34" s="324">
        <f t="shared" si="8"/>
        <v>0</v>
      </c>
      <c r="AA34" s="323">
        <v>0</v>
      </c>
      <c r="AB34" s="76">
        <v>229500</v>
      </c>
      <c r="AC34" s="76">
        <v>74700</v>
      </c>
      <c r="AD34" s="76">
        <v>684000</v>
      </c>
      <c r="AE34" s="76">
        <v>71100</v>
      </c>
      <c r="AF34" s="251">
        <f t="shared" si="0"/>
        <v>1059300</v>
      </c>
      <c r="AG34" s="324">
        <f t="shared" si="1"/>
        <v>0</v>
      </c>
      <c r="AH34" s="76">
        <v>229500</v>
      </c>
      <c r="AI34" s="76">
        <v>74700</v>
      </c>
      <c r="AJ34" s="76">
        <v>684000</v>
      </c>
      <c r="AK34" s="76">
        <v>71100</v>
      </c>
      <c r="AL34" s="251">
        <f t="shared" si="2"/>
        <v>1059300</v>
      </c>
      <c r="AM34" s="324">
        <v>0</v>
      </c>
    </row>
    <row r="35" spans="1:39" s="105" customFormat="1" x14ac:dyDescent="0.25">
      <c r="A35" s="317">
        <v>3188</v>
      </c>
      <c r="B35" s="251" t="s">
        <v>153</v>
      </c>
      <c r="C35" s="323">
        <v>1236.51342</v>
      </c>
      <c r="D35" s="76">
        <v>0</v>
      </c>
      <c r="E35" s="76">
        <v>516600</v>
      </c>
      <c r="F35" s="76">
        <v>64800</v>
      </c>
      <c r="G35" s="76">
        <v>4099500</v>
      </c>
      <c r="H35" s="76">
        <v>323100</v>
      </c>
      <c r="I35" s="251">
        <f t="shared" si="9"/>
        <v>5004000</v>
      </c>
      <c r="J35" s="323">
        <f t="shared" si="3"/>
        <v>1236.51342</v>
      </c>
      <c r="K35" s="324">
        <f t="shared" si="4"/>
        <v>0</v>
      </c>
      <c r="L35" s="76">
        <v>0</v>
      </c>
      <c r="M35" s="76">
        <v>549900</v>
      </c>
      <c r="N35" s="76">
        <v>73800</v>
      </c>
      <c r="O35" s="76">
        <v>3929400</v>
      </c>
      <c r="P35" s="76">
        <v>453600</v>
      </c>
      <c r="Q35" s="251">
        <f t="shared" si="5"/>
        <v>5006700</v>
      </c>
      <c r="R35" s="324">
        <f t="shared" si="6"/>
        <v>0</v>
      </c>
      <c r="S35" s="76">
        <v>0</v>
      </c>
      <c r="T35" s="76">
        <v>517500</v>
      </c>
      <c r="U35" s="76">
        <v>96300</v>
      </c>
      <c r="V35" s="76">
        <v>4190400</v>
      </c>
      <c r="W35" s="76">
        <v>200700</v>
      </c>
      <c r="X35" s="76">
        <v>1800</v>
      </c>
      <c r="Y35" s="251">
        <f t="shared" si="7"/>
        <v>5006700</v>
      </c>
      <c r="Z35" s="324">
        <f t="shared" si="8"/>
        <v>0</v>
      </c>
      <c r="AA35" s="323">
        <v>0</v>
      </c>
      <c r="AB35" s="76">
        <v>567000</v>
      </c>
      <c r="AC35" s="76">
        <v>92700</v>
      </c>
      <c r="AD35" s="76">
        <v>3827700</v>
      </c>
      <c r="AE35" s="76">
        <v>519300</v>
      </c>
      <c r="AF35" s="251">
        <f t="shared" si="0"/>
        <v>5006700</v>
      </c>
      <c r="AG35" s="324">
        <f t="shared" si="1"/>
        <v>0</v>
      </c>
      <c r="AH35" s="76">
        <v>567000</v>
      </c>
      <c r="AI35" s="76">
        <v>92700</v>
      </c>
      <c r="AJ35" s="76">
        <v>3827700</v>
      </c>
      <c r="AK35" s="76">
        <v>519300</v>
      </c>
      <c r="AL35" s="251">
        <f t="shared" si="2"/>
        <v>5006700</v>
      </c>
      <c r="AM35" s="324">
        <v>0</v>
      </c>
    </row>
    <row r="36" spans="1:39" s="105" customFormat="1" x14ac:dyDescent="0.25">
      <c r="A36" s="317">
        <v>3234</v>
      </c>
      <c r="B36" s="251" t="s">
        <v>21</v>
      </c>
      <c r="C36" s="323">
        <v>4362.9353010000004</v>
      </c>
      <c r="D36" s="76">
        <v>0</v>
      </c>
      <c r="E36" s="76">
        <v>890100</v>
      </c>
      <c r="F36" s="76">
        <v>176400</v>
      </c>
      <c r="G36" s="76">
        <v>15903000</v>
      </c>
      <c r="H36" s="76">
        <v>686700</v>
      </c>
      <c r="I36" s="251">
        <f t="shared" si="9"/>
        <v>17656200</v>
      </c>
      <c r="J36" s="323">
        <f t="shared" si="3"/>
        <v>4362.9353010000004</v>
      </c>
      <c r="K36" s="324">
        <f t="shared" si="4"/>
        <v>0</v>
      </c>
      <c r="L36" s="76">
        <v>0</v>
      </c>
      <c r="M36" s="76">
        <v>930600</v>
      </c>
      <c r="N36" s="76">
        <v>151200</v>
      </c>
      <c r="O36" s="76">
        <v>16070400</v>
      </c>
      <c r="P36" s="76">
        <v>504000</v>
      </c>
      <c r="Q36" s="251">
        <f t="shared" si="5"/>
        <v>17656200</v>
      </c>
      <c r="R36" s="324">
        <f t="shared" si="6"/>
        <v>0</v>
      </c>
      <c r="S36" s="76">
        <v>0</v>
      </c>
      <c r="T36" s="76">
        <v>889200</v>
      </c>
      <c r="U36" s="76">
        <v>155700</v>
      </c>
      <c r="V36" s="76">
        <v>16022700</v>
      </c>
      <c r="W36" s="76">
        <v>581400</v>
      </c>
      <c r="X36" s="76">
        <v>7200</v>
      </c>
      <c r="Y36" s="251">
        <f t="shared" si="7"/>
        <v>17656200</v>
      </c>
      <c r="Z36" s="324">
        <f t="shared" si="8"/>
        <v>0</v>
      </c>
      <c r="AA36" s="323">
        <v>0</v>
      </c>
      <c r="AB36" s="76">
        <v>954900</v>
      </c>
      <c r="AC36" s="76">
        <v>214200</v>
      </c>
      <c r="AD36" s="76">
        <v>15043500</v>
      </c>
      <c r="AE36" s="76">
        <v>1443600</v>
      </c>
      <c r="AF36" s="251">
        <f t="shared" si="0"/>
        <v>17656200</v>
      </c>
      <c r="AG36" s="324">
        <f t="shared" si="1"/>
        <v>0</v>
      </c>
      <c r="AH36" s="76">
        <v>954900</v>
      </c>
      <c r="AI36" s="76">
        <v>214200</v>
      </c>
      <c r="AJ36" s="76">
        <v>15043500</v>
      </c>
      <c r="AK36" s="76">
        <v>1443600</v>
      </c>
      <c r="AL36" s="251">
        <f t="shared" si="2"/>
        <v>17656200</v>
      </c>
      <c r="AM36" s="324">
        <v>0</v>
      </c>
    </row>
    <row r="37" spans="1:39" s="105" customFormat="1" x14ac:dyDescent="0.25">
      <c r="A37" s="317">
        <v>3392</v>
      </c>
      <c r="B37" s="251" t="s">
        <v>22</v>
      </c>
      <c r="C37" s="323">
        <v>3376.838088</v>
      </c>
      <c r="D37" s="76">
        <v>0</v>
      </c>
      <c r="E37" s="76">
        <v>1903500</v>
      </c>
      <c r="F37" s="76">
        <v>238500</v>
      </c>
      <c r="G37" s="76">
        <v>10909800</v>
      </c>
      <c r="H37" s="76">
        <v>613800</v>
      </c>
      <c r="I37" s="251">
        <f t="shared" si="9"/>
        <v>13665600</v>
      </c>
      <c r="J37" s="323">
        <f t="shared" si="3"/>
        <v>3376.838088</v>
      </c>
      <c r="K37" s="324">
        <f t="shared" si="4"/>
        <v>0</v>
      </c>
      <c r="L37" s="76">
        <v>0</v>
      </c>
      <c r="M37" s="76">
        <v>1978200</v>
      </c>
      <c r="N37" s="76">
        <v>283500</v>
      </c>
      <c r="O37" s="76">
        <v>10757700</v>
      </c>
      <c r="P37" s="76">
        <v>646200</v>
      </c>
      <c r="Q37" s="251">
        <f t="shared" si="5"/>
        <v>13665600</v>
      </c>
      <c r="R37" s="324">
        <f t="shared" si="6"/>
        <v>0</v>
      </c>
      <c r="S37" s="76">
        <v>0</v>
      </c>
      <c r="T37" s="76">
        <v>1911600</v>
      </c>
      <c r="U37" s="76">
        <v>317700</v>
      </c>
      <c r="V37" s="76">
        <v>10291500</v>
      </c>
      <c r="W37" s="76">
        <v>1143900</v>
      </c>
      <c r="X37" s="76">
        <v>900</v>
      </c>
      <c r="Y37" s="251">
        <f t="shared" si="7"/>
        <v>13665600</v>
      </c>
      <c r="Z37" s="324">
        <f t="shared" si="8"/>
        <v>0</v>
      </c>
      <c r="AA37" s="323">
        <v>0</v>
      </c>
      <c r="AB37" s="76">
        <v>2041200</v>
      </c>
      <c r="AC37" s="76">
        <v>248400</v>
      </c>
      <c r="AD37" s="76">
        <v>10206900</v>
      </c>
      <c r="AE37" s="76">
        <v>1169100</v>
      </c>
      <c r="AF37" s="251">
        <f t="shared" si="0"/>
        <v>13665600</v>
      </c>
      <c r="AG37" s="324">
        <f t="shared" si="1"/>
        <v>0</v>
      </c>
      <c r="AH37" s="76">
        <v>2041200</v>
      </c>
      <c r="AI37" s="76">
        <v>248400</v>
      </c>
      <c r="AJ37" s="76">
        <v>10206900</v>
      </c>
      <c r="AK37" s="76">
        <v>1169100</v>
      </c>
      <c r="AL37" s="251">
        <f t="shared" si="2"/>
        <v>13665600</v>
      </c>
      <c r="AM37" s="324">
        <v>0</v>
      </c>
    </row>
    <row r="38" spans="1:39" s="105" customFormat="1" x14ac:dyDescent="0.25">
      <c r="A38" s="317">
        <v>3696</v>
      </c>
      <c r="B38" s="251" t="s">
        <v>210</v>
      </c>
      <c r="C38" s="323">
        <v>4708.981143</v>
      </c>
      <c r="D38" s="76">
        <v>0</v>
      </c>
      <c r="E38" s="76">
        <v>2566800</v>
      </c>
      <c r="F38" s="76">
        <v>270900</v>
      </c>
      <c r="G38" s="76">
        <v>15337800</v>
      </c>
      <c r="H38" s="76">
        <v>881100</v>
      </c>
      <c r="I38" s="251">
        <f t="shared" si="9"/>
        <v>19056600</v>
      </c>
      <c r="J38" s="323">
        <f t="shared" si="3"/>
        <v>4708.981143</v>
      </c>
      <c r="K38" s="324">
        <f t="shared" si="4"/>
        <v>0</v>
      </c>
      <c r="L38" s="76">
        <v>0</v>
      </c>
      <c r="M38" s="76">
        <v>2689200</v>
      </c>
      <c r="N38" s="76">
        <v>359100</v>
      </c>
      <c r="O38" s="76">
        <v>14849100</v>
      </c>
      <c r="P38" s="76">
        <v>1159200</v>
      </c>
      <c r="Q38" s="251">
        <f t="shared" si="5"/>
        <v>19056600</v>
      </c>
      <c r="R38" s="324">
        <f t="shared" si="6"/>
        <v>0</v>
      </c>
      <c r="S38" s="76">
        <v>0</v>
      </c>
      <c r="T38" s="76">
        <v>2582100</v>
      </c>
      <c r="U38" s="76">
        <v>355500</v>
      </c>
      <c r="V38" s="76">
        <v>14391900</v>
      </c>
      <c r="W38" s="76">
        <v>1725300</v>
      </c>
      <c r="X38" s="76">
        <v>1800</v>
      </c>
      <c r="Y38" s="251">
        <f t="shared" si="7"/>
        <v>19056600</v>
      </c>
      <c r="Z38" s="324">
        <f t="shared" si="8"/>
        <v>0</v>
      </c>
      <c r="AA38" s="323">
        <v>0</v>
      </c>
      <c r="AB38" s="76">
        <v>2750400</v>
      </c>
      <c r="AC38" s="76">
        <v>262800</v>
      </c>
      <c r="AD38" s="76">
        <v>14310000</v>
      </c>
      <c r="AE38" s="76">
        <v>1733400</v>
      </c>
      <c r="AF38" s="251">
        <f t="shared" si="0"/>
        <v>19056600</v>
      </c>
      <c r="AG38" s="324">
        <f t="shared" si="1"/>
        <v>0</v>
      </c>
      <c r="AH38" s="76">
        <v>2750400</v>
      </c>
      <c r="AI38" s="76">
        <v>262800</v>
      </c>
      <c r="AJ38" s="76">
        <v>14310000</v>
      </c>
      <c r="AK38" s="76">
        <v>1733400</v>
      </c>
      <c r="AL38" s="251">
        <f t="shared" si="2"/>
        <v>19056600</v>
      </c>
      <c r="AM38" s="324">
        <v>0</v>
      </c>
    </row>
    <row r="39" spans="1:39" s="105" customFormat="1" x14ac:dyDescent="0.25">
      <c r="A39" s="317">
        <v>3454</v>
      </c>
      <c r="B39" s="251" t="s">
        <v>8</v>
      </c>
      <c r="C39" s="323">
        <v>6508.1526480000002</v>
      </c>
      <c r="D39" s="76">
        <v>0</v>
      </c>
      <c r="E39" s="76">
        <v>4778100</v>
      </c>
      <c r="F39" s="76">
        <v>630000</v>
      </c>
      <c r="G39" s="76">
        <v>19675800</v>
      </c>
      <c r="H39" s="76">
        <v>1253700</v>
      </c>
      <c r="I39" s="251">
        <f t="shared" si="9"/>
        <v>26337600</v>
      </c>
      <c r="J39" s="323">
        <f t="shared" si="3"/>
        <v>6508.1526480000002</v>
      </c>
      <c r="K39" s="324">
        <f t="shared" si="4"/>
        <v>0</v>
      </c>
      <c r="L39" s="76">
        <v>0</v>
      </c>
      <c r="M39" s="76">
        <v>5042700</v>
      </c>
      <c r="N39" s="76">
        <v>662400</v>
      </c>
      <c r="O39" s="76">
        <v>19449900</v>
      </c>
      <c r="P39" s="76">
        <v>1182600</v>
      </c>
      <c r="Q39" s="251">
        <f t="shared" si="5"/>
        <v>26337600</v>
      </c>
      <c r="R39" s="324">
        <f t="shared" si="6"/>
        <v>0</v>
      </c>
      <c r="S39" s="76">
        <v>0</v>
      </c>
      <c r="T39" s="76">
        <v>4852800</v>
      </c>
      <c r="U39" s="76">
        <v>756900</v>
      </c>
      <c r="V39" s="76">
        <v>18915300</v>
      </c>
      <c r="W39" s="76">
        <v>1810800</v>
      </c>
      <c r="X39" s="76">
        <v>1800</v>
      </c>
      <c r="Y39" s="251">
        <f t="shared" si="7"/>
        <v>26337600</v>
      </c>
      <c r="Z39" s="324">
        <f t="shared" si="8"/>
        <v>0</v>
      </c>
      <c r="AA39" s="323">
        <v>0</v>
      </c>
      <c r="AB39" s="76">
        <v>5168700</v>
      </c>
      <c r="AC39" s="76">
        <v>657000</v>
      </c>
      <c r="AD39" s="76">
        <v>17546400</v>
      </c>
      <c r="AE39" s="76">
        <v>2965500</v>
      </c>
      <c r="AF39" s="251">
        <f t="shared" si="0"/>
        <v>26337600</v>
      </c>
      <c r="AG39" s="324">
        <f t="shared" si="1"/>
        <v>0</v>
      </c>
      <c r="AH39" s="76">
        <v>5168700</v>
      </c>
      <c r="AI39" s="76">
        <v>657000</v>
      </c>
      <c r="AJ39" s="76">
        <v>17546400</v>
      </c>
      <c r="AK39" s="76">
        <v>2965500</v>
      </c>
      <c r="AL39" s="251">
        <f t="shared" si="2"/>
        <v>26337600</v>
      </c>
      <c r="AM39" s="324">
        <v>0</v>
      </c>
    </row>
    <row r="40" spans="1:39" x14ac:dyDescent="0.25">
      <c r="A40" s="79">
        <v>8895</v>
      </c>
      <c r="B40" s="64" t="s">
        <v>343</v>
      </c>
      <c r="C40" s="289">
        <v>450.34886250000005</v>
      </c>
      <c r="D40" s="75">
        <v>0</v>
      </c>
      <c r="E40" s="75">
        <v>0</v>
      </c>
      <c r="F40" s="75">
        <v>10800</v>
      </c>
      <c r="G40" s="75">
        <v>1580400</v>
      </c>
      <c r="H40" s="75">
        <v>231300</v>
      </c>
      <c r="I40" s="64">
        <f t="shared" si="9"/>
        <v>1822500</v>
      </c>
      <c r="J40" s="289">
        <f t="shared" si="3"/>
        <v>450.34886250000005</v>
      </c>
      <c r="K40" s="322">
        <f t="shared" si="4"/>
        <v>0</v>
      </c>
      <c r="L40" s="75">
        <v>0</v>
      </c>
      <c r="M40" s="75">
        <v>0</v>
      </c>
      <c r="N40" s="75">
        <v>12600</v>
      </c>
      <c r="O40" s="75">
        <v>1544400</v>
      </c>
      <c r="P40" s="75">
        <v>265500</v>
      </c>
      <c r="Q40" s="64">
        <f t="shared" si="5"/>
        <v>1822500</v>
      </c>
      <c r="R40" s="322">
        <f t="shared" si="6"/>
        <v>0</v>
      </c>
      <c r="S40" s="75">
        <v>0</v>
      </c>
      <c r="T40" s="75">
        <v>0</v>
      </c>
      <c r="U40" s="75">
        <v>18000</v>
      </c>
      <c r="V40" s="75">
        <v>1547100</v>
      </c>
      <c r="W40" s="75">
        <v>257400</v>
      </c>
      <c r="X40" s="75">
        <v>0</v>
      </c>
      <c r="Y40" s="64">
        <f t="shared" si="7"/>
        <v>1822500</v>
      </c>
      <c r="Z40" s="322">
        <f t="shared" si="8"/>
        <v>0</v>
      </c>
      <c r="AA40" s="289">
        <v>0</v>
      </c>
      <c r="AB40" s="75">
        <v>0</v>
      </c>
      <c r="AC40" s="75">
        <v>17100</v>
      </c>
      <c r="AD40" s="75">
        <v>1474200</v>
      </c>
      <c r="AE40" s="75">
        <v>331200</v>
      </c>
      <c r="AF40" s="64">
        <f t="shared" si="0"/>
        <v>1822500</v>
      </c>
      <c r="AG40" s="322">
        <f t="shared" si="1"/>
        <v>0</v>
      </c>
      <c r="AH40" s="75">
        <v>0</v>
      </c>
      <c r="AI40" s="75">
        <v>17100</v>
      </c>
      <c r="AJ40" s="75">
        <v>1474200</v>
      </c>
      <c r="AK40" s="75">
        <v>331200</v>
      </c>
      <c r="AL40" s="64">
        <f t="shared" si="2"/>
        <v>1822500</v>
      </c>
      <c r="AM40" s="322">
        <v>0</v>
      </c>
    </row>
    <row r="41" spans="1:39" x14ac:dyDescent="0.25">
      <c r="A41" s="79">
        <v>3270</v>
      </c>
      <c r="B41" s="64" t="s">
        <v>373</v>
      </c>
      <c r="C41" s="289">
        <v>175.691655</v>
      </c>
      <c r="D41" s="75">
        <v>0</v>
      </c>
      <c r="E41" s="75">
        <v>36900</v>
      </c>
      <c r="F41" s="75">
        <v>49500</v>
      </c>
      <c r="G41" s="75">
        <v>601200</v>
      </c>
      <c r="H41" s="75">
        <v>23400</v>
      </c>
      <c r="I41" s="64">
        <f t="shared" si="9"/>
        <v>711000</v>
      </c>
      <c r="J41" s="289">
        <f t="shared" si="3"/>
        <v>175.691655</v>
      </c>
      <c r="K41" s="322">
        <f t="shared" si="4"/>
        <v>0</v>
      </c>
      <c r="L41" s="75">
        <v>0</v>
      </c>
      <c r="M41" s="75">
        <v>55800</v>
      </c>
      <c r="N41" s="75">
        <v>39600</v>
      </c>
      <c r="O41" s="75">
        <v>609300</v>
      </c>
      <c r="P41" s="75">
        <v>6300</v>
      </c>
      <c r="Q41" s="64">
        <f t="shared" si="5"/>
        <v>711000</v>
      </c>
      <c r="R41" s="322">
        <f t="shared" si="6"/>
        <v>0</v>
      </c>
      <c r="S41" s="75">
        <v>0</v>
      </c>
      <c r="T41" s="75">
        <v>54000</v>
      </c>
      <c r="U41" s="75">
        <v>41400</v>
      </c>
      <c r="V41" s="75">
        <v>582300</v>
      </c>
      <c r="W41" s="75">
        <v>33300</v>
      </c>
      <c r="X41" s="75">
        <v>0</v>
      </c>
      <c r="Y41" s="64">
        <f t="shared" si="7"/>
        <v>711000</v>
      </c>
      <c r="Z41" s="322">
        <f t="shared" si="8"/>
        <v>0</v>
      </c>
      <c r="AA41" s="289">
        <v>0</v>
      </c>
      <c r="AB41" s="75">
        <v>84600</v>
      </c>
      <c r="AC41" s="75">
        <v>27900</v>
      </c>
      <c r="AD41" s="75">
        <v>544500</v>
      </c>
      <c r="AE41" s="75">
        <v>54000</v>
      </c>
      <c r="AF41" s="64">
        <f t="shared" si="0"/>
        <v>711000</v>
      </c>
      <c r="AG41" s="322">
        <f t="shared" si="1"/>
        <v>0</v>
      </c>
      <c r="AH41" s="75">
        <v>84600</v>
      </c>
      <c r="AI41" s="75">
        <v>27900</v>
      </c>
      <c r="AJ41" s="75">
        <v>544500</v>
      </c>
      <c r="AK41" s="75">
        <v>54000</v>
      </c>
      <c r="AL41" s="64">
        <f t="shared" si="2"/>
        <v>711000</v>
      </c>
      <c r="AM41" s="322">
        <v>0</v>
      </c>
    </row>
    <row r="42" spans="1:39" s="105" customFormat="1" x14ac:dyDescent="0.25">
      <c r="A42" s="317">
        <v>3458</v>
      </c>
      <c r="B42" s="252" t="s">
        <v>15</v>
      </c>
      <c r="C42" s="323">
        <v>904.25603700000011</v>
      </c>
      <c r="D42" s="76">
        <v>0</v>
      </c>
      <c r="E42" s="76">
        <v>248400</v>
      </c>
      <c r="F42" s="76">
        <v>95400</v>
      </c>
      <c r="G42" s="76">
        <v>3120300</v>
      </c>
      <c r="H42" s="76">
        <v>195300</v>
      </c>
      <c r="I42" s="251">
        <f t="shared" si="9"/>
        <v>3659400</v>
      </c>
      <c r="J42" s="323">
        <f t="shared" si="3"/>
        <v>904.25603700000011</v>
      </c>
      <c r="K42" s="324">
        <f t="shared" si="4"/>
        <v>0</v>
      </c>
      <c r="L42" s="76">
        <v>0</v>
      </c>
      <c r="M42" s="76">
        <v>295200</v>
      </c>
      <c r="N42" s="76">
        <v>77400</v>
      </c>
      <c r="O42" s="76">
        <v>3046500</v>
      </c>
      <c r="P42" s="76">
        <v>240300</v>
      </c>
      <c r="Q42" s="251">
        <f t="shared" si="5"/>
        <v>3659400</v>
      </c>
      <c r="R42" s="324">
        <f t="shared" si="6"/>
        <v>0</v>
      </c>
      <c r="S42" s="76">
        <v>0</v>
      </c>
      <c r="T42" s="76">
        <v>279900</v>
      </c>
      <c r="U42" s="76">
        <v>96300</v>
      </c>
      <c r="V42" s="76">
        <v>2691000</v>
      </c>
      <c r="W42" s="76">
        <v>589500</v>
      </c>
      <c r="X42" s="76">
        <v>2700</v>
      </c>
      <c r="Y42" s="251">
        <f t="shared" si="7"/>
        <v>3659400</v>
      </c>
      <c r="Z42" s="324">
        <f t="shared" si="8"/>
        <v>0</v>
      </c>
      <c r="AA42" s="323">
        <v>0</v>
      </c>
      <c r="AB42" s="76">
        <v>333900</v>
      </c>
      <c r="AC42" s="76">
        <v>57600</v>
      </c>
      <c r="AD42" s="76">
        <v>2768400</v>
      </c>
      <c r="AE42" s="76">
        <v>499500</v>
      </c>
      <c r="AF42" s="251">
        <f t="shared" si="0"/>
        <v>3659400</v>
      </c>
      <c r="AG42" s="324">
        <f t="shared" si="1"/>
        <v>0</v>
      </c>
      <c r="AH42" s="76">
        <v>333900</v>
      </c>
      <c r="AI42" s="76">
        <v>57600</v>
      </c>
      <c r="AJ42" s="76">
        <v>2768400</v>
      </c>
      <c r="AK42" s="76">
        <v>499500</v>
      </c>
      <c r="AL42" s="251">
        <f t="shared" si="2"/>
        <v>3659400</v>
      </c>
      <c r="AM42" s="324">
        <v>0</v>
      </c>
    </row>
    <row r="43" spans="1:39" x14ac:dyDescent="0.25">
      <c r="A43" s="79">
        <v>6755</v>
      </c>
      <c r="B43" s="64" t="s">
        <v>343</v>
      </c>
      <c r="C43" s="289">
        <v>543.08736900000008</v>
      </c>
      <c r="D43" s="75">
        <v>594000</v>
      </c>
      <c r="E43" s="75">
        <v>0</v>
      </c>
      <c r="F43" s="75">
        <v>2700</v>
      </c>
      <c r="G43" s="75">
        <v>1565100</v>
      </c>
      <c r="H43" s="75">
        <v>36000</v>
      </c>
      <c r="I43" s="64">
        <f t="shared" si="9"/>
        <v>2197800</v>
      </c>
      <c r="J43" s="289">
        <f t="shared" si="3"/>
        <v>543.08736900000008</v>
      </c>
      <c r="K43" s="322">
        <f t="shared" si="4"/>
        <v>0.27027027027027029</v>
      </c>
      <c r="L43" s="75">
        <v>594000</v>
      </c>
      <c r="M43" s="75">
        <v>0</v>
      </c>
      <c r="N43" s="75">
        <v>1800</v>
      </c>
      <c r="O43" s="75">
        <v>1574100</v>
      </c>
      <c r="P43" s="75">
        <v>27900</v>
      </c>
      <c r="Q43" s="64">
        <f t="shared" si="5"/>
        <v>2197800</v>
      </c>
      <c r="R43" s="322">
        <f t="shared" si="6"/>
        <v>0.27027027027027029</v>
      </c>
      <c r="S43" s="75">
        <v>594000</v>
      </c>
      <c r="T43" s="75">
        <v>0</v>
      </c>
      <c r="U43" s="75">
        <v>3600</v>
      </c>
      <c r="V43" s="75">
        <v>1587600</v>
      </c>
      <c r="W43" s="75">
        <v>12600</v>
      </c>
      <c r="X43" s="75">
        <v>0</v>
      </c>
      <c r="Y43" s="64">
        <f t="shared" si="7"/>
        <v>2197800</v>
      </c>
      <c r="Z43" s="322">
        <f t="shared" si="8"/>
        <v>0.27027027027027029</v>
      </c>
      <c r="AA43" s="289">
        <v>595269.49368788826</v>
      </c>
      <c r="AB43" s="75">
        <v>0</v>
      </c>
      <c r="AC43" s="75">
        <v>4500</v>
      </c>
      <c r="AD43" s="75">
        <v>1566900</v>
      </c>
      <c r="AE43" s="75">
        <v>6300</v>
      </c>
      <c r="AF43" s="64">
        <f t="shared" si="0"/>
        <v>2172969.4936878881</v>
      </c>
      <c r="AG43" s="322">
        <f t="shared" si="1"/>
        <v>0.27394286731454182</v>
      </c>
      <c r="AH43" s="75">
        <v>51300</v>
      </c>
      <c r="AI43" s="75">
        <v>22500</v>
      </c>
      <c r="AJ43" s="75">
        <v>2094300</v>
      </c>
      <c r="AK43" s="75">
        <v>29700</v>
      </c>
      <c r="AL43" s="64">
        <f t="shared" si="2"/>
        <v>2197800</v>
      </c>
      <c r="AM43" s="322">
        <v>0</v>
      </c>
    </row>
    <row r="44" spans="1:39" x14ac:dyDescent="0.25">
      <c r="A44" s="79">
        <v>3492</v>
      </c>
      <c r="B44" s="64" t="s">
        <v>376</v>
      </c>
      <c r="C44" s="289">
        <v>104.52541500000001</v>
      </c>
      <c r="D44" s="75">
        <v>0</v>
      </c>
      <c r="E44" s="75">
        <v>27900</v>
      </c>
      <c r="F44" s="75">
        <v>31500</v>
      </c>
      <c r="G44" s="75">
        <v>324900</v>
      </c>
      <c r="H44" s="75">
        <v>38700</v>
      </c>
      <c r="I44" s="64">
        <f t="shared" si="9"/>
        <v>423000</v>
      </c>
      <c r="J44" s="289">
        <f t="shared" si="3"/>
        <v>104.52541500000001</v>
      </c>
      <c r="K44" s="322">
        <f t="shared" si="4"/>
        <v>0</v>
      </c>
      <c r="L44" s="75">
        <v>0</v>
      </c>
      <c r="M44" s="75">
        <v>43200</v>
      </c>
      <c r="N44" s="75">
        <v>29700</v>
      </c>
      <c r="O44" s="75">
        <v>343800</v>
      </c>
      <c r="P44" s="75">
        <v>6300</v>
      </c>
      <c r="Q44" s="64">
        <f t="shared" si="5"/>
        <v>423000</v>
      </c>
      <c r="R44" s="322">
        <f t="shared" si="6"/>
        <v>0</v>
      </c>
      <c r="S44" s="75">
        <v>0</v>
      </c>
      <c r="T44" s="75">
        <v>29700</v>
      </c>
      <c r="U44" s="75">
        <v>41400</v>
      </c>
      <c r="V44" s="75">
        <v>331200</v>
      </c>
      <c r="W44" s="75">
        <v>20700</v>
      </c>
      <c r="X44" s="75">
        <v>0</v>
      </c>
      <c r="Y44" s="64">
        <f t="shared" si="7"/>
        <v>423000</v>
      </c>
      <c r="Z44" s="322">
        <f t="shared" si="8"/>
        <v>0</v>
      </c>
      <c r="AA44" s="289">
        <v>0</v>
      </c>
      <c r="AB44" s="75">
        <v>50400</v>
      </c>
      <c r="AC44" s="75">
        <v>40500</v>
      </c>
      <c r="AD44" s="75">
        <v>321300</v>
      </c>
      <c r="AE44" s="75">
        <v>10800</v>
      </c>
      <c r="AF44" s="64">
        <f t="shared" si="0"/>
        <v>423000</v>
      </c>
      <c r="AG44" s="322">
        <f t="shared" si="1"/>
        <v>0</v>
      </c>
      <c r="AH44" s="75">
        <v>50400</v>
      </c>
      <c r="AI44" s="75">
        <v>40500</v>
      </c>
      <c r="AJ44" s="75">
        <v>321300</v>
      </c>
      <c r="AK44" s="75">
        <v>10800</v>
      </c>
      <c r="AL44" s="64">
        <f t="shared" si="2"/>
        <v>423000</v>
      </c>
      <c r="AM44" s="322">
        <v>0</v>
      </c>
    </row>
    <row r="45" spans="1:39" x14ac:dyDescent="0.25">
      <c r="A45" s="79">
        <v>3266</v>
      </c>
      <c r="B45" s="170" t="s">
        <v>378</v>
      </c>
      <c r="C45" s="289">
        <v>1310.793183</v>
      </c>
      <c r="D45" s="75">
        <v>3473100</v>
      </c>
      <c r="E45" s="75">
        <v>0</v>
      </c>
      <c r="F45" s="75">
        <v>900</v>
      </c>
      <c r="G45" s="75">
        <v>1778400</v>
      </c>
      <c r="H45" s="75">
        <v>52200</v>
      </c>
      <c r="I45" s="64">
        <f t="shared" si="9"/>
        <v>5304600</v>
      </c>
      <c r="J45" s="289">
        <f t="shared" si="3"/>
        <v>1310.793183</v>
      </c>
      <c r="K45" s="322">
        <f t="shared" si="4"/>
        <v>0.6547336274177129</v>
      </c>
      <c r="L45" s="75">
        <v>3473100</v>
      </c>
      <c r="M45" s="75">
        <v>0</v>
      </c>
      <c r="N45" s="75">
        <v>0</v>
      </c>
      <c r="O45" s="75">
        <v>1831500</v>
      </c>
      <c r="P45" s="75">
        <v>0</v>
      </c>
      <c r="Q45" s="64">
        <f t="shared" si="5"/>
        <v>5304600</v>
      </c>
      <c r="R45" s="322">
        <f t="shared" si="6"/>
        <v>0.6547336274177129</v>
      </c>
      <c r="S45" s="75">
        <v>3473100</v>
      </c>
      <c r="T45" s="75">
        <v>0</v>
      </c>
      <c r="U45" s="75">
        <v>0</v>
      </c>
      <c r="V45" s="75">
        <v>1830600</v>
      </c>
      <c r="W45" s="75">
        <v>900</v>
      </c>
      <c r="X45" s="75">
        <v>0</v>
      </c>
      <c r="Y45" s="64">
        <f t="shared" si="7"/>
        <v>5304600</v>
      </c>
      <c r="Z45" s="322">
        <f t="shared" si="8"/>
        <v>0.6547336274177129</v>
      </c>
      <c r="AA45" s="289">
        <v>3530360.6605846044</v>
      </c>
      <c r="AB45" s="75">
        <v>0</v>
      </c>
      <c r="AC45" s="75">
        <v>900</v>
      </c>
      <c r="AD45" s="75">
        <v>1742400</v>
      </c>
      <c r="AE45" s="75">
        <v>5400</v>
      </c>
      <c r="AF45" s="64">
        <f t="shared" si="0"/>
        <v>5279060.6605846044</v>
      </c>
      <c r="AG45" s="322">
        <f t="shared" si="1"/>
        <v>0.66874788671090046</v>
      </c>
      <c r="AH45" s="75">
        <v>28800</v>
      </c>
      <c r="AI45" s="75">
        <v>36900</v>
      </c>
      <c r="AJ45" s="75">
        <v>5172300</v>
      </c>
      <c r="AK45" s="75">
        <v>66600</v>
      </c>
      <c r="AL45" s="64">
        <f t="shared" si="2"/>
        <v>5304600</v>
      </c>
      <c r="AM45" s="322">
        <v>0</v>
      </c>
    </row>
    <row r="46" spans="1:39" x14ac:dyDescent="0.25">
      <c r="A46" s="79">
        <v>361</v>
      </c>
      <c r="B46" s="64" t="s">
        <v>380</v>
      </c>
      <c r="C46" s="289">
        <v>199.710261</v>
      </c>
      <c r="D46" s="75">
        <v>130500</v>
      </c>
      <c r="E46" s="75">
        <v>19800</v>
      </c>
      <c r="F46" s="75">
        <v>19800</v>
      </c>
      <c r="G46" s="75">
        <v>620100</v>
      </c>
      <c r="H46" s="75">
        <v>18000</v>
      </c>
      <c r="I46" s="64">
        <f t="shared" si="9"/>
        <v>808200</v>
      </c>
      <c r="J46" s="289">
        <f t="shared" si="3"/>
        <v>199.710261</v>
      </c>
      <c r="K46" s="322">
        <f t="shared" si="4"/>
        <v>0.16146993318485522</v>
      </c>
      <c r="L46" s="75">
        <v>130500</v>
      </c>
      <c r="M46" s="75">
        <v>28800</v>
      </c>
      <c r="N46" s="75">
        <v>22500</v>
      </c>
      <c r="O46" s="75">
        <v>619200</v>
      </c>
      <c r="P46" s="75">
        <v>7200</v>
      </c>
      <c r="Q46" s="64">
        <f t="shared" si="5"/>
        <v>808200</v>
      </c>
      <c r="R46" s="322">
        <f t="shared" si="6"/>
        <v>0.16146993318485522</v>
      </c>
      <c r="S46" s="75">
        <v>130500</v>
      </c>
      <c r="T46" s="75">
        <v>18000</v>
      </c>
      <c r="U46" s="75">
        <v>26100</v>
      </c>
      <c r="V46" s="75">
        <v>612000</v>
      </c>
      <c r="W46" s="75">
        <v>18000</v>
      </c>
      <c r="X46" s="75">
        <v>3600</v>
      </c>
      <c r="Y46" s="64">
        <f t="shared" si="7"/>
        <v>808200</v>
      </c>
      <c r="Z46" s="322">
        <f t="shared" si="8"/>
        <v>0.16146993318485522</v>
      </c>
      <c r="AA46" s="289">
        <v>141450.17671791403</v>
      </c>
      <c r="AB46" s="75">
        <v>35100</v>
      </c>
      <c r="AC46" s="75">
        <v>16200</v>
      </c>
      <c r="AD46" s="75">
        <v>594900</v>
      </c>
      <c r="AE46" s="75">
        <v>18000</v>
      </c>
      <c r="AF46" s="64">
        <f t="shared" si="0"/>
        <v>805650.17671791406</v>
      </c>
      <c r="AG46" s="322">
        <f t="shared" si="1"/>
        <v>0.1755726999206513</v>
      </c>
      <c r="AH46" s="75">
        <v>35100</v>
      </c>
      <c r="AI46" s="75">
        <v>24300</v>
      </c>
      <c r="AJ46" s="75">
        <v>697500</v>
      </c>
      <c r="AK46" s="75">
        <v>51300</v>
      </c>
      <c r="AL46" s="64">
        <f t="shared" si="2"/>
        <v>808200</v>
      </c>
      <c r="AM46" s="322">
        <v>0</v>
      </c>
    </row>
    <row r="47" spans="1:39" x14ac:dyDescent="0.25">
      <c r="A47" s="79">
        <v>3230</v>
      </c>
      <c r="B47" s="64" t="s">
        <v>382</v>
      </c>
      <c r="C47" s="289">
        <v>1216.4979150000001</v>
      </c>
      <c r="D47" s="75">
        <v>0</v>
      </c>
      <c r="E47" s="75">
        <v>39600</v>
      </c>
      <c r="F47" s="75">
        <v>22500</v>
      </c>
      <c r="G47" s="75">
        <v>4725000</v>
      </c>
      <c r="H47" s="75">
        <v>135900</v>
      </c>
      <c r="I47" s="64">
        <f t="shared" si="9"/>
        <v>4923000</v>
      </c>
      <c r="J47" s="289">
        <f t="shared" si="3"/>
        <v>1216.4979150000001</v>
      </c>
      <c r="K47" s="322">
        <f t="shared" si="4"/>
        <v>0</v>
      </c>
      <c r="L47" s="75">
        <v>0</v>
      </c>
      <c r="M47" s="75">
        <v>43200</v>
      </c>
      <c r="N47" s="75">
        <v>26100</v>
      </c>
      <c r="O47" s="75">
        <v>4544100</v>
      </c>
      <c r="P47" s="75">
        <v>309600</v>
      </c>
      <c r="Q47" s="64">
        <f t="shared" si="5"/>
        <v>4923000</v>
      </c>
      <c r="R47" s="322">
        <f t="shared" si="6"/>
        <v>0</v>
      </c>
      <c r="S47" s="75">
        <v>0</v>
      </c>
      <c r="T47" s="75">
        <v>42300</v>
      </c>
      <c r="U47" s="75">
        <v>68400</v>
      </c>
      <c r="V47" s="75">
        <v>4566600</v>
      </c>
      <c r="W47" s="75">
        <v>245700</v>
      </c>
      <c r="X47" s="75">
        <v>0</v>
      </c>
      <c r="Y47" s="64">
        <f t="shared" si="7"/>
        <v>4923000</v>
      </c>
      <c r="Z47" s="322">
        <f t="shared" si="8"/>
        <v>0</v>
      </c>
      <c r="AA47" s="289">
        <v>0</v>
      </c>
      <c r="AB47" s="75">
        <v>49500</v>
      </c>
      <c r="AC47" s="75">
        <v>37800</v>
      </c>
      <c r="AD47" s="75">
        <v>4418100</v>
      </c>
      <c r="AE47" s="75">
        <v>417600</v>
      </c>
      <c r="AF47" s="64">
        <f t="shared" si="0"/>
        <v>4923000</v>
      </c>
      <c r="AG47" s="322">
        <f t="shared" si="1"/>
        <v>0</v>
      </c>
      <c r="AH47" s="75">
        <v>49500</v>
      </c>
      <c r="AI47" s="75">
        <v>37800</v>
      </c>
      <c r="AJ47" s="75">
        <v>4418100</v>
      </c>
      <c r="AK47" s="75">
        <v>417600</v>
      </c>
      <c r="AL47" s="64">
        <f t="shared" si="2"/>
        <v>4923000</v>
      </c>
      <c r="AM47" s="322">
        <v>0</v>
      </c>
    </row>
    <row r="48" spans="1:39" s="105" customFormat="1" x14ac:dyDescent="0.25">
      <c r="A48" s="317">
        <v>3424</v>
      </c>
      <c r="B48" s="251" t="s">
        <v>14</v>
      </c>
      <c r="C48" s="323">
        <v>1379.2906890000002</v>
      </c>
      <c r="D48" s="76">
        <v>0</v>
      </c>
      <c r="E48" s="76">
        <v>633600</v>
      </c>
      <c r="F48" s="76">
        <v>110700</v>
      </c>
      <c r="G48" s="76">
        <v>4716900</v>
      </c>
      <c r="H48" s="76">
        <v>120600</v>
      </c>
      <c r="I48" s="251">
        <f t="shared" si="9"/>
        <v>5581800</v>
      </c>
      <c r="J48" s="323">
        <f t="shared" si="3"/>
        <v>1379.2906890000002</v>
      </c>
      <c r="K48" s="324">
        <f t="shared" si="4"/>
        <v>0</v>
      </c>
      <c r="L48" s="76">
        <v>0</v>
      </c>
      <c r="M48" s="76">
        <v>689400</v>
      </c>
      <c r="N48" s="76">
        <v>111600</v>
      </c>
      <c r="O48" s="76">
        <v>4643100</v>
      </c>
      <c r="P48" s="76">
        <v>137700</v>
      </c>
      <c r="Q48" s="251">
        <f t="shared" si="5"/>
        <v>5581800</v>
      </c>
      <c r="R48" s="324">
        <f t="shared" si="6"/>
        <v>0</v>
      </c>
      <c r="S48" s="76">
        <v>0</v>
      </c>
      <c r="T48" s="76">
        <v>643500</v>
      </c>
      <c r="U48" s="76">
        <v>145800</v>
      </c>
      <c r="V48" s="76">
        <v>4726800</v>
      </c>
      <c r="W48" s="76">
        <v>65700</v>
      </c>
      <c r="X48" s="76">
        <v>0</v>
      </c>
      <c r="Y48" s="251">
        <f t="shared" si="7"/>
        <v>5581800</v>
      </c>
      <c r="Z48" s="324">
        <f t="shared" si="8"/>
        <v>0</v>
      </c>
      <c r="AA48" s="323">
        <v>0</v>
      </c>
      <c r="AB48" s="76">
        <v>724500</v>
      </c>
      <c r="AC48" s="76">
        <v>81900</v>
      </c>
      <c r="AD48" s="76">
        <v>4610700</v>
      </c>
      <c r="AE48" s="76">
        <v>164700</v>
      </c>
      <c r="AF48" s="251">
        <f t="shared" si="0"/>
        <v>5581800</v>
      </c>
      <c r="AG48" s="324">
        <f t="shared" si="1"/>
        <v>0</v>
      </c>
      <c r="AH48" s="76">
        <v>724500</v>
      </c>
      <c r="AI48" s="76">
        <v>81900</v>
      </c>
      <c r="AJ48" s="76">
        <v>4610700</v>
      </c>
      <c r="AK48" s="76">
        <v>164700</v>
      </c>
      <c r="AL48" s="251">
        <f t="shared" si="2"/>
        <v>5581800</v>
      </c>
      <c r="AM48" s="324">
        <v>0</v>
      </c>
    </row>
    <row r="49" spans="1:39" x14ac:dyDescent="0.25">
      <c r="A49" s="79">
        <v>3386</v>
      </c>
      <c r="B49" s="64" t="s">
        <v>384</v>
      </c>
      <c r="C49" s="289">
        <v>375.62431050000004</v>
      </c>
      <c r="D49" s="75">
        <v>0</v>
      </c>
      <c r="E49" s="75">
        <v>29700</v>
      </c>
      <c r="F49" s="75">
        <v>38700</v>
      </c>
      <c r="G49" s="75">
        <v>1426500</v>
      </c>
      <c r="H49" s="75">
        <v>25200</v>
      </c>
      <c r="I49" s="64">
        <f t="shared" si="9"/>
        <v>1520100</v>
      </c>
      <c r="J49" s="289">
        <f t="shared" si="3"/>
        <v>375.62431050000004</v>
      </c>
      <c r="K49" s="322">
        <f t="shared" si="4"/>
        <v>0</v>
      </c>
      <c r="L49" s="75">
        <v>0</v>
      </c>
      <c r="M49" s="75">
        <v>52200</v>
      </c>
      <c r="N49" s="75">
        <v>41400</v>
      </c>
      <c r="O49" s="75">
        <v>1411200</v>
      </c>
      <c r="P49" s="75">
        <v>15300</v>
      </c>
      <c r="Q49" s="64">
        <f t="shared" si="5"/>
        <v>1520100</v>
      </c>
      <c r="R49" s="322">
        <f t="shared" si="6"/>
        <v>0</v>
      </c>
      <c r="S49" s="75">
        <v>0</v>
      </c>
      <c r="T49" s="75">
        <v>34200</v>
      </c>
      <c r="U49" s="75">
        <v>54000</v>
      </c>
      <c r="V49" s="75">
        <v>1369800</v>
      </c>
      <c r="W49" s="75">
        <v>62100</v>
      </c>
      <c r="X49" s="75">
        <v>0</v>
      </c>
      <c r="Y49" s="64">
        <f t="shared" si="7"/>
        <v>1520100</v>
      </c>
      <c r="Z49" s="322">
        <f t="shared" si="8"/>
        <v>0</v>
      </c>
      <c r="AA49" s="289">
        <v>0</v>
      </c>
      <c r="AB49" s="75">
        <v>36900</v>
      </c>
      <c r="AC49" s="75">
        <v>39600</v>
      </c>
      <c r="AD49" s="75">
        <v>1429200</v>
      </c>
      <c r="AE49" s="75">
        <v>14400</v>
      </c>
      <c r="AF49" s="64">
        <f t="shared" si="0"/>
        <v>1520100</v>
      </c>
      <c r="AG49" s="322">
        <f t="shared" si="1"/>
        <v>0</v>
      </c>
      <c r="AH49" s="75">
        <v>36900</v>
      </c>
      <c r="AI49" s="75">
        <v>39600</v>
      </c>
      <c r="AJ49" s="75">
        <v>1429200</v>
      </c>
      <c r="AK49" s="75">
        <v>14400</v>
      </c>
      <c r="AL49" s="64">
        <f t="shared" si="2"/>
        <v>1520100</v>
      </c>
      <c r="AM49" s="322">
        <v>0</v>
      </c>
    </row>
    <row r="50" spans="1:39" x14ac:dyDescent="0.25">
      <c r="A50" s="79">
        <v>3450</v>
      </c>
      <c r="B50" s="170" t="s">
        <v>386</v>
      </c>
      <c r="C50" s="289">
        <v>261.09114299999999</v>
      </c>
      <c r="D50" s="75">
        <v>0</v>
      </c>
      <c r="E50" s="75">
        <v>0</v>
      </c>
      <c r="F50" s="75">
        <v>26100</v>
      </c>
      <c r="G50" s="75">
        <v>943200</v>
      </c>
      <c r="H50" s="75">
        <v>87300</v>
      </c>
      <c r="I50" s="64">
        <f t="shared" si="9"/>
        <v>1056600</v>
      </c>
      <c r="J50" s="289">
        <f t="shared" si="3"/>
        <v>261.09114299999999</v>
      </c>
      <c r="K50" s="322">
        <f t="shared" si="4"/>
        <v>0</v>
      </c>
      <c r="L50" s="75">
        <v>0</v>
      </c>
      <c r="M50" s="75">
        <v>0</v>
      </c>
      <c r="N50" s="75">
        <v>18900</v>
      </c>
      <c r="O50" s="75">
        <v>913500</v>
      </c>
      <c r="P50" s="75">
        <v>124200</v>
      </c>
      <c r="Q50" s="64">
        <f t="shared" si="5"/>
        <v>1056600</v>
      </c>
      <c r="R50" s="322">
        <f t="shared" si="6"/>
        <v>0</v>
      </c>
      <c r="S50" s="75">
        <v>0</v>
      </c>
      <c r="T50" s="75">
        <v>0</v>
      </c>
      <c r="U50" s="75">
        <v>16200</v>
      </c>
      <c r="V50" s="75">
        <v>873000</v>
      </c>
      <c r="W50" s="75">
        <v>167400</v>
      </c>
      <c r="X50" s="75">
        <v>0</v>
      </c>
      <c r="Y50" s="64">
        <f t="shared" si="7"/>
        <v>1056600</v>
      </c>
      <c r="Z50" s="322">
        <f t="shared" si="8"/>
        <v>0</v>
      </c>
      <c r="AA50" s="289">
        <v>0</v>
      </c>
      <c r="AB50" s="75">
        <v>15300</v>
      </c>
      <c r="AC50" s="75">
        <v>18000</v>
      </c>
      <c r="AD50" s="75">
        <v>758700</v>
      </c>
      <c r="AE50" s="75">
        <v>264600</v>
      </c>
      <c r="AF50" s="64">
        <f t="shared" si="0"/>
        <v>1056600</v>
      </c>
      <c r="AG50" s="322">
        <f t="shared" si="1"/>
        <v>0</v>
      </c>
      <c r="AH50" s="75">
        <v>15300</v>
      </c>
      <c r="AI50" s="75">
        <v>18000</v>
      </c>
      <c r="AJ50" s="75">
        <v>758700</v>
      </c>
      <c r="AK50" s="75">
        <v>264600</v>
      </c>
      <c r="AL50" s="64">
        <f t="shared" si="2"/>
        <v>1056600</v>
      </c>
      <c r="AM50" s="322">
        <v>0</v>
      </c>
    </row>
    <row r="51" spans="1:39" s="105" customFormat="1" x14ac:dyDescent="0.25">
      <c r="A51" s="317">
        <v>3376</v>
      </c>
      <c r="B51" s="251" t="s">
        <v>5</v>
      </c>
      <c r="C51" s="323">
        <v>540.64102950000006</v>
      </c>
      <c r="D51" s="76">
        <v>0</v>
      </c>
      <c r="E51" s="76">
        <v>100800</v>
      </c>
      <c r="F51" s="76">
        <v>50400</v>
      </c>
      <c r="G51" s="76">
        <v>1969200</v>
      </c>
      <c r="H51" s="76">
        <v>67500</v>
      </c>
      <c r="I51" s="251">
        <f t="shared" si="9"/>
        <v>2187900</v>
      </c>
      <c r="J51" s="323">
        <f t="shared" si="3"/>
        <v>540.64102950000006</v>
      </c>
      <c r="K51" s="324">
        <f t="shared" si="4"/>
        <v>0</v>
      </c>
      <c r="L51" s="76">
        <v>0</v>
      </c>
      <c r="M51" s="76">
        <v>118800</v>
      </c>
      <c r="N51" s="76">
        <v>53100</v>
      </c>
      <c r="O51" s="76">
        <v>1917900</v>
      </c>
      <c r="P51" s="76">
        <v>98100</v>
      </c>
      <c r="Q51" s="251">
        <f t="shared" si="5"/>
        <v>2187900</v>
      </c>
      <c r="R51" s="324">
        <f t="shared" si="6"/>
        <v>0</v>
      </c>
      <c r="S51" s="76">
        <v>0</v>
      </c>
      <c r="T51" s="76">
        <v>99900</v>
      </c>
      <c r="U51" s="76">
        <v>63900</v>
      </c>
      <c r="V51" s="76">
        <v>1848600</v>
      </c>
      <c r="W51" s="76">
        <v>175500</v>
      </c>
      <c r="X51" s="76">
        <v>0</v>
      </c>
      <c r="Y51" s="251">
        <f t="shared" si="7"/>
        <v>2187900</v>
      </c>
      <c r="Z51" s="324">
        <f t="shared" si="8"/>
        <v>0</v>
      </c>
      <c r="AA51" s="323">
        <v>0</v>
      </c>
      <c r="AB51" s="76">
        <v>141300</v>
      </c>
      <c r="AC51" s="76">
        <v>38700</v>
      </c>
      <c r="AD51" s="76">
        <v>1854000</v>
      </c>
      <c r="AE51" s="76">
        <v>153900</v>
      </c>
      <c r="AF51" s="251">
        <f t="shared" si="0"/>
        <v>2187900</v>
      </c>
      <c r="AG51" s="324">
        <f t="shared" si="1"/>
        <v>0</v>
      </c>
      <c r="AH51" s="76">
        <v>141300</v>
      </c>
      <c r="AI51" s="76">
        <v>38700</v>
      </c>
      <c r="AJ51" s="76">
        <v>1854000</v>
      </c>
      <c r="AK51" s="76">
        <v>153900</v>
      </c>
      <c r="AL51" s="251">
        <f t="shared" si="2"/>
        <v>2187900</v>
      </c>
      <c r="AM51" s="324">
        <v>0</v>
      </c>
    </row>
    <row r="52" spans="1:39" x14ac:dyDescent="0.25">
      <c r="A52" s="79">
        <v>3445</v>
      </c>
      <c r="B52" s="64" t="s">
        <v>388</v>
      </c>
      <c r="C52" s="289">
        <v>2082.9468870000001</v>
      </c>
      <c r="D52" s="75">
        <v>0</v>
      </c>
      <c r="E52" s="75">
        <v>99000</v>
      </c>
      <c r="F52" s="75">
        <v>296100</v>
      </c>
      <c r="G52" s="75">
        <v>7626600</v>
      </c>
      <c r="H52" s="75">
        <v>407700</v>
      </c>
      <c r="I52" s="64">
        <f t="shared" si="9"/>
        <v>8429400</v>
      </c>
      <c r="J52" s="289">
        <f t="shared" si="3"/>
        <v>2082.9468870000001</v>
      </c>
      <c r="K52" s="322">
        <f t="shared" si="4"/>
        <v>0</v>
      </c>
      <c r="L52" s="75">
        <v>13500</v>
      </c>
      <c r="M52" s="75">
        <v>207900</v>
      </c>
      <c r="N52" s="75">
        <v>405000</v>
      </c>
      <c r="O52" s="75">
        <v>7358400</v>
      </c>
      <c r="P52" s="75">
        <v>457200</v>
      </c>
      <c r="Q52" s="64">
        <f t="shared" si="5"/>
        <v>8442000</v>
      </c>
      <c r="R52" s="322">
        <f t="shared" si="6"/>
        <v>1.5991471215351812E-3</v>
      </c>
      <c r="S52" s="75">
        <v>0</v>
      </c>
      <c r="T52" s="75">
        <v>205200</v>
      </c>
      <c r="U52" s="75">
        <v>354600</v>
      </c>
      <c r="V52" s="75">
        <v>6480000</v>
      </c>
      <c r="W52" s="75">
        <v>1390500</v>
      </c>
      <c r="X52" s="75">
        <v>11700</v>
      </c>
      <c r="Y52" s="64">
        <f t="shared" si="7"/>
        <v>8442000</v>
      </c>
      <c r="Z52" s="322">
        <f t="shared" si="8"/>
        <v>0</v>
      </c>
      <c r="AA52" s="289">
        <v>0</v>
      </c>
      <c r="AB52" s="75">
        <v>291600</v>
      </c>
      <c r="AC52" s="75">
        <v>241200</v>
      </c>
      <c r="AD52" s="75">
        <v>6745500</v>
      </c>
      <c r="AE52" s="75">
        <v>1163700</v>
      </c>
      <c r="AF52" s="64">
        <f t="shared" si="0"/>
        <v>8442000</v>
      </c>
      <c r="AG52" s="322">
        <f t="shared" si="1"/>
        <v>0</v>
      </c>
      <c r="AH52" s="75">
        <v>291600</v>
      </c>
      <c r="AI52" s="75">
        <v>241200</v>
      </c>
      <c r="AJ52" s="75">
        <v>6745500</v>
      </c>
      <c r="AK52" s="75">
        <v>1163700</v>
      </c>
      <c r="AL52" s="64">
        <f t="shared" si="2"/>
        <v>8442000</v>
      </c>
      <c r="AM52" s="322">
        <v>0</v>
      </c>
    </row>
    <row r="53" spans="1:39" s="105" customFormat="1" x14ac:dyDescent="0.25">
      <c r="A53" s="317">
        <v>3456</v>
      </c>
      <c r="B53" s="251" t="s">
        <v>161</v>
      </c>
      <c r="C53" s="323">
        <v>3791.3814360000001</v>
      </c>
      <c r="D53" s="76">
        <v>0</v>
      </c>
      <c r="E53" s="76">
        <v>1716300</v>
      </c>
      <c r="F53" s="76">
        <v>149400</v>
      </c>
      <c r="G53" s="76">
        <v>12906000</v>
      </c>
      <c r="H53" s="76">
        <v>571500</v>
      </c>
      <c r="I53" s="251">
        <f t="shared" si="9"/>
        <v>15343200</v>
      </c>
      <c r="J53" s="323">
        <f t="shared" si="3"/>
        <v>3791.3814360000001</v>
      </c>
      <c r="K53" s="324">
        <f t="shared" si="4"/>
        <v>0</v>
      </c>
      <c r="L53" s="76">
        <v>0</v>
      </c>
      <c r="M53" s="76">
        <v>1765800</v>
      </c>
      <c r="N53" s="76">
        <v>192600</v>
      </c>
      <c r="O53" s="76">
        <v>12980700</v>
      </c>
      <c r="P53" s="76">
        <v>404100</v>
      </c>
      <c r="Q53" s="251">
        <f t="shared" si="5"/>
        <v>15343200</v>
      </c>
      <c r="R53" s="324">
        <f t="shared" si="6"/>
        <v>0</v>
      </c>
      <c r="S53" s="76">
        <v>0</v>
      </c>
      <c r="T53" s="76">
        <v>1716300</v>
      </c>
      <c r="U53" s="76">
        <v>199800</v>
      </c>
      <c r="V53" s="76">
        <v>11898000</v>
      </c>
      <c r="W53" s="76">
        <v>1518300</v>
      </c>
      <c r="X53" s="76">
        <v>10800</v>
      </c>
      <c r="Y53" s="251">
        <f t="shared" si="7"/>
        <v>15343200</v>
      </c>
      <c r="Z53" s="324">
        <f t="shared" si="8"/>
        <v>0</v>
      </c>
      <c r="AA53" s="323">
        <v>0</v>
      </c>
      <c r="AB53" s="76">
        <v>1827900</v>
      </c>
      <c r="AC53" s="76">
        <v>252900</v>
      </c>
      <c r="AD53" s="76">
        <v>11827800</v>
      </c>
      <c r="AE53" s="76">
        <v>1434600</v>
      </c>
      <c r="AF53" s="251">
        <f t="shared" si="0"/>
        <v>15343200</v>
      </c>
      <c r="AG53" s="324">
        <f t="shared" si="1"/>
        <v>0</v>
      </c>
      <c r="AH53" s="76">
        <v>1827900</v>
      </c>
      <c r="AI53" s="76">
        <v>252900</v>
      </c>
      <c r="AJ53" s="76">
        <v>11827800</v>
      </c>
      <c r="AK53" s="76">
        <v>1434600</v>
      </c>
      <c r="AL53" s="251">
        <f t="shared" si="2"/>
        <v>15343200</v>
      </c>
      <c r="AM53" s="324">
        <v>0</v>
      </c>
    </row>
    <row r="54" spans="1:39" x14ac:dyDescent="0.25">
      <c r="A54" s="79">
        <v>3494</v>
      </c>
      <c r="B54" s="170" t="s">
        <v>390</v>
      </c>
      <c r="C54" s="289">
        <v>231.73506900000001</v>
      </c>
      <c r="D54" s="75">
        <v>6300</v>
      </c>
      <c r="E54" s="75">
        <v>279900</v>
      </c>
      <c r="F54" s="75">
        <v>64800</v>
      </c>
      <c r="G54" s="75">
        <v>567000</v>
      </c>
      <c r="H54" s="75">
        <v>19800</v>
      </c>
      <c r="I54" s="64">
        <f t="shared" si="9"/>
        <v>937800</v>
      </c>
      <c r="J54" s="289">
        <f t="shared" si="3"/>
        <v>231.73506900000001</v>
      </c>
      <c r="K54" s="322">
        <f t="shared" si="4"/>
        <v>6.7178502879078695E-3</v>
      </c>
      <c r="L54" s="75">
        <v>6300</v>
      </c>
      <c r="M54" s="75">
        <v>308700</v>
      </c>
      <c r="N54" s="75">
        <v>64800</v>
      </c>
      <c r="O54" s="75">
        <v>550800</v>
      </c>
      <c r="P54" s="75">
        <v>7200</v>
      </c>
      <c r="Q54" s="64">
        <f t="shared" si="5"/>
        <v>937800</v>
      </c>
      <c r="R54" s="322">
        <f t="shared" si="6"/>
        <v>6.7178502879078695E-3</v>
      </c>
      <c r="S54" s="75">
        <v>6300</v>
      </c>
      <c r="T54" s="75">
        <v>287100</v>
      </c>
      <c r="U54" s="75">
        <v>72000</v>
      </c>
      <c r="V54" s="75">
        <v>558000</v>
      </c>
      <c r="W54" s="75">
        <v>14400</v>
      </c>
      <c r="X54" s="75">
        <v>0</v>
      </c>
      <c r="Y54" s="64">
        <f t="shared" si="7"/>
        <v>937800</v>
      </c>
      <c r="Z54" s="322">
        <f t="shared" si="8"/>
        <v>6.7178502879078695E-3</v>
      </c>
      <c r="AA54" s="289">
        <v>17681.272089739254</v>
      </c>
      <c r="AB54" s="75">
        <v>332100</v>
      </c>
      <c r="AC54" s="75">
        <v>39600</v>
      </c>
      <c r="AD54" s="75">
        <v>507600</v>
      </c>
      <c r="AE54" s="75">
        <v>48600</v>
      </c>
      <c r="AF54" s="64">
        <f t="shared" si="0"/>
        <v>945581.27208973933</v>
      </c>
      <c r="AG54" s="322">
        <f t="shared" si="1"/>
        <v>1.8698839128511453E-2</v>
      </c>
      <c r="AH54" s="75">
        <v>332100</v>
      </c>
      <c r="AI54" s="75">
        <v>39600</v>
      </c>
      <c r="AJ54" s="75">
        <v>517500</v>
      </c>
      <c r="AK54" s="75">
        <v>48600</v>
      </c>
      <c r="AL54" s="64">
        <f t="shared" si="2"/>
        <v>937800</v>
      </c>
      <c r="AM54" s="322">
        <v>0</v>
      </c>
    </row>
    <row r="55" spans="1:39" x14ac:dyDescent="0.25">
      <c r="A55" s="79">
        <v>3378</v>
      </c>
      <c r="B55" s="170" t="s">
        <v>392</v>
      </c>
      <c r="C55" s="289">
        <v>93.405690000000007</v>
      </c>
      <c r="D55" s="75">
        <v>0</v>
      </c>
      <c r="E55" s="75">
        <v>46800</v>
      </c>
      <c r="F55" s="75">
        <v>40500</v>
      </c>
      <c r="G55" s="75">
        <v>279900</v>
      </c>
      <c r="H55" s="75">
        <v>10800</v>
      </c>
      <c r="I55" s="64">
        <f t="shared" si="9"/>
        <v>378000</v>
      </c>
      <c r="J55" s="289">
        <f t="shared" si="3"/>
        <v>93.405690000000007</v>
      </c>
      <c r="K55" s="322">
        <f t="shared" si="4"/>
        <v>0</v>
      </c>
      <c r="L55" s="75">
        <v>0</v>
      </c>
      <c r="M55" s="75">
        <v>53100</v>
      </c>
      <c r="N55" s="75">
        <v>36000</v>
      </c>
      <c r="O55" s="75">
        <v>283500</v>
      </c>
      <c r="P55" s="75">
        <v>5400</v>
      </c>
      <c r="Q55" s="64">
        <f t="shared" si="5"/>
        <v>378000</v>
      </c>
      <c r="R55" s="322">
        <f t="shared" si="6"/>
        <v>0</v>
      </c>
      <c r="S55" s="75">
        <v>0</v>
      </c>
      <c r="T55" s="75">
        <v>45000</v>
      </c>
      <c r="U55" s="75">
        <v>50400</v>
      </c>
      <c r="V55" s="75">
        <v>278100</v>
      </c>
      <c r="W55" s="75">
        <v>4500</v>
      </c>
      <c r="X55" s="75">
        <v>0</v>
      </c>
      <c r="Y55" s="64">
        <f t="shared" si="7"/>
        <v>378000</v>
      </c>
      <c r="Z55" s="322">
        <f t="shared" si="8"/>
        <v>0</v>
      </c>
      <c r="AA55" s="289">
        <v>0</v>
      </c>
      <c r="AB55" s="75">
        <v>64800</v>
      </c>
      <c r="AC55" s="75">
        <v>23400</v>
      </c>
      <c r="AD55" s="75">
        <v>241200</v>
      </c>
      <c r="AE55" s="75">
        <v>48600</v>
      </c>
      <c r="AF55" s="64">
        <f t="shared" si="0"/>
        <v>378000</v>
      </c>
      <c r="AG55" s="322">
        <f t="shared" si="1"/>
        <v>0</v>
      </c>
      <c r="AH55" s="75">
        <v>64800</v>
      </c>
      <c r="AI55" s="75">
        <v>23400</v>
      </c>
      <c r="AJ55" s="75">
        <v>241200</v>
      </c>
      <c r="AK55" s="75">
        <v>48600</v>
      </c>
      <c r="AL55" s="64">
        <f t="shared" si="2"/>
        <v>378000</v>
      </c>
      <c r="AM55" s="322">
        <v>0</v>
      </c>
    </row>
    <row r="56" spans="1:39" s="105" customFormat="1" x14ac:dyDescent="0.25">
      <c r="A56" s="317">
        <v>3382</v>
      </c>
      <c r="B56" s="251" t="s">
        <v>23</v>
      </c>
      <c r="C56" s="323">
        <v>869.117706</v>
      </c>
      <c r="D56" s="76">
        <v>0</v>
      </c>
      <c r="E56" s="76">
        <v>1119600</v>
      </c>
      <c r="F56" s="76">
        <v>150300</v>
      </c>
      <c r="G56" s="76">
        <v>2121300</v>
      </c>
      <c r="H56" s="76">
        <v>126000</v>
      </c>
      <c r="I56" s="251">
        <f t="shared" si="9"/>
        <v>3517200</v>
      </c>
      <c r="J56" s="323">
        <f t="shared" si="3"/>
        <v>869.117706</v>
      </c>
      <c r="K56" s="324">
        <f t="shared" si="4"/>
        <v>0</v>
      </c>
      <c r="L56" s="76">
        <v>0</v>
      </c>
      <c r="M56" s="76">
        <v>1193400</v>
      </c>
      <c r="N56" s="76">
        <v>167400</v>
      </c>
      <c r="O56" s="76">
        <v>2006100</v>
      </c>
      <c r="P56" s="76">
        <v>150300</v>
      </c>
      <c r="Q56" s="251">
        <f t="shared" si="5"/>
        <v>3517200</v>
      </c>
      <c r="R56" s="324">
        <f t="shared" si="6"/>
        <v>0</v>
      </c>
      <c r="S56" s="76">
        <v>0</v>
      </c>
      <c r="T56" s="76">
        <v>1107900</v>
      </c>
      <c r="U56" s="76">
        <v>207000</v>
      </c>
      <c r="V56" s="76">
        <v>1943100</v>
      </c>
      <c r="W56" s="76">
        <v>259200</v>
      </c>
      <c r="X56" s="76">
        <v>0</v>
      </c>
      <c r="Y56" s="251">
        <f t="shared" si="7"/>
        <v>3517200</v>
      </c>
      <c r="Z56" s="324">
        <f t="shared" si="8"/>
        <v>0</v>
      </c>
      <c r="AA56" s="323">
        <v>0</v>
      </c>
      <c r="AB56" s="76">
        <v>1224000</v>
      </c>
      <c r="AC56" s="76">
        <v>114300</v>
      </c>
      <c r="AD56" s="76">
        <v>1880100</v>
      </c>
      <c r="AE56" s="76">
        <v>298800</v>
      </c>
      <c r="AF56" s="251">
        <f t="shared" si="0"/>
        <v>3517200</v>
      </c>
      <c r="AG56" s="324">
        <f t="shared" si="1"/>
        <v>0</v>
      </c>
      <c r="AH56" s="76">
        <v>1224000</v>
      </c>
      <c r="AI56" s="76">
        <v>114300</v>
      </c>
      <c r="AJ56" s="76">
        <v>1880100</v>
      </c>
      <c r="AK56" s="76">
        <v>298800</v>
      </c>
      <c r="AL56" s="251">
        <f t="shared" si="2"/>
        <v>3517200</v>
      </c>
      <c r="AM56" s="324">
        <v>0</v>
      </c>
    </row>
    <row r="57" spans="1:39" s="105" customFormat="1" x14ac:dyDescent="0.25">
      <c r="A57" s="317">
        <v>3418</v>
      </c>
      <c r="B57" s="251" t="s">
        <v>213</v>
      </c>
      <c r="C57" s="323">
        <v>2953.1765655000004</v>
      </c>
      <c r="D57" s="76">
        <v>0</v>
      </c>
      <c r="E57" s="76">
        <v>1647900</v>
      </c>
      <c r="F57" s="76">
        <v>151200</v>
      </c>
      <c r="G57" s="76">
        <v>9324900</v>
      </c>
      <c r="H57" s="76">
        <v>827100</v>
      </c>
      <c r="I57" s="251">
        <f t="shared" si="9"/>
        <v>11951100</v>
      </c>
      <c r="J57" s="323">
        <f t="shared" si="3"/>
        <v>2953.1765655000004</v>
      </c>
      <c r="K57" s="324">
        <f t="shared" si="4"/>
        <v>0</v>
      </c>
      <c r="L57" s="76">
        <v>0</v>
      </c>
      <c r="M57" s="76">
        <v>1711800</v>
      </c>
      <c r="N57" s="76">
        <v>177300</v>
      </c>
      <c r="O57" s="76">
        <v>9149400</v>
      </c>
      <c r="P57" s="76">
        <v>913500</v>
      </c>
      <c r="Q57" s="251">
        <f t="shared" si="5"/>
        <v>11952000</v>
      </c>
      <c r="R57" s="324">
        <f t="shared" si="6"/>
        <v>0</v>
      </c>
      <c r="S57" s="76">
        <v>0</v>
      </c>
      <c r="T57" s="76">
        <v>1640700</v>
      </c>
      <c r="U57" s="76">
        <v>201600</v>
      </c>
      <c r="V57" s="76">
        <v>9102600</v>
      </c>
      <c r="W57" s="76">
        <v>1001700</v>
      </c>
      <c r="X57" s="76">
        <v>5400</v>
      </c>
      <c r="Y57" s="251">
        <f t="shared" si="7"/>
        <v>11952000</v>
      </c>
      <c r="Z57" s="324">
        <f t="shared" si="8"/>
        <v>0</v>
      </c>
      <c r="AA57" s="323">
        <v>0</v>
      </c>
      <c r="AB57" s="76">
        <v>1796400</v>
      </c>
      <c r="AC57" s="76">
        <v>163800</v>
      </c>
      <c r="AD57" s="76">
        <v>8434800</v>
      </c>
      <c r="AE57" s="76">
        <v>1557000</v>
      </c>
      <c r="AF57" s="251">
        <f t="shared" si="0"/>
        <v>11952000</v>
      </c>
      <c r="AG57" s="324">
        <f t="shared" si="1"/>
        <v>0</v>
      </c>
      <c r="AH57" s="76">
        <v>1796400</v>
      </c>
      <c r="AI57" s="76">
        <v>163800</v>
      </c>
      <c r="AJ57" s="76">
        <v>8434800</v>
      </c>
      <c r="AK57" s="76">
        <v>1557000</v>
      </c>
      <c r="AL57" s="251">
        <f t="shared" si="2"/>
        <v>11952000</v>
      </c>
      <c r="AM57" s="324">
        <v>0</v>
      </c>
    </row>
    <row r="58" spans="1:39" s="105" customFormat="1" x14ac:dyDescent="0.25">
      <c r="A58" s="317">
        <v>9685</v>
      </c>
      <c r="B58" s="251" t="s">
        <v>151</v>
      </c>
      <c r="C58" s="323">
        <v>3031.9042185000003</v>
      </c>
      <c r="D58" s="76">
        <v>0</v>
      </c>
      <c r="E58" s="76">
        <v>2807100</v>
      </c>
      <c r="F58" s="76">
        <v>220500</v>
      </c>
      <c r="G58" s="76">
        <v>8020800</v>
      </c>
      <c r="H58" s="76">
        <v>1221300</v>
      </c>
      <c r="I58" s="251">
        <f t="shared" si="9"/>
        <v>12269700</v>
      </c>
      <c r="J58" s="323">
        <f t="shared" si="3"/>
        <v>3031.9042185000003</v>
      </c>
      <c r="K58" s="324">
        <f t="shared" si="4"/>
        <v>0</v>
      </c>
      <c r="L58" s="76">
        <v>0</v>
      </c>
      <c r="M58" s="76">
        <v>2866500</v>
      </c>
      <c r="N58" s="76">
        <v>326700</v>
      </c>
      <c r="O58" s="76">
        <v>7553700</v>
      </c>
      <c r="P58" s="76">
        <v>1522800</v>
      </c>
      <c r="Q58" s="251">
        <f t="shared" si="5"/>
        <v>12269700</v>
      </c>
      <c r="R58" s="324">
        <f t="shared" si="6"/>
        <v>0</v>
      </c>
      <c r="S58" s="76">
        <v>0</v>
      </c>
      <c r="T58" s="76">
        <v>2793600</v>
      </c>
      <c r="U58" s="76">
        <v>255600</v>
      </c>
      <c r="V58" s="76">
        <v>7019100</v>
      </c>
      <c r="W58" s="76">
        <v>2189700</v>
      </c>
      <c r="X58" s="76">
        <v>11700</v>
      </c>
      <c r="Y58" s="251">
        <f t="shared" si="7"/>
        <v>12269700</v>
      </c>
      <c r="Z58" s="324">
        <f t="shared" si="8"/>
        <v>0</v>
      </c>
      <c r="AA58" s="323">
        <v>0</v>
      </c>
      <c r="AB58" s="76">
        <v>2929500</v>
      </c>
      <c r="AC58" s="76">
        <v>207000</v>
      </c>
      <c r="AD58" s="76">
        <v>6941700</v>
      </c>
      <c r="AE58" s="76">
        <v>2191500</v>
      </c>
      <c r="AF58" s="251">
        <f t="shared" si="0"/>
        <v>12269700</v>
      </c>
      <c r="AG58" s="324">
        <f t="shared" si="1"/>
        <v>0</v>
      </c>
      <c r="AH58" s="76">
        <v>2929500</v>
      </c>
      <c r="AI58" s="76">
        <v>207000</v>
      </c>
      <c r="AJ58" s="76">
        <v>6941700</v>
      </c>
      <c r="AK58" s="76">
        <v>2191500</v>
      </c>
      <c r="AL58" s="251">
        <f t="shared" si="2"/>
        <v>12269700</v>
      </c>
      <c r="AM58" s="324">
        <v>0</v>
      </c>
    </row>
    <row r="59" spans="1:39" s="105" customFormat="1" x14ac:dyDescent="0.25">
      <c r="A59" s="317">
        <v>3690</v>
      </c>
      <c r="B59" s="251" t="s">
        <v>212</v>
      </c>
      <c r="C59" s="323">
        <v>3152.8868265000001</v>
      </c>
      <c r="D59" s="76">
        <v>0</v>
      </c>
      <c r="E59" s="76">
        <v>1237500</v>
      </c>
      <c r="F59" s="76">
        <v>155700</v>
      </c>
      <c r="G59" s="76">
        <v>10818900</v>
      </c>
      <c r="H59" s="76">
        <v>547200</v>
      </c>
      <c r="I59" s="251">
        <f t="shared" si="9"/>
        <v>12759300</v>
      </c>
      <c r="J59" s="323">
        <f t="shared" si="3"/>
        <v>3152.8868265000001</v>
      </c>
      <c r="K59" s="324">
        <f t="shared" si="4"/>
        <v>0</v>
      </c>
      <c r="L59" s="76">
        <v>0</v>
      </c>
      <c r="M59" s="76">
        <v>1298700</v>
      </c>
      <c r="N59" s="76">
        <v>193500</v>
      </c>
      <c r="O59" s="76">
        <v>10656000</v>
      </c>
      <c r="P59" s="76">
        <v>611100</v>
      </c>
      <c r="Q59" s="251">
        <f t="shared" si="5"/>
        <v>12759300</v>
      </c>
      <c r="R59" s="324">
        <f t="shared" si="6"/>
        <v>0</v>
      </c>
      <c r="S59" s="76">
        <v>0</v>
      </c>
      <c r="T59" s="76">
        <v>1235700</v>
      </c>
      <c r="U59" s="76">
        <v>221400</v>
      </c>
      <c r="V59" s="76">
        <v>10602000</v>
      </c>
      <c r="W59" s="76">
        <v>700200</v>
      </c>
      <c r="X59" s="76">
        <v>0</v>
      </c>
      <c r="Y59" s="251">
        <f t="shared" si="7"/>
        <v>12759300</v>
      </c>
      <c r="Z59" s="324">
        <f t="shared" si="8"/>
        <v>0</v>
      </c>
      <c r="AA59" s="323">
        <v>0</v>
      </c>
      <c r="AB59" s="76">
        <v>1352700</v>
      </c>
      <c r="AC59" s="76">
        <v>156600</v>
      </c>
      <c r="AD59" s="76">
        <v>10325700</v>
      </c>
      <c r="AE59" s="76">
        <v>924300</v>
      </c>
      <c r="AF59" s="251">
        <f t="shared" si="0"/>
        <v>12759300</v>
      </c>
      <c r="AG59" s="324">
        <f t="shared" si="1"/>
        <v>0</v>
      </c>
      <c r="AH59" s="76">
        <v>1352700</v>
      </c>
      <c r="AI59" s="76">
        <v>156600</v>
      </c>
      <c r="AJ59" s="76">
        <v>10325700</v>
      </c>
      <c r="AK59" s="76">
        <v>924300</v>
      </c>
      <c r="AL59" s="251">
        <f t="shared" si="2"/>
        <v>12759300</v>
      </c>
      <c r="AM59" s="324">
        <v>0</v>
      </c>
    </row>
    <row r="60" spans="1:39" x14ac:dyDescent="0.25">
      <c r="A60" s="105" t="s">
        <v>393</v>
      </c>
      <c r="D60" s="105"/>
      <c r="G60" s="67"/>
      <c r="J60" s="238">
        <f>SUM(J3:J59)</f>
        <v>280292.68412999995</v>
      </c>
      <c r="K60"/>
      <c r="O60" s="67"/>
      <c r="R60"/>
      <c r="W60" s="67"/>
      <c r="X60" s="238"/>
      <c r="Z60"/>
      <c r="AD60" s="67"/>
      <c r="AG60"/>
      <c r="AI60" s="67"/>
      <c r="AM60"/>
    </row>
    <row r="61" spans="1:39" x14ac:dyDescent="0.25">
      <c r="G61" s="67"/>
      <c r="K61"/>
      <c r="O61" s="67"/>
      <c r="R61"/>
      <c r="W61" s="67"/>
      <c r="Z61"/>
      <c r="AD61" s="67"/>
      <c r="AG61"/>
      <c r="AJ61" s="67"/>
      <c r="AL61" s="69"/>
      <c r="AM61" s="69"/>
    </row>
    <row r="62" spans="1:39" x14ac:dyDescent="0.25">
      <c r="G62" s="67"/>
      <c r="K62"/>
      <c r="O62" s="67"/>
      <c r="R62"/>
      <c r="W62" s="67"/>
      <c r="Z62"/>
      <c r="AD62" s="67"/>
      <c r="AG62"/>
      <c r="AJ62" s="67"/>
      <c r="AL62" s="69"/>
      <c r="AM62" s="69"/>
    </row>
    <row r="63" spans="1:39" x14ac:dyDescent="0.25">
      <c r="B63"/>
      <c r="G63" s="67"/>
      <c r="K63"/>
      <c r="O63" s="67"/>
      <c r="R63"/>
      <c r="W63" s="67"/>
      <c r="Z63"/>
      <c r="AD63" s="67"/>
      <c r="AG63"/>
      <c r="AJ63" s="67"/>
      <c r="AL63" s="69"/>
      <c r="AM63" s="69"/>
    </row>
    <row r="64" spans="1:39" x14ac:dyDescent="0.25">
      <c r="B64"/>
      <c r="G64" s="67"/>
      <c r="K64"/>
      <c r="O64" s="67"/>
      <c r="R64"/>
      <c r="W64" s="67"/>
      <c r="Z64"/>
      <c r="AD64" s="67"/>
      <c r="AG64"/>
      <c r="AJ64" s="67"/>
      <c r="AL64" s="69"/>
      <c r="AM64" s="69"/>
    </row>
    <row r="65" spans="2:39" x14ac:dyDescent="0.25">
      <c r="B65"/>
      <c r="G65" s="67"/>
      <c r="K65"/>
      <c r="O65" s="67"/>
      <c r="R65"/>
      <c r="W65" s="67"/>
      <c r="Z65"/>
      <c r="AD65" s="67"/>
      <c r="AG65"/>
      <c r="AJ65" s="67"/>
      <c r="AL65" s="69"/>
      <c r="AM65" s="69"/>
    </row>
    <row r="66" spans="2:39" x14ac:dyDescent="0.25">
      <c r="B66"/>
      <c r="G66" s="67"/>
      <c r="K66"/>
      <c r="O66" s="67"/>
      <c r="R66"/>
      <c r="W66" s="67"/>
      <c r="Z66"/>
      <c r="AD66" s="67"/>
      <c r="AG66"/>
      <c r="AJ66" s="67"/>
      <c r="AL66" s="69"/>
      <c r="AM66" s="69"/>
    </row>
    <row r="67" spans="2:39" x14ac:dyDescent="0.25">
      <c r="B67"/>
      <c r="G67" s="67"/>
      <c r="K67"/>
      <c r="O67" s="67"/>
      <c r="R67"/>
      <c r="W67" s="67"/>
      <c r="Z67"/>
      <c r="AD67" s="67"/>
      <c r="AG67"/>
      <c r="AJ67" s="67"/>
      <c r="AL67" s="69"/>
      <c r="AM67" s="69"/>
    </row>
    <row r="68" spans="2:39" x14ac:dyDescent="0.25">
      <c r="B68"/>
      <c r="G68" s="67"/>
      <c r="K68"/>
      <c r="O68" s="67"/>
      <c r="R68"/>
      <c r="W68" s="67"/>
      <c r="Z68"/>
      <c r="AD68" s="67"/>
      <c r="AG68"/>
      <c r="AJ68" s="67"/>
      <c r="AL68" s="69"/>
      <c r="AM68" s="69"/>
    </row>
    <row r="69" spans="2:39" x14ac:dyDescent="0.25">
      <c r="B69"/>
      <c r="G69" s="67"/>
      <c r="K69"/>
      <c r="O69" s="67"/>
      <c r="R69"/>
      <c r="W69" s="67"/>
      <c r="Z69"/>
      <c r="AD69" s="67"/>
      <c r="AG69"/>
      <c r="AJ69" s="67"/>
      <c r="AL69" s="69"/>
      <c r="AM69" s="69"/>
    </row>
    <row r="70" spans="2:39" x14ac:dyDescent="0.25">
      <c r="B70"/>
      <c r="G70" s="67"/>
      <c r="K70"/>
      <c r="O70" s="67"/>
      <c r="R70"/>
      <c r="W70" s="67"/>
      <c r="Z70"/>
      <c r="AD70" s="67"/>
      <c r="AG70"/>
      <c r="AJ70" s="67"/>
      <c r="AL70" s="69"/>
      <c r="AM70" s="69"/>
    </row>
    <row r="71" spans="2:39" x14ac:dyDescent="0.25">
      <c r="B71"/>
      <c r="G71" s="67"/>
      <c r="K71"/>
      <c r="O71" s="67"/>
      <c r="R71"/>
      <c r="W71" s="67"/>
      <c r="Z71"/>
      <c r="AD71" s="67"/>
      <c r="AG71"/>
      <c r="AJ71" s="67"/>
      <c r="AL71" s="69"/>
      <c r="AM71" s="69"/>
    </row>
    <row r="72" spans="2:39" x14ac:dyDescent="0.25">
      <c r="B72"/>
      <c r="G72" s="67"/>
      <c r="K72"/>
      <c r="O72" s="67"/>
      <c r="R72"/>
      <c r="W72" s="67"/>
      <c r="Z72"/>
      <c r="AD72" s="67"/>
      <c r="AG72"/>
      <c r="AJ72" s="67"/>
      <c r="AL72" s="69"/>
      <c r="AM72" s="69"/>
    </row>
    <row r="73" spans="2:39" x14ac:dyDescent="0.25">
      <c r="B73"/>
      <c r="G73" s="67"/>
      <c r="K73"/>
      <c r="O73" s="67"/>
      <c r="R73"/>
      <c r="W73" s="67"/>
      <c r="Z73"/>
      <c r="AD73" s="67"/>
      <c r="AG73"/>
      <c r="AJ73" s="67"/>
      <c r="AL73" s="69"/>
      <c r="AM73" s="69"/>
    </row>
    <row r="74" spans="2:39" x14ac:dyDescent="0.25">
      <c r="B74"/>
      <c r="G74" s="67"/>
      <c r="K74"/>
      <c r="O74" s="67"/>
      <c r="R74"/>
      <c r="W74" s="67"/>
      <c r="Z74"/>
      <c r="AD74" s="67"/>
      <c r="AG74"/>
      <c r="AJ74" s="67"/>
      <c r="AL74" s="69"/>
      <c r="AM74" s="69"/>
    </row>
    <row r="75" spans="2:39" x14ac:dyDescent="0.25">
      <c r="B75"/>
      <c r="G75" s="67"/>
      <c r="K75"/>
      <c r="O75" s="67"/>
      <c r="R75"/>
      <c r="W75" s="67"/>
      <c r="Z75"/>
      <c r="AD75" s="67"/>
      <c r="AG75"/>
      <c r="AJ75" s="67"/>
      <c r="AL75" s="69"/>
      <c r="AM75" s="69"/>
    </row>
    <row r="76" spans="2:39" x14ac:dyDescent="0.25">
      <c r="B76"/>
      <c r="G76" s="67"/>
      <c r="K76"/>
      <c r="O76" s="67"/>
      <c r="R76"/>
      <c r="W76" s="67"/>
      <c r="Z76"/>
      <c r="AD76" s="67"/>
      <c r="AG76"/>
      <c r="AJ76" s="67"/>
      <c r="AL76" s="69"/>
      <c r="AM76" s="69"/>
    </row>
    <row r="77" spans="2:39" x14ac:dyDescent="0.25">
      <c r="B77"/>
      <c r="G77" s="67"/>
      <c r="K77"/>
      <c r="O77" s="67"/>
      <c r="R77"/>
      <c r="W77" s="67"/>
      <c r="Z77"/>
      <c r="AD77" s="67"/>
      <c r="AG77"/>
      <c r="AJ77" s="67"/>
      <c r="AL77" s="69"/>
      <c r="AM77" s="69"/>
    </row>
    <row r="78" spans="2:39" x14ac:dyDescent="0.25">
      <c r="B78"/>
      <c r="G78" s="67"/>
      <c r="K78"/>
      <c r="O78" s="67"/>
      <c r="R78"/>
      <c r="W78" s="67"/>
      <c r="Z78"/>
      <c r="AD78" s="67"/>
      <c r="AG78"/>
      <c r="AJ78" s="67"/>
      <c r="AL78" s="69"/>
      <c r="AM78" s="69"/>
    </row>
    <row r="79" spans="2:39" x14ac:dyDescent="0.25">
      <c r="B79"/>
      <c r="G79" s="67"/>
      <c r="K79"/>
      <c r="O79" s="67"/>
      <c r="R79"/>
      <c r="W79" s="67"/>
      <c r="Z79"/>
      <c r="AD79" s="67"/>
      <c r="AG79"/>
      <c r="AJ79" s="67"/>
      <c r="AL79" s="69"/>
      <c r="AM79" s="69"/>
    </row>
    <row r="80" spans="2:39" x14ac:dyDescent="0.25">
      <c r="B80"/>
      <c r="G80" s="67"/>
      <c r="K80"/>
      <c r="O80" s="67"/>
      <c r="R80"/>
      <c r="W80" s="67"/>
      <c r="Z80"/>
      <c r="AD80" s="67"/>
      <c r="AG80"/>
      <c r="AJ80" s="67"/>
      <c r="AL80" s="69"/>
      <c r="AM80" s="69"/>
    </row>
    <row r="81" spans="2:39" x14ac:dyDescent="0.25">
      <c r="B81"/>
      <c r="G81" s="67"/>
      <c r="K81"/>
      <c r="O81" s="67"/>
      <c r="R81"/>
      <c r="W81" s="67"/>
      <c r="Z81"/>
      <c r="AD81" s="67"/>
      <c r="AG81"/>
      <c r="AJ81" s="67"/>
      <c r="AL81" s="69"/>
      <c r="AM81" s="69"/>
    </row>
    <row r="82" spans="2:39" x14ac:dyDescent="0.25">
      <c r="B82"/>
      <c r="G82" s="67"/>
      <c r="K82"/>
      <c r="O82" s="67"/>
      <c r="R82"/>
      <c r="W82" s="67"/>
      <c r="Z82"/>
      <c r="AD82" s="67"/>
      <c r="AG82"/>
      <c r="AJ82" s="67"/>
      <c r="AL82" s="69"/>
      <c r="AM82" s="69"/>
    </row>
    <row r="83" spans="2:39" x14ac:dyDescent="0.25">
      <c r="B83"/>
      <c r="G83" s="67"/>
      <c r="K83"/>
      <c r="O83" s="67"/>
      <c r="R83"/>
      <c r="W83" s="67"/>
      <c r="Z83"/>
      <c r="AD83" s="67"/>
      <c r="AG83"/>
      <c r="AJ83" s="67"/>
      <c r="AL83" s="69"/>
      <c r="AM83" s="69"/>
    </row>
    <row r="84" spans="2:39" x14ac:dyDescent="0.25">
      <c r="B84"/>
      <c r="G84" s="67"/>
      <c r="K84"/>
      <c r="O84" s="67"/>
      <c r="R84"/>
      <c r="W84" s="67"/>
      <c r="Z84"/>
      <c r="AD84" s="67"/>
      <c r="AG84"/>
      <c r="AJ84" s="67"/>
      <c r="AL84" s="69"/>
      <c r="AM84" s="69"/>
    </row>
    <row r="85" spans="2:39" x14ac:dyDescent="0.25">
      <c r="B85"/>
      <c r="G85" s="67"/>
      <c r="K85"/>
      <c r="O85" s="67"/>
      <c r="R85"/>
      <c r="W85" s="67"/>
      <c r="Z85"/>
      <c r="AD85" s="67"/>
      <c r="AG85"/>
      <c r="AJ85" s="67"/>
      <c r="AL85" s="69"/>
      <c r="AM85" s="69"/>
    </row>
    <row r="86" spans="2:39" x14ac:dyDescent="0.25">
      <c r="B86"/>
      <c r="G86" s="67"/>
      <c r="K86"/>
      <c r="O86" s="67"/>
      <c r="R86"/>
      <c r="W86" s="67"/>
      <c r="Z86"/>
      <c r="AD86" s="67"/>
      <c r="AG86"/>
      <c r="AJ86" s="67"/>
      <c r="AL86" s="69"/>
      <c r="AM86" s="69"/>
    </row>
    <row r="87" spans="2:39" x14ac:dyDescent="0.25">
      <c r="B87"/>
      <c r="G87" s="67"/>
      <c r="K87"/>
      <c r="O87" s="67"/>
      <c r="R87"/>
      <c r="W87" s="67"/>
      <c r="Z87"/>
      <c r="AD87" s="67"/>
      <c r="AG87"/>
      <c r="AJ87" s="67"/>
      <c r="AL87" s="69"/>
      <c r="AM87" s="69"/>
    </row>
    <row r="88" spans="2:39" x14ac:dyDescent="0.25">
      <c r="B88"/>
      <c r="G88" s="67"/>
      <c r="K88"/>
      <c r="O88" s="67"/>
      <c r="R88"/>
      <c r="W88" s="67"/>
      <c r="Z88"/>
      <c r="AD88" s="67"/>
      <c r="AG88"/>
      <c r="AJ88" s="67"/>
      <c r="AL88" s="69"/>
      <c r="AM88" s="69"/>
    </row>
    <row r="89" spans="2:39" x14ac:dyDescent="0.25">
      <c r="B89"/>
      <c r="G89" s="67"/>
      <c r="K89"/>
      <c r="O89" s="67"/>
      <c r="R89"/>
      <c r="W89" s="67"/>
      <c r="Z89"/>
      <c r="AD89" s="67"/>
      <c r="AG89"/>
      <c r="AJ89" s="67"/>
      <c r="AL89" s="69"/>
      <c r="AM89" s="69"/>
    </row>
    <row r="90" spans="2:39" x14ac:dyDescent="0.25">
      <c r="B90"/>
      <c r="G90" s="67"/>
      <c r="K90"/>
      <c r="O90" s="67"/>
      <c r="R90"/>
      <c r="W90" s="67"/>
      <c r="Z90"/>
      <c r="AD90" s="67"/>
      <c r="AG90"/>
      <c r="AJ90" s="67"/>
      <c r="AL90" s="69"/>
      <c r="AM90" s="69"/>
    </row>
    <row r="91" spans="2:39" x14ac:dyDescent="0.25">
      <c r="B91"/>
      <c r="G91" s="67"/>
      <c r="K91"/>
      <c r="O91" s="67"/>
      <c r="R91"/>
      <c r="W91" s="67"/>
      <c r="Z91"/>
      <c r="AD91" s="67"/>
      <c r="AG91"/>
      <c r="AJ91" s="67"/>
      <c r="AL91" s="69"/>
      <c r="AM91" s="69"/>
    </row>
    <row r="92" spans="2:39" x14ac:dyDescent="0.25">
      <c r="B92"/>
      <c r="G92" s="67"/>
      <c r="K92"/>
      <c r="O92" s="67"/>
      <c r="R92"/>
      <c r="W92" s="67"/>
      <c r="Z92"/>
      <c r="AD92" s="67"/>
      <c r="AG92"/>
      <c r="AJ92" s="67"/>
      <c r="AL92" s="69"/>
      <c r="AM92" s="69"/>
    </row>
    <row r="93" spans="2:39" x14ac:dyDescent="0.25">
      <c r="B93"/>
      <c r="G93" s="67"/>
      <c r="K93"/>
      <c r="O93" s="67"/>
      <c r="R93"/>
      <c r="W93" s="67"/>
      <c r="Z93"/>
      <c r="AD93" s="67"/>
      <c r="AG93"/>
      <c r="AJ93" s="67"/>
      <c r="AL93" s="69"/>
      <c r="AM93" s="69"/>
    </row>
    <row r="94" spans="2:39" x14ac:dyDescent="0.25">
      <c r="B94"/>
      <c r="G94" s="67"/>
      <c r="K94"/>
      <c r="O94" s="67"/>
      <c r="R94"/>
      <c r="W94" s="67"/>
      <c r="Z94"/>
      <c r="AD94" s="67"/>
      <c r="AG94"/>
      <c r="AJ94" s="67"/>
      <c r="AL94" s="69"/>
      <c r="AM94" s="69"/>
    </row>
    <row r="95" spans="2:39" x14ac:dyDescent="0.25">
      <c r="B95"/>
      <c r="G95" s="67"/>
      <c r="K95"/>
      <c r="O95" s="67"/>
      <c r="R95"/>
      <c r="W95" s="67"/>
      <c r="Z95"/>
      <c r="AD95" s="67"/>
      <c r="AG95"/>
      <c r="AJ95" s="67"/>
      <c r="AL95" s="69"/>
      <c r="AM95" s="69"/>
    </row>
    <row r="96" spans="2:39" x14ac:dyDescent="0.25">
      <c r="B96"/>
      <c r="G96" s="67"/>
      <c r="K96"/>
      <c r="O96" s="67"/>
      <c r="R96"/>
      <c r="W96" s="67"/>
      <c r="Z96"/>
      <c r="AD96" s="67"/>
      <c r="AG96"/>
      <c r="AJ96" s="67"/>
      <c r="AL96" s="69"/>
      <c r="AM96" s="69"/>
    </row>
    <row r="97" spans="2:39" x14ac:dyDescent="0.25">
      <c r="B97"/>
      <c r="G97" s="67"/>
      <c r="K97"/>
      <c r="O97" s="67"/>
      <c r="R97"/>
      <c r="W97" s="67"/>
      <c r="Z97"/>
      <c r="AD97" s="67"/>
      <c r="AG97"/>
      <c r="AJ97" s="67"/>
      <c r="AL97" s="69"/>
      <c r="AM97" s="69"/>
    </row>
    <row r="98" spans="2:39" x14ac:dyDescent="0.25">
      <c r="B98"/>
      <c r="G98" s="67"/>
      <c r="K98"/>
      <c r="O98" s="67"/>
      <c r="R98"/>
      <c r="W98" s="67"/>
      <c r="Z98"/>
      <c r="AD98" s="67"/>
      <c r="AG98"/>
      <c r="AJ98" s="67"/>
      <c r="AL98" s="69"/>
      <c r="AM98" s="69"/>
    </row>
    <row r="99" spans="2:39" x14ac:dyDescent="0.25">
      <c r="B99"/>
      <c r="G99" s="67"/>
      <c r="K99"/>
      <c r="O99" s="67"/>
      <c r="R99"/>
      <c r="W99" s="67"/>
      <c r="Z99"/>
      <c r="AD99" s="67"/>
      <c r="AG99"/>
      <c r="AJ99" s="67"/>
      <c r="AL99" s="69"/>
      <c r="AM99" s="69"/>
    </row>
    <row r="100" spans="2:39" x14ac:dyDescent="0.25">
      <c r="B100"/>
      <c r="G100" s="67"/>
      <c r="K100"/>
      <c r="O100" s="67"/>
      <c r="R100"/>
      <c r="W100" s="67"/>
      <c r="Z100"/>
      <c r="AD100" s="67"/>
      <c r="AG100"/>
      <c r="AJ100" s="67"/>
      <c r="AL100" s="69"/>
      <c r="AM100" s="69"/>
    </row>
    <row r="101" spans="2:39" x14ac:dyDescent="0.25">
      <c r="B101"/>
      <c r="G101" s="67"/>
      <c r="K101"/>
      <c r="O101" s="67"/>
      <c r="R101"/>
      <c r="W101" s="67"/>
      <c r="Z101"/>
      <c r="AD101" s="67"/>
      <c r="AG101"/>
      <c r="AJ101" s="67"/>
      <c r="AL101" s="69"/>
      <c r="AM101" s="69"/>
    </row>
    <row r="102" spans="2:39" x14ac:dyDescent="0.25">
      <c r="B102"/>
      <c r="G102" s="67"/>
      <c r="K102"/>
      <c r="O102" s="67"/>
      <c r="R102"/>
      <c r="W102" s="67"/>
      <c r="Z102"/>
      <c r="AD102" s="67"/>
      <c r="AG102"/>
      <c r="AJ102" s="67"/>
      <c r="AL102" s="69"/>
      <c r="AM102" s="69"/>
    </row>
    <row r="103" spans="2:39" x14ac:dyDescent="0.25">
      <c r="B103"/>
      <c r="G103" s="67"/>
      <c r="K103"/>
      <c r="O103" s="67"/>
      <c r="R103"/>
      <c r="W103" s="67"/>
      <c r="Z103"/>
      <c r="AD103" s="67"/>
      <c r="AG103"/>
      <c r="AJ103" s="67"/>
      <c r="AL103" s="69"/>
      <c r="AM103" s="69"/>
    </row>
    <row r="104" spans="2:39" x14ac:dyDescent="0.25">
      <c r="B104"/>
      <c r="G104" s="67"/>
      <c r="K104"/>
      <c r="O104" s="67"/>
      <c r="R104"/>
      <c r="W104" s="67"/>
      <c r="Z104"/>
      <c r="AD104" s="67"/>
      <c r="AG104"/>
      <c r="AJ104" s="67"/>
      <c r="AL104" s="69"/>
      <c r="AM104" s="69"/>
    </row>
    <row r="105" spans="2:39" x14ac:dyDescent="0.25">
      <c r="B105"/>
      <c r="G105" s="67"/>
      <c r="K105"/>
      <c r="O105" s="67"/>
      <c r="R105"/>
      <c r="W105" s="67"/>
      <c r="Z105"/>
      <c r="AD105" s="67"/>
      <c r="AG105"/>
      <c r="AJ105" s="67"/>
      <c r="AL105" s="69"/>
      <c r="AM105" s="69"/>
    </row>
    <row r="106" spans="2:39" x14ac:dyDescent="0.25">
      <c r="B106"/>
      <c r="G106" s="67"/>
      <c r="K106"/>
      <c r="O106" s="67"/>
      <c r="R106"/>
      <c r="W106" s="67"/>
      <c r="Z106"/>
      <c r="AD106" s="67"/>
      <c r="AG106"/>
      <c r="AJ106" s="67"/>
      <c r="AL106" s="69"/>
      <c r="AM106" s="69"/>
    </row>
    <row r="107" spans="2:39" x14ac:dyDescent="0.25">
      <c r="B107"/>
      <c r="G107" s="67"/>
      <c r="K107"/>
      <c r="O107" s="67"/>
      <c r="R107"/>
      <c r="W107" s="67"/>
      <c r="Z107"/>
      <c r="AD107" s="67"/>
      <c r="AG107"/>
      <c r="AJ107" s="67"/>
      <c r="AL107" s="69"/>
      <c r="AM107" s="69"/>
    </row>
    <row r="108" spans="2:39" x14ac:dyDescent="0.25">
      <c r="B108"/>
      <c r="G108" s="67"/>
      <c r="K108"/>
      <c r="O108" s="67"/>
      <c r="R108"/>
      <c r="W108" s="67"/>
      <c r="Z108"/>
      <c r="AD108" s="67"/>
      <c r="AG108"/>
      <c r="AJ108" s="67"/>
      <c r="AL108" s="69"/>
      <c r="AM108" s="69"/>
    </row>
    <row r="109" spans="2:39" x14ac:dyDescent="0.25">
      <c r="B109"/>
      <c r="G109" s="67"/>
      <c r="K109"/>
      <c r="O109" s="67"/>
      <c r="R109"/>
      <c r="W109" s="67"/>
      <c r="Z109"/>
      <c r="AD109" s="67"/>
      <c r="AG109"/>
      <c r="AJ109" s="67"/>
      <c r="AL109" s="69"/>
      <c r="AM109" s="69"/>
    </row>
    <row r="110" spans="2:39" x14ac:dyDescent="0.25">
      <c r="B110"/>
      <c r="G110" s="67"/>
      <c r="K110"/>
      <c r="O110" s="67"/>
      <c r="R110"/>
      <c r="W110" s="67"/>
      <c r="Z110"/>
      <c r="AD110" s="67"/>
      <c r="AG110"/>
      <c r="AJ110" s="67"/>
      <c r="AL110" s="69"/>
      <c r="AM110" s="69"/>
    </row>
    <row r="111" spans="2:39" x14ac:dyDescent="0.25">
      <c r="B111"/>
      <c r="G111" s="67"/>
      <c r="K111"/>
      <c r="O111" s="67"/>
      <c r="R111"/>
      <c r="W111" s="67"/>
      <c r="Z111"/>
      <c r="AD111" s="67"/>
      <c r="AG111"/>
      <c r="AJ111" s="67"/>
      <c r="AL111" s="69"/>
      <c r="AM111" s="69"/>
    </row>
    <row r="112" spans="2:39" x14ac:dyDescent="0.25">
      <c r="B112"/>
      <c r="G112" s="67"/>
      <c r="K112"/>
      <c r="O112" s="67"/>
      <c r="R112"/>
      <c r="W112" s="67"/>
      <c r="Z112"/>
      <c r="AD112" s="67"/>
      <c r="AG112"/>
      <c r="AJ112" s="67"/>
      <c r="AL112" s="69"/>
      <c r="AM112" s="69"/>
    </row>
    <row r="113" spans="2:39" x14ac:dyDescent="0.25">
      <c r="B113"/>
      <c r="G113" s="67"/>
      <c r="K113"/>
      <c r="O113" s="67"/>
      <c r="R113"/>
      <c r="W113" s="67"/>
      <c r="Z113"/>
      <c r="AD113" s="67"/>
      <c r="AG113"/>
      <c r="AJ113" s="67"/>
      <c r="AL113" s="69"/>
      <c r="AM113" s="69"/>
    </row>
    <row r="114" spans="2:39" x14ac:dyDescent="0.25">
      <c r="B114"/>
      <c r="G114" s="67"/>
      <c r="K114"/>
      <c r="O114" s="67"/>
      <c r="R114"/>
      <c r="W114" s="67"/>
      <c r="Z114"/>
      <c r="AD114" s="67"/>
      <c r="AG114"/>
      <c r="AJ114" s="67"/>
      <c r="AL114" s="69"/>
      <c r="AM114" s="69"/>
    </row>
    <row r="115" spans="2:39" x14ac:dyDescent="0.25">
      <c r="B115"/>
      <c r="G115" s="67"/>
      <c r="K115"/>
      <c r="O115" s="67"/>
      <c r="R115"/>
      <c r="W115" s="67"/>
      <c r="Z115"/>
      <c r="AD115" s="67"/>
      <c r="AG115"/>
      <c r="AJ115" s="67"/>
      <c r="AL115" s="69"/>
      <c r="AM115" s="69"/>
    </row>
    <row r="116" spans="2:39" x14ac:dyDescent="0.25">
      <c r="B116"/>
      <c r="G116" s="67"/>
      <c r="K116"/>
      <c r="O116" s="67"/>
      <c r="R116"/>
      <c r="W116" s="67"/>
      <c r="Z116"/>
      <c r="AD116" s="67"/>
      <c r="AG116"/>
      <c r="AJ116" s="67"/>
      <c r="AL116" s="69"/>
      <c r="AM116" s="69"/>
    </row>
    <row r="117" spans="2:39" x14ac:dyDescent="0.25">
      <c r="B117"/>
      <c r="G117" s="67"/>
      <c r="K117"/>
      <c r="O117" s="67"/>
      <c r="R117"/>
      <c r="W117" s="67"/>
      <c r="Z117"/>
      <c r="AD117" s="67"/>
      <c r="AG117"/>
      <c r="AJ117" s="67"/>
      <c r="AL117" s="69"/>
      <c r="AM117" s="69"/>
    </row>
    <row r="118" spans="2:39" x14ac:dyDescent="0.25">
      <c r="B118"/>
      <c r="G118" s="67"/>
      <c r="K118"/>
      <c r="O118" s="67"/>
      <c r="R118"/>
      <c r="W118" s="67"/>
      <c r="Z118"/>
      <c r="AD118" s="67"/>
      <c r="AG118"/>
      <c r="AJ118" s="67"/>
      <c r="AL118" s="69"/>
      <c r="AM118" s="69"/>
    </row>
    <row r="119" spans="2:39" x14ac:dyDescent="0.25">
      <c r="B119"/>
      <c r="G119" s="67"/>
      <c r="K119"/>
      <c r="O119" s="67"/>
      <c r="R119"/>
      <c r="W119" s="67"/>
      <c r="Z119"/>
      <c r="AD119" s="67"/>
      <c r="AG119"/>
      <c r="AJ119" s="67"/>
      <c r="AL119" s="69"/>
      <c r="AM119" s="69"/>
    </row>
    <row r="120" spans="2:39" x14ac:dyDescent="0.25">
      <c r="B120"/>
      <c r="G120" s="67"/>
      <c r="K120"/>
      <c r="O120" s="67"/>
      <c r="R120"/>
      <c r="W120" s="67"/>
      <c r="Z120"/>
      <c r="AD120" s="67"/>
      <c r="AG120"/>
      <c r="AJ120" s="67"/>
      <c r="AL120" s="69"/>
      <c r="AM120" s="69"/>
    </row>
    <row r="121" spans="2:39" x14ac:dyDescent="0.25">
      <c r="B121"/>
      <c r="G121" s="67"/>
      <c r="K121"/>
      <c r="O121" s="67"/>
      <c r="R121"/>
      <c r="W121" s="67"/>
      <c r="Z121"/>
      <c r="AD121" s="67"/>
      <c r="AG121"/>
      <c r="AJ121" s="67"/>
      <c r="AL121" s="69"/>
      <c r="AM121" s="6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sqref="A1:H58"/>
    </sheetView>
  </sheetViews>
  <sheetFormatPr defaultColWidth="19.140625" defaultRowHeight="15" x14ac:dyDescent="0.25"/>
  <cols>
    <col min="1" max="1" width="10.7109375" customWidth="1"/>
    <col min="2" max="2" width="24" style="69" bestFit="1" customWidth="1"/>
    <col min="7" max="7" width="20.42578125" bestFit="1" customWidth="1"/>
    <col min="8" max="8" width="26.7109375" bestFit="1" customWidth="1"/>
    <col min="9" max="9" width="22.28515625" customWidth="1"/>
  </cols>
  <sheetData>
    <row r="1" spans="1:11" x14ac:dyDescent="0.25">
      <c r="A1" s="234" t="s">
        <v>97</v>
      </c>
      <c r="B1" s="234" t="s">
        <v>206</v>
      </c>
      <c r="C1" s="234" t="s">
        <v>416</v>
      </c>
      <c r="D1" s="234" t="s">
        <v>418</v>
      </c>
      <c r="E1" s="234" t="s">
        <v>417</v>
      </c>
      <c r="F1" s="234" t="s">
        <v>419</v>
      </c>
      <c r="G1" s="234" t="s">
        <v>420</v>
      </c>
      <c r="H1" s="234" t="s">
        <v>447</v>
      </c>
      <c r="I1" s="234" t="s">
        <v>421</v>
      </c>
      <c r="J1" s="234" t="s">
        <v>410</v>
      </c>
    </row>
    <row r="2" spans="1:11" x14ac:dyDescent="0.25">
      <c r="A2" s="317">
        <v>3262</v>
      </c>
      <c r="B2" s="251" t="s">
        <v>26</v>
      </c>
      <c r="C2" s="199" t="e">
        <v>#DIV/0!</v>
      </c>
      <c r="D2" s="199" t="e">
        <v>#DIV/0!</v>
      </c>
      <c r="E2" s="199" t="e">
        <v>#DIV/0!</v>
      </c>
      <c r="F2" s="199" t="e">
        <v>#DIV/0!</v>
      </c>
      <c r="G2" s="64">
        <v>0</v>
      </c>
      <c r="H2" s="64"/>
      <c r="I2" s="173" t="e">
        <f t="shared" ref="I2:I33" si="0">F2-0.76</f>
        <v>#DIV/0!</v>
      </c>
      <c r="J2" s="289" t="e">
        <f t="shared" ref="J2:J33" si="1">ABS(I2/G2)</f>
        <v>#DIV/0!</v>
      </c>
      <c r="K2" s="251" t="s">
        <v>43</v>
      </c>
    </row>
    <row r="3" spans="1:11" x14ac:dyDescent="0.25">
      <c r="A3" s="79">
        <v>3268</v>
      </c>
      <c r="B3" s="248" t="s">
        <v>354</v>
      </c>
      <c r="C3" s="199" t="e">
        <v>#DIV/0!</v>
      </c>
      <c r="D3" s="199" t="e">
        <v>#DIV/0!</v>
      </c>
      <c r="E3" s="199" t="e">
        <v>#DIV/0!</v>
      </c>
      <c r="F3" s="199" t="e">
        <v>#DIV/0!</v>
      </c>
      <c r="G3" s="64">
        <v>0</v>
      </c>
      <c r="H3" s="64"/>
      <c r="I3" s="173" t="e">
        <f t="shared" si="0"/>
        <v>#DIV/0!</v>
      </c>
      <c r="J3" s="289" t="e">
        <f t="shared" si="1"/>
        <v>#DIV/0!</v>
      </c>
      <c r="K3" s="251" t="s">
        <v>43</v>
      </c>
    </row>
    <row r="4" spans="1:11" x14ac:dyDescent="0.25">
      <c r="A4" s="79">
        <v>3488</v>
      </c>
      <c r="B4" s="170" t="s">
        <v>341</v>
      </c>
      <c r="C4" s="199" t="e">
        <v>#DIV/0!</v>
      </c>
      <c r="D4" s="199" t="e">
        <v>#DIV/0!</v>
      </c>
      <c r="E4" s="199" t="e">
        <v>#DIV/0!</v>
      </c>
      <c r="F4" s="199" t="e">
        <v>#DIV/0!</v>
      </c>
      <c r="G4" s="64">
        <v>0</v>
      </c>
      <c r="H4" s="64"/>
      <c r="I4" s="173" t="e">
        <f t="shared" si="0"/>
        <v>#DIV/0!</v>
      </c>
      <c r="J4" s="289" t="e">
        <f t="shared" si="1"/>
        <v>#DIV/0!</v>
      </c>
      <c r="K4" s="251" t="s">
        <v>43</v>
      </c>
    </row>
    <row r="5" spans="1:11" s="105" customFormat="1" x14ac:dyDescent="0.25">
      <c r="A5" s="79">
        <v>3266</v>
      </c>
      <c r="B5" s="170" t="s">
        <v>378</v>
      </c>
      <c r="C5" s="199" t="e">
        <v>#DIV/0!</v>
      </c>
      <c r="D5" s="199" t="e">
        <v>#DIV/0!</v>
      </c>
      <c r="E5" s="199" t="e">
        <v>#DIV/0!</v>
      </c>
      <c r="F5" s="199" t="e">
        <v>#DIV/0!</v>
      </c>
      <c r="G5" s="251">
        <v>0</v>
      </c>
      <c r="H5" s="251"/>
      <c r="I5" s="173" t="e">
        <f t="shared" si="0"/>
        <v>#DIV/0!</v>
      </c>
      <c r="J5" s="289" t="e">
        <f t="shared" si="1"/>
        <v>#DIV/0!</v>
      </c>
      <c r="K5" s="251" t="s">
        <v>43</v>
      </c>
    </row>
    <row r="6" spans="1:11" s="105" customFormat="1" x14ac:dyDescent="0.25">
      <c r="A6" s="79">
        <v>6761</v>
      </c>
      <c r="B6" s="64" t="s">
        <v>343</v>
      </c>
      <c r="C6" s="199" t="e">
        <v>#DIV/0!</v>
      </c>
      <c r="D6" s="199" t="e">
        <v>#DIV/0!</v>
      </c>
      <c r="E6" s="199" t="e">
        <v>#DIV/0!</v>
      </c>
      <c r="F6" s="199" t="e">
        <v>#DIV/0!</v>
      </c>
      <c r="G6" s="251">
        <v>0</v>
      </c>
      <c r="H6" s="251"/>
      <c r="I6" s="173" t="e">
        <f t="shared" si="0"/>
        <v>#DIV/0!</v>
      </c>
      <c r="J6" s="289" t="e">
        <f t="shared" si="1"/>
        <v>#DIV/0!</v>
      </c>
      <c r="K6" s="251" t="s">
        <v>43</v>
      </c>
    </row>
    <row r="7" spans="1:11" ht="26.25" x14ac:dyDescent="0.4">
      <c r="A7" s="79">
        <v>3384</v>
      </c>
      <c r="B7" s="64" t="s">
        <v>351</v>
      </c>
      <c r="C7" s="199">
        <v>0.98060781476121561</v>
      </c>
      <c r="D7" s="199">
        <v>0.97630742559953776</v>
      </c>
      <c r="E7" s="199">
        <v>0.98381034981208437</v>
      </c>
      <c r="F7" s="199">
        <v>0.98293811451706192</v>
      </c>
      <c r="G7" s="287">
        <f t="shared" ref="G7:G38" si="2">(F7-C7)/31</f>
        <v>7.5170959866009999E-5</v>
      </c>
      <c r="H7" s="287">
        <f>G7*100</f>
        <v>7.5170959866010002E-3</v>
      </c>
      <c r="I7" s="173">
        <f t="shared" si="0"/>
        <v>0.22293811451706191</v>
      </c>
      <c r="J7" s="289">
        <f t="shared" si="1"/>
        <v>2965.7478754354406</v>
      </c>
      <c r="K7" s="291">
        <v>5</v>
      </c>
    </row>
    <row r="8" spans="1:11" ht="26.25" x14ac:dyDescent="0.4">
      <c r="A8" s="79">
        <v>3386</v>
      </c>
      <c r="B8" s="64" t="s">
        <v>384</v>
      </c>
      <c r="C8" s="199">
        <v>0.98309178743961356</v>
      </c>
      <c r="D8" s="199">
        <v>0.98957694665849172</v>
      </c>
      <c r="E8" s="199">
        <v>0.95820714718352518</v>
      </c>
      <c r="F8" s="199">
        <v>0.99029126213592233</v>
      </c>
      <c r="G8" s="287">
        <f t="shared" si="2"/>
        <v>2.3224111923576682E-4</v>
      </c>
      <c r="H8" s="287">
        <f t="shared" ref="H8:H58" si="3">G8*100</f>
        <v>2.3224111923576683E-2</v>
      </c>
      <c r="I8" s="173">
        <f t="shared" si="0"/>
        <v>0.23029126213592233</v>
      </c>
      <c r="J8" s="289">
        <f t="shared" si="1"/>
        <v>991.60416938111189</v>
      </c>
      <c r="K8" s="291">
        <v>5</v>
      </c>
    </row>
    <row r="9" spans="1:11" s="105" customFormat="1" ht="26.25" x14ac:dyDescent="0.4">
      <c r="A9" s="79">
        <v>6755</v>
      </c>
      <c r="B9" s="64" t="s">
        <v>343</v>
      </c>
      <c r="C9" s="199">
        <v>0.97755331088664421</v>
      </c>
      <c r="D9" s="199">
        <v>0.98260381593714929</v>
      </c>
      <c r="E9" s="199">
        <v>0.99214365881032551</v>
      </c>
      <c r="F9" s="199">
        <v>0.98616352201257862</v>
      </c>
      <c r="G9" s="287">
        <f t="shared" si="2"/>
        <v>2.7774874599788415E-4</v>
      </c>
      <c r="H9" s="287">
        <f t="shared" si="3"/>
        <v>2.7774874599788415E-2</v>
      </c>
      <c r="I9" s="173">
        <f t="shared" si="0"/>
        <v>0.22616352201257861</v>
      </c>
      <c r="J9" s="289">
        <f t="shared" si="1"/>
        <v>814.27378258730823</v>
      </c>
      <c r="K9" s="291">
        <v>5</v>
      </c>
    </row>
    <row r="10" spans="1:11" ht="26.25" x14ac:dyDescent="0.4">
      <c r="A10" s="317">
        <v>3424</v>
      </c>
      <c r="B10" s="251" t="s">
        <v>14</v>
      </c>
      <c r="C10" s="199">
        <v>0.97562750090942163</v>
      </c>
      <c r="D10" s="199">
        <v>0.97185430463576161</v>
      </c>
      <c r="E10" s="199">
        <v>0.98669582649899767</v>
      </c>
      <c r="F10" s="199">
        <v>0.9660922734852696</v>
      </c>
      <c r="G10" s="287">
        <f t="shared" si="2"/>
        <v>-3.0758798142425893E-4</v>
      </c>
      <c r="H10" s="287">
        <f t="shared" si="3"/>
        <v>-3.0758798142425894E-2</v>
      </c>
      <c r="I10" s="173">
        <f t="shared" si="0"/>
        <v>0.20609227348526959</v>
      </c>
      <c r="J10" s="289">
        <f t="shared" si="1"/>
        <v>670.0270684536423</v>
      </c>
      <c r="K10" s="291">
        <v>5</v>
      </c>
    </row>
    <row r="11" spans="1:11" s="105" customFormat="1" ht="26.25" x14ac:dyDescent="0.4">
      <c r="A11" s="79">
        <v>6719</v>
      </c>
      <c r="B11" s="64" t="s">
        <v>343</v>
      </c>
      <c r="C11" s="199">
        <v>0.97916666666666663</v>
      </c>
      <c r="D11" s="199">
        <v>0.99852289512555392</v>
      </c>
      <c r="E11" s="199">
        <v>0.97771173848439819</v>
      </c>
      <c r="F11" s="199">
        <v>0.99399399399399402</v>
      </c>
      <c r="G11" s="287">
        <f t="shared" si="2"/>
        <v>4.7830088152668994E-4</v>
      </c>
      <c r="H11" s="287">
        <f t="shared" si="3"/>
        <v>4.7830088152668995E-2</v>
      </c>
      <c r="I11" s="173">
        <f t="shared" si="0"/>
        <v>0.23399399399399401</v>
      </c>
      <c r="J11" s="289">
        <f t="shared" si="1"/>
        <v>489.21924050632714</v>
      </c>
      <c r="K11" s="291">
        <v>5</v>
      </c>
    </row>
    <row r="12" spans="1:11" ht="26.25" x14ac:dyDescent="0.4">
      <c r="A12" s="79">
        <v>3692</v>
      </c>
      <c r="B12" s="64" t="s">
        <v>366</v>
      </c>
      <c r="C12" s="199">
        <v>0.98104793756967668</v>
      </c>
      <c r="D12" s="199">
        <v>0.92580101180438445</v>
      </c>
      <c r="E12" s="199">
        <v>0.9358258928571429</v>
      </c>
      <c r="F12" s="199">
        <v>0.99604519774011302</v>
      </c>
      <c r="G12" s="287">
        <f t="shared" si="2"/>
        <v>4.8378258614310788E-4</v>
      </c>
      <c r="H12" s="287">
        <f t="shared" si="3"/>
        <v>4.837825861431079E-2</v>
      </c>
      <c r="I12" s="173">
        <f t="shared" si="0"/>
        <v>0.23604519774011301</v>
      </c>
      <c r="J12" s="289">
        <f t="shared" si="1"/>
        <v>487.91586241652857</v>
      </c>
      <c r="K12" s="291">
        <v>5</v>
      </c>
    </row>
    <row r="13" spans="1:11" ht="26.25" x14ac:dyDescent="0.4">
      <c r="A13" s="79">
        <v>3698</v>
      </c>
      <c r="B13" s="64" t="s">
        <v>356</v>
      </c>
      <c r="C13" s="199">
        <v>0.95202741290691029</v>
      </c>
      <c r="D13" s="199">
        <v>0.95391705069124422</v>
      </c>
      <c r="E13" s="199">
        <v>0.9467353951890034</v>
      </c>
      <c r="F13" s="199">
        <v>0.93957001743172575</v>
      </c>
      <c r="G13" s="287">
        <f t="shared" si="2"/>
        <v>-4.018514669414368E-4</v>
      </c>
      <c r="H13" s="287">
        <f t="shared" si="3"/>
        <v>-4.0185146694143678E-2</v>
      </c>
      <c r="I13" s="173">
        <f t="shared" si="0"/>
        <v>0.17957001743172574</v>
      </c>
      <c r="J13" s="289">
        <f t="shared" si="1"/>
        <v>446.85669259456779</v>
      </c>
      <c r="K13" s="291">
        <v>5</v>
      </c>
    </row>
    <row r="14" spans="1:11" ht="26.25" x14ac:dyDescent="0.4">
      <c r="A14" s="79">
        <v>3228</v>
      </c>
      <c r="B14" s="170" t="s">
        <v>368</v>
      </c>
      <c r="C14" s="199">
        <v>0.98462613556953182</v>
      </c>
      <c r="D14" s="199">
        <v>0.99571122230164399</v>
      </c>
      <c r="E14" s="199">
        <v>1</v>
      </c>
      <c r="F14" s="199">
        <v>0.96688264938804891</v>
      </c>
      <c r="G14" s="287">
        <f t="shared" si="2"/>
        <v>-5.7237052198331985E-4</v>
      </c>
      <c r="H14" s="287">
        <f t="shared" si="3"/>
        <v>-5.7237052198331986E-2</v>
      </c>
      <c r="I14" s="173">
        <f t="shared" si="0"/>
        <v>0.2068826493880489</v>
      </c>
      <c r="J14" s="289">
        <f t="shared" si="1"/>
        <v>361.44881932629983</v>
      </c>
      <c r="K14" s="291">
        <v>5</v>
      </c>
    </row>
    <row r="15" spans="1:11" ht="26.25" x14ac:dyDescent="0.4">
      <c r="A15" s="79">
        <v>3274</v>
      </c>
      <c r="B15" s="64" t="s">
        <v>349</v>
      </c>
      <c r="C15" s="199">
        <v>0.97671979865771807</v>
      </c>
      <c r="D15" s="199">
        <v>0.97399577167019025</v>
      </c>
      <c r="E15" s="199">
        <v>0.990773747116796</v>
      </c>
      <c r="F15" s="199">
        <v>0.99712057588482306</v>
      </c>
      <c r="G15" s="287">
        <f t="shared" si="2"/>
        <v>6.5808958797112843E-4</v>
      </c>
      <c r="H15" s="287">
        <f t="shared" si="3"/>
        <v>6.5808958797112849E-2</v>
      </c>
      <c r="I15" s="173">
        <f t="shared" si="0"/>
        <v>0.23712057588482305</v>
      </c>
      <c r="J15" s="289">
        <f t="shared" si="1"/>
        <v>360.31655905065918</v>
      </c>
      <c r="K15" s="291">
        <v>5</v>
      </c>
    </row>
    <row r="16" spans="1:11" ht="26.25" x14ac:dyDescent="0.4">
      <c r="A16" s="79">
        <v>3272</v>
      </c>
      <c r="B16" s="170" t="s">
        <v>345</v>
      </c>
      <c r="C16" s="199">
        <v>0.97301050073765516</v>
      </c>
      <c r="D16" s="199">
        <v>0.98237541239798576</v>
      </c>
      <c r="E16" s="199">
        <v>0.97368878082667598</v>
      </c>
      <c r="F16" s="199">
        <v>0.95530063291139244</v>
      </c>
      <c r="G16" s="287">
        <f t="shared" si="2"/>
        <v>-5.7128605891170045E-4</v>
      </c>
      <c r="H16" s="287">
        <f t="shared" si="3"/>
        <v>-5.7128605891170046E-2</v>
      </c>
      <c r="I16" s="173">
        <f t="shared" si="0"/>
        <v>0.19530063291139244</v>
      </c>
      <c r="J16" s="289">
        <f t="shared" si="1"/>
        <v>341.8613667615835</v>
      </c>
      <c r="K16" s="291">
        <v>5</v>
      </c>
    </row>
    <row r="17" spans="1:11" s="105" customFormat="1" ht="26.25" x14ac:dyDescent="0.4">
      <c r="A17" s="317">
        <v>3414</v>
      </c>
      <c r="B17" s="251" t="s">
        <v>17</v>
      </c>
      <c r="C17" s="199">
        <v>0.9294605809128631</v>
      </c>
      <c r="D17" s="199">
        <v>0.98720682302771856</v>
      </c>
      <c r="E17" s="199">
        <v>0.81954887218045114</v>
      </c>
      <c r="F17" s="199">
        <v>0.91431670281995658</v>
      </c>
      <c r="G17" s="287">
        <f t="shared" si="2"/>
        <v>-4.8851219654537142E-4</v>
      </c>
      <c r="H17" s="287">
        <f t="shared" si="3"/>
        <v>-4.8851219654537141E-2</v>
      </c>
      <c r="I17" s="173">
        <f t="shared" si="0"/>
        <v>0.15431670281995657</v>
      </c>
      <c r="J17" s="289">
        <f t="shared" si="1"/>
        <v>315.89119762258412</v>
      </c>
      <c r="K17" s="291">
        <v>5</v>
      </c>
    </row>
    <row r="18" spans="1:11" s="105" customFormat="1" ht="26.25" x14ac:dyDescent="0.4">
      <c r="A18" s="79">
        <v>3436</v>
      </c>
      <c r="B18" s="170" t="s">
        <v>364</v>
      </c>
      <c r="C18" s="199">
        <v>0.91214285714285714</v>
      </c>
      <c r="D18" s="199">
        <v>0.93952483801295894</v>
      </c>
      <c r="E18" s="199">
        <v>0.82310984308131241</v>
      </c>
      <c r="F18" s="199">
        <v>0.89607558139534882</v>
      </c>
      <c r="G18" s="287">
        <f t="shared" si="2"/>
        <v>-5.1829921766155887E-4</v>
      </c>
      <c r="H18" s="287">
        <f t="shared" si="3"/>
        <v>-5.182992176615589E-2</v>
      </c>
      <c r="I18" s="173">
        <f t="shared" si="0"/>
        <v>0.13607558139534881</v>
      </c>
      <c r="J18" s="289">
        <f t="shared" si="1"/>
        <v>262.54251744636821</v>
      </c>
      <c r="K18" s="291">
        <v>5</v>
      </c>
    </row>
    <row r="19" spans="1:11" ht="26.25" x14ac:dyDescent="0.4">
      <c r="A19" s="79">
        <v>3214</v>
      </c>
      <c r="B19" s="64" t="s">
        <v>360</v>
      </c>
      <c r="C19" s="199">
        <v>0.96893203883495149</v>
      </c>
      <c r="D19" s="199">
        <v>0.98412698412698407</v>
      </c>
      <c r="E19" s="199">
        <v>0.99610136452241715</v>
      </c>
      <c r="F19" s="199">
        <v>1</v>
      </c>
      <c r="G19" s="287">
        <f t="shared" si="2"/>
        <v>1.0021922956467261E-3</v>
      </c>
      <c r="H19" s="287">
        <f t="shared" si="3"/>
        <v>0.10021922956467261</v>
      </c>
      <c r="I19" s="173">
        <f t="shared" si="0"/>
        <v>0.24</v>
      </c>
      <c r="J19" s="289">
        <f t="shared" si="1"/>
        <v>239.47500000000025</v>
      </c>
      <c r="K19" s="291">
        <v>5</v>
      </c>
    </row>
    <row r="20" spans="1:11" s="105" customFormat="1" ht="26.25" x14ac:dyDescent="0.4">
      <c r="A20" s="317">
        <v>3374</v>
      </c>
      <c r="B20" s="251" t="s">
        <v>18</v>
      </c>
      <c r="C20" s="199">
        <v>0.97607531525306612</v>
      </c>
      <c r="D20" s="199">
        <v>0.94567965820908539</v>
      </c>
      <c r="E20" s="199">
        <v>0.94685906852155877</v>
      </c>
      <c r="F20" s="199">
        <v>0.94678609062170704</v>
      </c>
      <c r="G20" s="287">
        <f t="shared" si="2"/>
        <v>-9.4481369778577672E-4</v>
      </c>
      <c r="H20" s="287">
        <f t="shared" si="3"/>
        <v>-9.448136977857767E-2</v>
      </c>
      <c r="I20" s="173">
        <f t="shared" si="0"/>
        <v>0.18678609062170703</v>
      </c>
      <c r="J20" s="289">
        <f t="shared" si="1"/>
        <v>197.69621361274778</v>
      </c>
      <c r="K20" s="291">
        <v>5</v>
      </c>
    </row>
    <row r="21" spans="1:11" ht="26.25" x14ac:dyDescent="0.4">
      <c r="A21" s="317">
        <v>3690</v>
      </c>
      <c r="B21" s="251" t="s">
        <v>212</v>
      </c>
      <c r="C21" s="199">
        <v>0.9525074207155132</v>
      </c>
      <c r="D21" s="199">
        <v>0.94667818438825191</v>
      </c>
      <c r="E21" s="199">
        <v>0.93923773820681034</v>
      </c>
      <c r="F21" s="199">
        <v>0.91896796591447061</v>
      </c>
      <c r="G21" s="287">
        <f t="shared" si="2"/>
        <v>-1.0819178968078254E-3</v>
      </c>
      <c r="H21" s="287">
        <f t="shared" si="3"/>
        <v>-0.10819178968078254</v>
      </c>
      <c r="I21" s="173">
        <f t="shared" si="0"/>
        <v>0.1589679659144706</v>
      </c>
      <c r="J21" s="289">
        <f t="shared" si="1"/>
        <v>146.93163537039365</v>
      </c>
      <c r="K21" s="291">
        <v>5</v>
      </c>
    </row>
    <row r="22" spans="1:11" ht="26.25" x14ac:dyDescent="0.4">
      <c r="A22" s="79">
        <v>3210</v>
      </c>
      <c r="B22" s="170" t="s">
        <v>358</v>
      </c>
      <c r="C22" s="199">
        <v>0.958125</v>
      </c>
      <c r="D22" s="199">
        <v>0.96842269813975301</v>
      </c>
      <c r="E22" s="199">
        <v>0.94374120956399432</v>
      </c>
      <c r="F22" s="199">
        <v>0.92247202338945455</v>
      </c>
      <c r="G22" s="287">
        <f t="shared" si="2"/>
        <v>-1.1500960196950145E-3</v>
      </c>
      <c r="H22" s="287">
        <f t="shared" si="3"/>
        <v>-0.11500960196950144</v>
      </c>
      <c r="I22" s="173">
        <f t="shared" si="0"/>
        <v>0.16247202338945455</v>
      </c>
      <c r="J22" s="289">
        <f t="shared" si="1"/>
        <v>141.26822509353551</v>
      </c>
      <c r="K22" s="291">
        <v>5</v>
      </c>
    </row>
    <row r="23" spans="1:11" ht="26.25" x14ac:dyDescent="0.4">
      <c r="A23" s="79">
        <v>361</v>
      </c>
      <c r="B23" s="64" t="s">
        <v>380</v>
      </c>
      <c r="C23" s="199">
        <v>0.97264021887824892</v>
      </c>
      <c r="D23" s="199">
        <v>0.98890429958391124</v>
      </c>
      <c r="E23" s="199">
        <v>0.97256515775034291</v>
      </c>
      <c r="F23" s="199">
        <v>0.93364377182770664</v>
      </c>
      <c r="G23" s="287">
        <f t="shared" si="2"/>
        <v>-1.2579499048562027E-3</v>
      </c>
      <c r="H23" s="287">
        <f t="shared" si="3"/>
        <v>-0.12579499048562026</v>
      </c>
      <c r="I23" s="173">
        <f t="shared" si="0"/>
        <v>0.17364377182770663</v>
      </c>
      <c r="J23" s="289">
        <f t="shared" si="1"/>
        <v>138.03711193694633</v>
      </c>
      <c r="K23" s="291">
        <v>5</v>
      </c>
    </row>
    <row r="24" spans="1:11" s="105" customFormat="1" ht="26.25" x14ac:dyDescent="0.4">
      <c r="A24" s="317">
        <v>3420</v>
      </c>
      <c r="B24" s="251" t="s">
        <v>4</v>
      </c>
      <c r="C24" s="199">
        <v>0.93087844569910327</v>
      </c>
      <c r="D24" s="199">
        <v>0.9102702702702703</v>
      </c>
      <c r="E24" s="199">
        <v>0.92917411363730829</v>
      </c>
      <c r="F24" s="199">
        <v>0.8980491660080695</v>
      </c>
      <c r="G24" s="287">
        <f t="shared" si="2"/>
        <v>-1.0590090222914121E-3</v>
      </c>
      <c r="H24" s="287">
        <f t="shared" si="3"/>
        <v>-0.10590090222914121</v>
      </c>
      <c r="I24" s="173">
        <f t="shared" si="0"/>
        <v>0.13804916600806949</v>
      </c>
      <c r="J24" s="289">
        <f t="shared" si="1"/>
        <v>130.35693096303189</v>
      </c>
      <c r="K24" s="291">
        <v>5</v>
      </c>
    </row>
    <row r="25" spans="1:11" s="105" customFormat="1" ht="26.25" x14ac:dyDescent="0.4">
      <c r="A25" s="317">
        <v>3390</v>
      </c>
      <c r="B25" s="251" t="s">
        <v>182</v>
      </c>
      <c r="C25" s="199">
        <v>0.9783427495291902</v>
      </c>
      <c r="D25" s="199">
        <v>0.98269230769230764</v>
      </c>
      <c r="E25" s="199">
        <v>0.9764816556914393</v>
      </c>
      <c r="F25" s="199">
        <v>0.93637688198154445</v>
      </c>
      <c r="G25" s="287">
        <f t="shared" si="2"/>
        <v>-1.3537376628272822E-3</v>
      </c>
      <c r="H25" s="287">
        <f t="shared" si="3"/>
        <v>-0.13537376628272824</v>
      </c>
      <c r="I25" s="173">
        <f t="shared" si="0"/>
        <v>0.17637688198154444</v>
      </c>
      <c r="J25" s="289">
        <f t="shared" si="1"/>
        <v>130.28881948455299</v>
      </c>
      <c r="K25" s="291">
        <v>5</v>
      </c>
    </row>
    <row r="26" spans="1:11" s="105" customFormat="1" ht="26.25" x14ac:dyDescent="0.4">
      <c r="A26" s="317">
        <v>3376</v>
      </c>
      <c r="B26" s="251" t="s">
        <v>5</v>
      </c>
      <c r="C26" s="199">
        <v>0.96765847347994827</v>
      </c>
      <c r="D26" s="199">
        <v>0.95258808177468468</v>
      </c>
      <c r="E26" s="199">
        <v>0.91594827586206895</v>
      </c>
      <c r="F26" s="199">
        <v>0.92480211081794195</v>
      </c>
      <c r="G26" s="287">
        <f t="shared" si="2"/>
        <v>-1.3824633116776232E-3</v>
      </c>
      <c r="H26" s="287">
        <f t="shared" si="3"/>
        <v>-0.1382463311677623</v>
      </c>
      <c r="I26" s="173">
        <f t="shared" si="0"/>
        <v>0.16480211081794194</v>
      </c>
      <c r="J26" s="289">
        <f t="shared" si="1"/>
        <v>119.20903030544378</v>
      </c>
      <c r="K26" s="291">
        <v>5</v>
      </c>
    </row>
    <row r="27" spans="1:11" s="105" customFormat="1" ht="26.25" x14ac:dyDescent="0.4">
      <c r="A27" s="317">
        <v>3234</v>
      </c>
      <c r="B27" s="251" t="s">
        <v>21</v>
      </c>
      <c r="C27" s="199">
        <v>0.95904235332009236</v>
      </c>
      <c r="D27" s="199">
        <v>0.96986655187257853</v>
      </c>
      <c r="E27" s="199">
        <v>0.96530984856621205</v>
      </c>
      <c r="F27" s="199">
        <v>0.91356361480842807</v>
      </c>
      <c r="G27" s="287">
        <f t="shared" si="2"/>
        <v>-1.4670560810214285E-3</v>
      </c>
      <c r="H27" s="287">
        <f t="shared" si="3"/>
        <v>-0.14670560810214284</v>
      </c>
      <c r="I27" s="173">
        <f t="shared" si="0"/>
        <v>0.15356361480842806</v>
      </c>
      <c r="J27" s="289">
        <f t="shared" si="1"/>
        <v>104.67467249207704</v>
      </c>
      <c r="K27" s="291">
        <v>5</v>
      </c>
    </row>
    <row r="28" spans="1:11" ht="26.25" x14ac:dyDescent="0.4">
      <c r="A28" s="79">
        <v>3494</v>
      </c>
      <c r="B28" s="170" t="s">
        <v>390</v>
      </c>
      <c r="C28" s="199">
        <v>0.96961325966850831</v>
      </c>
      <c r="D28" s="199">
        <v>0.98843930635838151</v>
      </c>
      <c r="E28" s="199">
        <v>0.97765363128491622</v>
      </c>
      <c r="F28" s="199">
        <v>0.91976225854383353</v>
      </c>
      <c r="G28" s="287">
        <f t="shared" si="2"/>
        <v>-1.6080968104733799E-3</v>
      </c>
      <c r="H28" s="287">
        <f t="shared" si="3"/>
        <v>-0.16080968104733798</v>
      </c>
      <c r="I28" s="173">
        <f t="shared" si="0"/>
        <v>0.15976225854383352</v>
      </c>
      <c r="J28" s="289">
        <f t="shared" si="1"/>
        <v>99.348657060518562</v>
      </c>
      <c r="K28" s="290">
        <v>4</v>
      </c>
    </row>
    <row r="29" spans="1:11" ht="26.25" x14ac:dyDescent="0.4">
      <c r="A29" s="79">
        <v>3492</v>
      </c>
      <c r="B29" s="64" t="s">
        <v>376</v>
      </c>
      <c r="C29" s="199">
        <v>0.90205011389521639</v>
      </c>
      <c r="D29" s="199">
        <v>0.98341232227488151</v>
      </c>
      <c r="E29" s="199">
        <v>0.94736842105263153</v>
      </c>
      <c r="F29" s="199">
        <v>0.97101449275362317</v>
      </c>
      <c r="G29" s="287">
        <f t="shared" si="2"/>
        <v>2.224657382529251E-3</v>
      </c>
      <c r="H29" s="287">
        <f t="shared" si="3"/>
        <v>0.22246573825292509</v>
      </c>
      <c r="I29" s="173">
        <f t="shared" si="0"/>
        <v>0.21101449275362316</v>
      </c>
      <c r="J29" s="289">
        <f t="shared" si="1"/>
        <v>94.852580181905211</v>
      </c>
      <c r="K29" s="290">
        <v>4</v>
      </c>
    </row>
    <row r="30" spans="1:11" ht="26.25" x14ac:dyDescent="0.4">
      <c r="A30" s="79">
        <v>3270</v>
      </c>
      <c r="B30" s="64" t="s">
        <v>373</v>
      </c>
      <c r="C30" s="199">
        <v>0.96528704939919896</v>
      </c>
      <c r="D30" s="199">
        <v>0.99038461538461542</v>
      </c>
      <c r="E30" s="199">
        <v>0.94931506849315073</v>
      </c>
      <c r="F30" s="199">
        <v>0.91379310344827591</v>
      </c>
      <c r="G30" s="287">
        <f t="shared" si="2"/>
        <v>-1.661095030674937E-3</v>
      </c>
      <c r="H30" s="287">
        <f t="shared" si="3"/>
        <v>-0.1661095030674937</v>
      </c>
      <c r="I30" s="173">
        <f t="shared" si="0"/>
        <v>0.1537931034482759</v>
      </c>
      <c r="J30" s="289">
        <f t="shared" si="1"/>
        <v>92.585373267769398</v>
      </c>
      <c r="K30" s="290">
        <v>4</v>
      </c>
    </row>
    <row r="31" spans="1:11" s="105" customFormat="1" ht="26.25" x14ac:dyDescent="0.4">
      <c r="A31" s="317">
        <v>3392</v>
      </c>
      <c r="B31" s="251" t="s">
        <v>22</v>
      </c>
      <c r="C31" s="199">
        <v>0.9478154411202081</v>
      </c>
      <c r="D31" s="199">
        <v>0.94470968735561378</v>
      </c>
      <c r="E31" s="199">
        <v>0.90267248640784137</v>
      </c>
      <c r="F31" s="199">
        <v>0.89942706720346854</v>
      </c>
      <c r="G31" s="287">
        <f t="shared" si="2"/>
        <v>-1.5609152876367599E-3</v>
      </c>
      <c r="H31" s="287">
        <f t="shared" si="3"/>
        <v>-0.15609152876367599</v>
      </c>
      <c r="I31" s="173">
        <f t="shared" si="0"/>
        <v>0.13942706720346854</v>
      </c>
      <c r="J31" s="289">
        <f t="shared" si="1"/>
        <v>89.323916747950108</v>
      </c>
      <c r="K31" s="290">
        <v>4</v>
      </c>
    </row>
    <row r="32" spans="1:11" ht="26.25" x14ac:dyDescent="0.4">
      <c r="A32" s="317">
        <v>3188</v>
      </c>
      <c r="B32" s="251" t="s">
        <v>153</v>
      </c>
      <c r="C32" s="199">
        <v>0.9279983955074208</v>
      </c>
      <c r="D32" s="199">
        <v>0.89822294022617122</v>
      </c>
      <c r="E32" s="199">
        <v>0.95527476935419176</v>
      </c>
      <c r="F32" s="199">
        <v>0.88303263734036086</v>
      </c>
      <c r="G32" s="287">
        <f t="shared" si="2"/>
        <v>-1.4505083279696756E-3</v>
      </c>
      <c r="H32" s="287">
        <f t="shared" si="3"/>
        <v>-0.14505083279696757</v>
      </c>
      <c r="I32" s="173">
        <f t="shared" si="0"/>
        <v>0.12303263734036085</v>
      </c>
      <c r="J32" s="289">
        <f t="shared" si="1"/>
        <v>84.820359158208831</v>
      </c>
      <c r="K32" s="290">
        <v>4</v>
      </c>
    </row>
    <row r="33" spans="1:11" s="105" customFormat="1" ht="26.25" x14ac:dyDescent="0.4">
      <c r="A33" s="79">
        <v>3230</v>
      </c>
      <c r="B33" s="64" t="s">
        <v>382</v>
      </c>
      <c r="C33" s="199">
        <v>0.97217102838186509</v>
      </c>
      <c r="D33" s="199">
        <v>0.93655477683511623</v>
      </c>
      <c r="E33" s="199">
        <v>0.94965886040936753</v>
      </c>
      <c r="F33" s="199">
        <v>0.91431209602954755</v>
      </c>
      <c r="G33" s="287">
        <f t="shared" si="2"/>
        <v>-1.8664171726554045E-3</v>
      </c>
      <c r="H33" s="287">
        <f t="shared" si="3"/>
        <v>-0.18664171726554046</v>
      </c>
      <c r="I33" s="173">
        <f t="shared" si="0"/>
        <v>0.15431209602954754</v>
      </c>
      <c r="J33" s="289">
        <f t="shared" si="1"/>
        <v>82.678244869555797</v>
      </c>
      <c r="K33" s="290">
        <v>4</v>
      </c>
    </row>
    <row r="34" spans="1:11" s="105" customFormat="1" ht="26.25" x14ac:dyDescent="0.4">
      <c r="A34" s="317">
        <v>3696</v>
      </c>
      <c r="B34" s="251" t="s">
        <v>210</v>
      </c>
      <c r="C34" s="199">
        <v>0.94656696867154244</v>
      </c>
      <c r="D34" s="199">
        <v>0.92917628945342567</v>
      </c>
      <c r="E34" s="199">
        <v>0.89526307162760199</v>
      </c>
      <c r="F34" s="199">
        <v>0.89369687603488246</v>
      </c>
      <c r="G34" s="287">
        <f t="shared" si="2"/>
        <v>-1.7054868592470962E-3</v>
      </c>
      <c r="H34" s="287">
        <f t="shared" si="3"/>
        <v>-0.17054868592470962</v>
      </c>
      <c r="I34" s="173">
        <f t="shared" ref="I34:I58" si="4">F34-0.76</f>
        <v>0.13369687603488245</v>
      </c>
      <c r="J34" s="289">
        <f t="shared" ref="J34:J58" si="5">ABS(I34/G34)</f>
        <v>78.392205316612191</v>
      </c>
      <c r="K34" s="290">
        <v>4</v>
      </c>
    </row>
    <row r="35" spans="1:11" s="105" customFormat="1" ht="26.25" x14ac:dyDescent="0.4">
      <c r="A35" s="317">
        <v>3694</v>
      </c>
      <c r="B35" s="251" t="s">
        <v>16</v>
      </c>
      <c r="C35" s="199">
        <v>0.93393694517356296</v>
      </c>
      <c r="D35" s="199">
        <v>0.93094037377632755</v>
      </c>
      <c r="E35" s="199">
        <v>0.89079305046684787</v>
      </c>
      <c r="F35" s="199">
        <v>0.88173964849568065</v>
      </c>
      <c r="G35" s="287">
        <f t="shared" si="2"/>
        <v>-1.6837837638026551E-3</v>
      </c>
      <c r="H35" s="287">
        <f t="shared" si="3"/>
        <v>-0.16837837638026551</v>
      </c>
      <c r="I35" s="173">
        <f t="shared" si="4"/>
        <v>0.12173964849568064</v>
      </c>
      <c r="J35" s="289">
        <f t="shared" si="5"/>
        <v>72.301236722192868</v>
      </c>
      <c r="K35" s="290">
        <v>4</v>
      </c>
    </row>
    <row r="36" spans="1:11" s="105" customFormat="1" ht="26.25" x14ac:dyDescent="0.4">
      <c r="A36" s="317">
        <v>3388</v>
      </c>
      <c r="B36" s="251" t="s">
        <v>165</v>
      </c>
      <c r="C36" s="199">
        <v>0.91315453384418899</v>
      </c>
      <c r="D36" s="199">
        <v>0.92170240415854454</v>
      </c>
      <c r="E36" s="199">
        <v>0.89485458612975388</v>
      </c>
      <c r="F36" s="199">
        <v>0.86631716906946266</v>
      </c>
      <c r="G36" s="287">
        <f t="shared" si="2"/>
        <v>-1.5108827346685912E-3</v>
      </c>
      <c r="H36" s="287">
        <f t="shared" si="3"/>
        <v>-0.15108827346685913</v>
      </c>
      <c r="I36" s="173">
        <f t="shared" si="4"/>
        <v>0.10631716906946265</v>
      </c>
      <c r="J36" s="289">
        <f t="shared" si="5"/>
        <v>70.367584875991767</v>
      </c>
      <c r="K36" s="290">
        <v>4</v>
      </c>
    </row>
    <row r="37" spans="1:11" s="105" customFormat="1" ht="26.25" x14ac:dyDescent="0.4">
      <c r="A37" s="79">
        <v>5786</v>
      </c>
      <c r="B37" s="248" t="s">
        <v>20</v>
      </c>
      <c r="C37" s="199">
        <v>0.93544777998427964</v>
      </c>
      <c r="D37" s="199">
        <v>0.92812643753696522</v>
      </c>
      <c r="E37" s="199">
        <v>0.89244632196501461</v>
      </c>
      <c r="F37" s="199">
        <v>0.88026581227008427</v>
      </c>
      <c r="G37" s="287">
        <f t="shared" si="2"/>
        <v>-1.7800634746514634E-3</v>
      </c>
      <c r="H37" s="287">
        <f t="shared" si="3"/>
        <v>-0.17800634746514635</v>
      </c>
      <c r="I37" s="173">
        <f t="shared" si="4"/>
        <v>0.12026581227008426</v>
      </c>
      <c r="J37" s="289">
        <f t="shared" si="5"/>
        <v>67.562653794484675</v>
      </c>
      <c r="K37" s="290">
        <v>4</v>
      </c>
    </row>
    <row r="38" spans="1:11" s="105" customFormat="1" ht="26.25" x14ac:dyDescent="0.4">
      <c r="A38" s="317">
        <v>3456</v>
      </c>
      <c r="B38" s="251" t="s">
        <v>161</v>
      </c>
      <c r="C38" s="199">
        <v>0.95806089426061691</v>
      </c>
      <c r="D38" s="199">
        <v>0.97023730611162662</v>
      </c>
      <c r="E38" s="199">
        <v>0.88849229955714193</v>
      </c>
      <c r="F38" s="199">
        <v>0.8938536325497769</v>
      </c>
      <c r="G38" s="287">
        <f t="shared" si="2"/>
        <v>-2.0712019906722586E-3</v>
      </c>
      <c r="H38" s="287">
        <f t="shared" si="3"/>
        <v>-0.20712019906722587</v>
      </c>
      <c r="I38" s="173">
        <f t="shared" si="4"/>
        <v>0.13385363254977689</v>
      </c>
      <c r="J38" s="289">
        <f t="shared" si="5"/>
        <v>64.62606406936267</v>
      </c>
      <c r="K38" s="290">
        <v>4</v>
      </c>
    </row>
    <row r="39" spans="1:11" ht="26.25" x14ac:dyDescent="0.4">
      <c r="A39" s="79">
        <v>8875</v>
      </c>
      <c r="B39" s="170" t="s">
        <v>343</v>
      </c>
      <c r="C39" s="199">
        <v>0.94802801326944341</v>
      </c>
      <c r="D39" s="199">
        <v>0.94835377663008391</v>
      </c>
      <c r="E39" s="199">
        <v>0.9294139329155916</v>
      </c>
      <c r="F39" s="199">
        <v>0.8848814684992159</v>
      </c>
      <c r="G39" s="287">
        <f t="shared" ref="G39:G58" si="6">(F39-C39)/31</f>
        <v>-2.0369853151686297E-3</v>
      </c>
      <c r="H39" s="287">
        <f t="shared" si="3"/>
        <v>-0.20369853151686299</v>
      </c>
      <c r="I39" s="173">
        <f t="shared" si="4"/>
        <v>0.12488146849921589</v>
      </c>
      <c r="J39" s="289">
        <f t="shared" si="5"/>
        <v>61.307004802279444</v>
      </c>
      <c r="K39" s="290">
        <v>4</v>
      </c>
    </row>
    <row r="40" spans="1:11" ht="26.25" x14ac:dyDescent="0.4">
      <c r="A40" s="317">
        <v>3382</v>
      </c>
      <c r="B40" s="251" t="s">
        <v>23</v>
      </c>
      <c r="C40" s="199">
        <v>0.94744744744744747</v>
      </c>
      <c r="D40" s="199">
        <v>0.93532145623547636</v>
      </c>
      <c r="E40" s="199">
        <v>0.89241688457228241</v>
      </c>
      <c r="F40" s="199">
        <v>0.86970172684458402</v>
      </c>
      <c r="G40" s="287">
        <f t="shared" si="6"/>
        <v>-2.5079264710601112E-3</v>
      </c>
      <c r="H40" s="287">
        <f t="shared" si="3"/>
        <v>-0.25079264710601112</v>
      </c>
      <c r="I40" s="173">
        <f t="shared" si="4"/>
        <v>0.10970172684458401</v>
      </c>
      <c r="J40" s="289">
        <f t="shared" si="5"/>
        <v>43.742002849953025</v>
      </c>
      <c r="K40" s="292">
        <v>3</v>
      </c>
    </row>
    <row r="41" spans="1:11" s="105" customFormat="1" ht="26.25" x14ac:dyDescent="0.4">
      <c r="A41" s="79">
        <v>3370</v>
      </c>
      <c r="B41" s="64" t="s">
        <v>362</v>
      </c>
      <c r="C41" s="199">
        <v>0.96015317739598427</v>
      </c>
      <c r="D41" s="199">
        <v>0.92939227663319179</v>
      </c>
      <c r="E41" s="199">
        <v>0.90302527973476998</v>
      </c>
      <c r="F41" s="199">
        <v>0.8757776856076317</v>
      </c>
      <c r="G41" s="287">
        <f t="shared" si="6"/>
        <v>-2.7217900576887925E-3</v>
      </c>
      <c r="H41" s="287">
        <f t="shared" si="3"/>
        <v>-0.27217900576887927</v>
      </c>
      <c r="I41" s="173">
        <f t="shared" si="4"/>
        <v>0.11577768560763169</v>
      </c>
      <c r="J41" s="289">
        <f t="shared" si="5"/>
        <v>42.537331371525504</v>
      </c>
      <c r="K41" s="292">
        <v>3</v>
      </c>
    </row>
    <row r="42" spans="1:11" ht="26.25" x14ac:dyDescent="0.4">
      <c r="A42" s="317">
        <v>3446</v>
      </c>
      <c r="B42" s="251" t="s">
        <v>25</v>
      </c>
      <c r="C42" s="199">
        <v>0.94052877138413682</v>
      </c>
      <c r="D42" s="199">
        <v>0.93691940748179769</v>
      </c>
      <c r="E42" s="199">
        <v>0.90031753938110948</v>
      </c>
      <c r="F42" s="199">
        <v>0.86031685918071077</v>
      </c>
      <c r="G42" s="287">
        <f t="shared" si="6"/>
        <v>-2.5874810388201953E-3</v>
      </c>
      <c r="H42" s="287">
        <f t="shared" si="3"/>
        <v>-0.25874810388201952</v>
      </c>
      <c r="I42" s="173">
        <f t="shared" si="4"/>
        <v>0.10031685918071076</v>
      </c>
      <c r="J42" s="289">
        <f t="shared" si="5"/>
        <v>38.770084756428545</v>
      </c>
      <c r="K42" s="292">
        <v>3</v>
      </c>
    </row>
    <row r="43" spans="1:11" ht="26.25" x14ac:dyDescent="0.4">
      <c r="A43" s="317">
        <v>3454</v>
      </c>
      <c r="B43" s="251" t="s">
        <v>8</v>
      </c>
      <c r="C43" s="199">
        <v>0.94184930077228135</v>
      </c>
      <c r="D43" s="199">
        <v>0.94446557626473948</v>
      </c>
      <c r="E43" s="199">
        <v>0.91571009635525769</v>
      </c>
      <c r="F43" s="199">
        <v>0.8599124186896816</v>
      </c>
      <c r="G43" s="287">
        <f t="shared" si="6"/>
        <v>-2.6431252284709597E-3</v>
      </c>
      <c r="H43" s="287">
        <f t="shared" si="3"/>
        <v>-0.26431252284709594</v>
      </c>
      <c r="I43" s="173">
        <f t="shared" si="4"/>
        <v>9.9912418689681592E-2</v>
      </c>
      <c r="J43" s="289">
        <f t="shared" si="5"/>
        <v>37.80086452713428</v>
      </c>
      <c r="K43" s="292">
        <v>3</v>
      </c>
    </row>
    <row r="44" spans="1:11" ht="26.25" x14ac:dyDescent="0.4">
      <c r="A44" s="317">
        <v>3418</v>
      </c>
      <c r="B44" s="251" t="s">
        <v>213</v>
      </c>
      <c r="C44" s="199">
        <v>0.91972396925227118</v>
      </c>
      <c r="D44" s="199">
        <v>0.91079275795394621</v>
      </c>
      <c r="E44" s="199">
        <v>0.90280324862457428</v>
      </c>
      <c r="F44" s="199">
        <v>0.84668557249202414</v>
      </c>
      <c r="G44" s="287">
        <f t="shared" si="6"/>
        <v>-2.3560773148466785E-3</v>
      </c>
      <c r="H44" s="287">
        <f t="shared" si="3"/>
        <v>-0.23560773148466785</v>
      </c>
      <c r="I44" s="173">
        <f t="shared" si="4"/>
        <v>8.6685572492024132E-2</v>
      </c>
      <c r="J44" s="289">
        <f t="shared" si="5"/>
        <v>36.792329328829851</v>
      </c>
      <c r="K44" s="292">
        <v>3</v>
      </c>
    </row>
    <row r="45" spans="1:11" ht="26.25" x14ac:dyDescent="0.4">
      <c r="A45" s="79">
        <v>8895</v>
      </c>
      <c r="B45" s="64" t="s">
        <v>343</v>
      </c>
      <c r="C45" s="199">
        <v>0.87308641975308643</v>
      </c>
      <c r="D45" s="199">
        <v>0.85432098765432096</v>
      </c>
      <c r="E45" s="199">
        <v>0.85876543209876544</v>
      </c>
      <c r="F45" s="199">
        <v>0.81827160493827156</v>
      </c>
      <c r="G45" s="287">
        <f t="shared" si="6"/>
        <v>-1.7682198327359636E-3</v>
      </c>
      <c r="H45" s="287">
        <f t="shared" si="3"/>
        <v>-0.17682198327359636</v>
      </c>
      <c r="I45" s="173">
        <f t="shared" si="4"/>
        <v>5.8271604938271548E-2</v>
      </c>
      <c r="J45" s="289">
        <f t="shared" si="5"/>
        <v>32.954954954954886</v>
      </c>
      <c r="K45" s="292">
        <v>3</v>
      </c>
    </row>
    <row r="46" spans="1:11" ht="26.25" x14ac:dyDescent="0.4">
      <c r="A46" s="79">
        <v>3445</v>
      </c>
      <c r="B46" s="64" t="s">
        <v>388</v>
      </c>
      <c r="C46" s="199">
        <v>0.95105877268798622</v>
      </c>
      <c r="D46" s="199">
        <v>0.94438362163345746</v>
      </c>
      <c r="E46" s="199">
        <v>0.83094430462851521</v>
      </c>
      <c r="F46" s="199">
        <v>0.85722173144876324</v>
      </c>
      <c r="G46" s="287">
        <f t="shared" si="6"/>
        <v>-3.0270013302975156E-3</v>
      </c>
      <c r="H46" s="287">
        <f t="shared" si="3"/>
        <v>-0.30270013302975157</v>
      </c>
      <c r="I46" s="173">
        <f t="shared" si="4"/>
        <v>9.7221731448763227E-2</v>
      </c>
      <c r="J46" s="289">
        <f t="shared" si="5"/>
        <v>32.118166079301844</v>
      </c>
      <c r="K46" s="292">
        <v>3</v>
      </c>
    </row>
    <row r="47" spans="1:11" s="105" customFormat="1" ht="26.25" x14ac:dyDescent="0.4">
      <c r="A47" s="317">
        <v>3458</v>
      </c>
      <c r="B47" s="252" t="s">
        <v>15</v>
      </c>
      <c r="C47" s="199">
        <v>0.94274406332453831</v>
      </c>
      <c r="D47" s="199">
        <v>0.9285714285714286</v>
      </c>
      <c r="E47" s="199">
        <v>0.82542643923240944</v>
      </c>
      <c r="F47" s="199">
        <v>0.84979702300405957</v>
      </c>
      <c r="G47" s="287">
        <f t="shared" si="6"/>
        <v>-2.9982916232412496E-3</v>
      </c>
      <c r="H47" s="287">
        <f t="shared" si="3"/>
        <v>-0.29982916232412493</v>
      </c>
      <c r="I47" s="173">
        <f t="shared" si="4"/>
        <v>8.9797023004059562E-2</v>
      </c>
      <c r="J47" s="289">
        <f t="shared" si="5"/>
        <v>29.9493959520142</v>
      </c>
      <c r="K47" s="292">
        <v>3</v>
      </c>
    </row>
    <row r="48" spans="1:11" ht="26.25" x14ac:dyDescent="0.4">
      <c r="A48" s="317">
        <v>3448</v>
      </c>
      <c r="B48" s="251" t="s">
        <v>10</v>
      </c>
      <c r="C48" s="199">
        <v>0.93191076624636271</v>
      </c>
      <c r="D48" s="199">
        <v>0.94939429464634628</v>
      </c>
      <c r="E48" s="199">
        <v>0.87531510568159787</v>
      </c>
      <c r="F48" s="199">
        <v>0.84205369390554574</v>
      </c>
      <c r="G48" s="287">
        <f t="shared" si="6"/>
        <v>-2.8986152368005473E-3</v>
      </c>
      <c r="H48" s="287">
        <f t="shared" si="3"/>
        <v>-0.28986152368005474</v>
      </c>
      <c r="I48" s="173">
        <f t="shared" si="4"/>
        <v>8.2053693905545733E-2</v>
      </c>
      <c r="J48" s="289">
        <f t="shared" si="5"/>
        <v>28.307894357208824</v>
      </c>
      <c r="K48" s="293">
        <v>2</v>
      </c>
    </row>
    <row r="49" spans="1:11" ht="26.25" x14ac:dyDescent="0.4">
      <c r="A49" s="317">
        <v>5780</v>
      </c>
      <c r="B49" s="251" t="s">
        <v>12</v>
      </c>
      <c r="C49" s="199">
        <v>0.91876062974409201</v>
      </c>
      <c r="D49" s="199">
        <v>0.90244161499754383</v>
      </c>
      <c r="E49" s="199">
        <v>0.85585090171863198</v>
      </c>
      <c r="F49" s="199">
        <v>0.8301489874445791</v>
      </c>
      <c r="G49" s="287">
        <f t="shared" si="6"/>
        <v>-2.8584400741778356E-3</v>
      </c>
      <c r="H49" s="287">
        <f t="shared" si="3"/>
        <v>-0.28584400741778354</v>
      </c>
      <c r="I49" s="173">
        <f t="shared" si="4"/>
        <v>7.0148987444579092E-2</v>
      </c>
      <c r="J49" s="289">
        <f t="shared" si="5"/>
        <v>24.541003352940969</v>
      </c>
      <c r="K49" s="293">
        <v>2</v>
      </c>
    </row>
    <row r="50" spans="1:11" s="105" customFormat="1" ht="26.25" x14ac:dyDescent="0.4">
      <c r="A50" s="317">
        <v>3452</v>
      </c>
      <c r="B50" s="251" t="s">
        <v>209</v>
      </c>
      <c r="C50" s="199">
        <v>0.91900157037771713</v>
      </c>
      <c r="D50" s="199">
        <v>0.90127599635429612</v>
      </c>
      <c r="E50" s="199">
        <v>0.84237736785507489</v>
      </c>
      <c r="F50" s="199">
        <v>0.82624025219844033</v>
      </c>
      <c r="G50" s="287">
        <f t="shared" si="6"/>
        <v>-2.9923005864282838E-3</v>
      </c>
      <c r="H50" s="287">
        <f t="shared" si="3"/>
        <v>-0.29923005864282837</v>
      </c>
      <c r="I50" s="173">
        <f t="shared" si="4"/>
        <v>6.6240252198440319E-2</v>
      </c>
      <c r="J50" s="289">
        <f t="shared" si="5"/>
        <v>22.136897776538898</v>
      </c>
      <c r="K50" s="293">
        <v>2</v>
      </c>
    </row>
    <row r="51" spans="1:11" ht="26.25" x14ac:dyDescent="0.4">
      <c r="A51" s="317">
        <v>3416</v>
      </c>
      <c r="B51" s="251" t="s">
        <v>211</v>
      </c>
      <c r="C51" s="199">
        <v>0.89016883037727801</v>
      </c>
      <c r="D51" s="199">
        <v>0.87515307372030371</v>
      </c>
      <c r="E51" s="199">
        <v>0.88874649090687174</v>
      </c>
      <c r="F51" s="199">
        <v>0.81380594843140674</v>
      </c>
      <c r="G51" s="287">
        <f t="shared" si="6"/>
        <v>-2.4633187724474601E-3</v>
      </c>
      <c r="H51" s="287">
        <f t="shared" si="3"/>
        <v>-0.24633187724474601</v>
      </c>
      <c r="I51" s="173">
        <f t="shared" si="4"/>
        <v>5.3805948431406736E-2</v>
      </c>
      <c r="J51" s="289">
        <f t="shared" si="5"/>
        <v>21.842868666951777</v>
      </c>
      <c r="K51" s="293">
        <v>2</v>
      </c>
    </row>
    <row r="52" spans="1:11" s="105" customFormat="1" ht="26.25" x14ac:dyDescent="0.4">
      <c r="A52" s="79">
        <v>3378</v>
      </c>
      <c r="B52" s="170" t="s">
        <v>392</v>
      </c>
      <c r="C52" s="199">
        <v>0.96739130434782605</v>
      </c>
      <c r="D52" s="199">
        <v>0.9833795013850416</v>
      </c>
      <c r="E52" s="199">
        <v>0.98648648648648651</v>
      </c>
      <c r="F52" s="199">
        <v>0.84482758620689657</v>
      </c>
      <c r="G52" s="287">
        <f t="shared" si="6"/>
        <v>-3.9536683271267576E-3</v>
      </c>
      <c r="H52" s="287">
        <f t="shared" si="3"/>
        <v>-0.39536683271267575</v>
      </c>
      <c r="I52" s="173">
        <f t="shared" si="4"/>
        <v>8.4827586206896566E-2</v>
      </c>
      <c r="J52" s="289">
        <f t="shared" si="5"/>
        <v>21.455412844036708</v>
      </c>
      <c r="K52" s="293">
        <v>2</v>
      </c>
    </row>
    <row r="53" spans="1:11" ht="26.25" x14ac:dyDescent="0.4">
      <c r="A53" s="317">
        <v>3396</v>
      </c>
      <c r="B53" s="251" t="s">
        <v>2</v>
      </c>
      <c r="C53" s="199">
        <v>0.9115426105717368</v>
      </c>
      <c r="D53" s="199">
        <v>0.89258028792912514</v>
      </c>
      <c r="E53" s="199">
        <v>0.88660907127429811</v>
      </c>
      <c r="F53" s="199">
        <v>0.8136160714285714</v>
      </c>
      <c r="G53" s="287">
        <f t="shared" si="6"/>
        <v>-3.1589206175214645E-3</v>
      </c>
      <c r="H53" s="287">
        <f t="shared" si="3"/>
        <v>-0.31589206175214646</v>
      </c>
      <c r="I53" s="173">
        <f t="shared" si="4"/>
        <v>5.3616071428571388E-2</v>
      </c>
      <c r="J53" s="289">
        <f t="shared" si="5"/>
        <v>16.972908762309874</v>
      </c>
      <c r="K53" s="294">
        <v>1</v>
      </c>
    </row>
    <row r="54" spans="1:11" ht="26.25" x14ac:dyDescent="0.4">
      <c r="A54" s="79">
        <v>3417</v>
      </c>
      <c r="B54" s="170" t="s">
        <v>347</v>
      </c>
      <c r="C54" s="199">
        <v>0.92130365659777425</v>
      </c>
      <c r="D54" s="199">
        <v>0.92816787732041972</v>
      </c>
      <c r="E54" s="199">
        <v>0.8662884927066451</v>
      </c>
      <c r="F54" s="199">
        <v>0.81434599156118148</v>
      </c>
      <c r="G54" s="287">
        <f t="shared" si="6"/>
        <v>-3.4502472592449281E-3</v>
      </c>
      <c r="H54" s="287">
        <f t="shared" si="3"/>
        <v>-0.34502472592449279</v>
      </c>
      <c r="I54" s="173">
        <f t="shared" si="4"/>
        <v>5.4345991561181473E-2</v>
      </c>
      <c r="J54" s="289">
        <f t="shared" si="5"/>
        <v>15.751332434381778</v>
      </c>
      <c r="K54" s="294">
        <v>1</v>
      </c>
    </row>
    <row r="55" spans="1:11" s="105" customFormat="1" ht="26.25" x14ac:dyDescent="0.4">
      <c r="A55" s="79">
        <v>8897</v>
      </c>
      <c r="B55" s="64" t="s">
        <v>343</v>
      </c>
      <c r="C55" s="199">
        <v>0.85103244837758107</v>
      </c>
      <c r="D55" s="199">
        <v>0.83184523809523814</v>
      </c>
      <c r="E55" s="199">
        <v>0.75368731563421831</v>
      </c>
      <c r="F55" s="199">
        <v>0.73163418290854576</v>
      </c>
      <c r="G55" s="287">
        <f t="shared" si="6"/>
        <v>-3.8515569506140422E-3</v>
      </c>
      <c r="H55" s="287">
        <f t="shared" si="3"/>
        <v>-0.38515569506140424</v>
      </c>
      <c r="I55" s="173">
        <f t="shared" si="4"/>
        <v>-2.8365817091454248E-2</v>
      </c>
      <c r="J55" s="289">
        <f t="shared" si="5"/>
        <v>7.3647663672562267</v>
      </c>
      <c r="K55" s="294">
        <v>1</v>
      </c>
    </row>
    <row r="56" spans="1:11" s="105" customFormat="1" ht="26.25" x14ac:dyDescent="0.4">
      <c r="A56" s="79">
        <v>3264</v>
      </c>
      <c r="B56" s="64" t="s">
        <v>339</v>
      </c>
      <c r="C56" s="199">
        <v>0.98761261261261257</v>
      </c>
      <c r="D56" s="199">
        <v>0.9942987457240593</v>
      </c>
      <c r="E56" s="199">
        <v>0.98988764044943822</v>
      </c>
      <c r="F56" s="199">
        <v>0.80067001675041871</v>
      </c>
      <c r="G56" s="287">
        <f t="shared" si="6"/>
        <v>-6.0304063181352858E-3</v>
      </c>
      <c r="H56" s="287">
        <f t="shared" si="3"/>
        <v>-0.60304063181352863</v>
      </c>
      <c r="I56" s="173">
        <f t="shared" si="4"/>
        <v>4.0670016750418703E-2</v>
      </c>
      <c r="J56" s="289">
        <f t="shared" si="5"/>
        <v>6.7441586196458205</v>
      </c>
      <c r="K56" s="294">
        <v>1</v>
      </c>
    </row>
    <row r="57" spans="1:11" s="105" customFormat="1" ht="26.25" x14ac:dyDescent="0.4">
      <c r="A57" s="79">
        <v>3450</v>
      </c>
      <c r="B57" s="170" t="s">
        <v>386</v>
      </c>
      <c r="C57" s="199">
        <v>0.91737649063032367</v>
      </c>
      <c r="D57" s="199">
        <v>0.88245315161839866</v>
      </c>
      <c r="E57" s="199">
        <v>0.84156729131175467</v>
      </c>
      <c r="F57" s="199">
        <v>0.74589455488331891</v>
      </c>
      <c r="G57" s="287">
        <f t="shared" si="6"/>
        <v>-5.5316753466775727E-3</v>
      </c>
      <c r="H57" s="287">
        <f t="shared" si="3"/>
        <v>-0.55316753466775725</v>
      </c>
      <c r="I57" s="173">
        <f t="shared" si="4"/>
        <v>-1.4105445116681103E-2</v>
      </c>
      <c r="J57" s="289">
        <f t="shared" si="5"/>
        <v>2.549940882765851</v>
      </c>
      <c r="K57" s="294">
        <v>1</v>
      </c>
    </row>
    <row r="58" spans="1:11" s="105" customFormat="1" ht="26.25" x14ac:dyDescent="0.4">
      <c r="A58" s="317">
        <v>9685</v>
      </c>
      <c r="B58" s="251" t="s">
        <v>151</v>
      </c>
      <c r="C58" s="199">
        <v>0.87093399277154271</v>
      </c>
      <c r="D58" s="199">
        <v>0.83805513016845334</v>
      </c>
      <c r="E58" s="199">
        <v>0.76863826550019021</v>
      </c>
      <c r="F58" s="199">
        <v>0.76536904991327814</v>
      </c>
      <c r="G58" s="287">
        <f t="shared" si="6"/>
        <v>-3.4053207373633729E-3</v>
      </c>
      <c r="H58" s="287">
        <f t="shared" si="3"/>
        <v>-0.34053207373633732</v>
      </c>
      <c r="I58" s="173">
        <f t="shared" si="4"/>
        <v>5.3690499132781344E-3</v>
      </c>
      <c r="J58" s="289">
        <f t="shared" si="5"/>
        <v>1.5766649685501319</v>
      </c>
      <c r="K58" s="294">
        <v>1</v>
      </c>
    </row>
    <row r="59" spans="1:11" x14ac:dyDescent="0.25">
      <c r="A59" s="105" t="s">
        <v>393</v>
      </c>
      <c r="G59" s="288"/>
      <c r="H59" s="316"/>
    </row>
    <row r="62" spans="1:11" x14ac:dyDescent="0.25">
      <c r="B62"/>
    </row>
    <row r="63" spans="1:11" x14ac:dyDescent="0.25">
      <c r="B63"/>
    </row>
    <row r="64" spans="1:11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</sheetData>
  <sortState ref="A2:J120">
    <sortCondition descending="1" ref="J1"/>
  </sortState>
  <pageMargins left="0.7" right="0.7" top="0.75" bottom="0.75" header="0.3" footer="0.3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F62" sqref="F62"/>
    </sheetView>
  </sheetViews>
  <sheetFormatPr defaultRowHeight="15" x14ac:dyDescent="0.25"/>
  <cols>
    <col min="1" max="1" width="11.85546875" bestFit="1" customWidth="1"/>
    <col min="2" max="2" width="24" bestFit="1" customWidth="1"/>
    <col min="3" max="6" width="16.5703125" bestFit="1" customWidth="1"/>
    <col min="7" max="7" width="17.85546875" bestFit="1" customWidth="1"/>
    <col min="8" max="8" width="26.7109375" bestFit="1" customWidth="1"/>
  </cols>
  <sheetData>
    <row r="1" spans="1:8" x14ac:dyDescent="0.25">
      <c r="A1" s="234" t="s">
        <v>97</v>
      </c>
      <c r="B1" s="234" t="s">
        <v>206</v>
      </c>
      <c r="C1" s="234" t="s">
        <v>416</v>
      </c>
      <c r="D1" s="234" t="s">
        <v>418</v>
      </c>
      <c r="E1" s="234" t="s">
        <v>417</v>
      </c>
      <c r="F1" s="234" t="s">
        <v>419</v>
      </c>
      <c r="G1" s="234" t="s">
        <v>420</v>
      </c>
      <c r="H1" s="234" t="s">
        <v>447</v>
      </c>
    </row>
    <row r="2" spans="1:8" x14ac:dyDescent="0.25">
      <c r="A2" s="317">
        <v>3262</v>
      </c>
      <c r="B2" s="251" t="s">
        <v>26</v>
      </c>
      <c r="C2" s="199" t="s">
        <v>476</v>
      </c>
      <c r="D2" s="199" t="s">
        <v>476</v>
      </c>
      <c r="E2" s="199" t="s">
        <v>476</v>
      </c>
      <c r="F2" s="199" t="s">
        <v>476</v>
      </c>
      <c r="G2" s="199" t="s">
        <v>476</v>
      </c>
      <c r="H2" s="199" t="s">
        <v>476</v>
      </c>
    </row>
    <row r="3" spans="1:8" x14ac:dyDescent="0.25">
      <c r="A3" s="79">
        <v>3268</v>
      </c>
      <c r="B3" s="248" t="s">
        <v>354</v>
      </c>
      <c r="C3" s="199" t="s">
        <v>476</v>
      </c>
      <c r="D3" s="199" t="s">
        <v>476</v>
      </c>
      <c r="E3" s="199" t="s">
        <v>476</v>
      </c>
      <c r="F3" s="199" t="s">
        <v>476</v>
      </c>
      <c r="G3" s="199" t="s">
        <v>476</v>
      </c>
      <c r="H3" s="199" t="s">
        <v>476</v>
      </c>
    </row>
    <row r="4" spans="1:8" x14ac:dyDescent="0.25">
      <c r="A4" s="79">
        <v>3488</v>
      </c>
      <c r="B4" s="170" t="s">
        <v>341</v>
      </c>
      <c r="C4" s="199" t="s">
        <v>476</v>
      </c>
      <c r="D4" s="199" t="s">
        <v>476</v>
      </c>
      <c r="E4" s="199" t="s">
        <v>476</v>
      </c>
      <c r="F4" s="199" t="s">
        <v>476</v>
      </c>
      <c r="G4" s="199" t="s">
        <v>476</v>
      </c>
      <c r="H4" s="199" t="s">
        <v>476</v>
      </c>
    </row>
    <row r="5" spans="1:8" x14ac:dyDescent="0.25">
      <c r="A5" s="79">
        <v>3266</v>
      </c>
      <c r="B5" s="170" t="s">
        <v>378</v>
      </c>
      <c r="C5" s="199" t="s">
        <v>476</v>
      </c>
      <c r="D5" s="199" t="s">
        <v>476</v>
      </c>
      <c r="E5" s="199" t="s">
        <v>476</v>
      </c>
      <c r="F5" s="199" t="s">
        <v>476</v>
      </c>
      <c r="G5" s="199" t="s">
        <v>476</v>
      </c>
      <c r="H5" s="199" t="s">
        <v>476</v>
      </c>
    </row>
    <row r="6" spans="1:8" x14ac:dyDescent="0.25">
      <c r="A6" s="79">
        <v>6761</v>
      </c>
      <c r="B6" s="64" t="s">
        <v>343</v>
      </c>
      <c r="C6" s="199" t="s">
        <v>476</v>
      </c>
      <c r="D6" s="199" t="s">
        <v>476</v>
      </c>
      <c r="E6" s="199" t="s">
        <v>476</v>
      </c>
      <c r="F6" s="199" t="s">
        <v>476</v>
      </c>
      <c r="G6" s="199" t="s">
        <v>476</v>
      </c>
      <c r="H6" s="199" t="s">
        <v>476</v>
      </c>
    </row>
    <row r="7" spans="1:8" x14ac:dyDescent="0.25">
      <c r="A7" s="79">
        <v>3384</v>
      </c>
      <c r="B7" s="64" t="s">
        <v>351</v>
      </c>
      <c r="C7" s="199">
        <v>0.98060781476121561</v>
      </c>
      <c r="D7" s="199">
        <v>0.97630742559953776</v>
      </c>
      <c r="E7" s="199">
        <v>0.98381034981208437</v>
      </c>
      <c r="F7" s="199">
        <v>0.98293811451706192</v>
      </c>
      <c r="G7" s="287">
        <f t="shared" ref="G7:G58" si="0">(F7-C7)/31</f>
        <v>7.5170959866009999E-5</v>
      </c>
      <c r="H7" s="287">
        <f>G7*100</f>
        <v>7.5170959866010002E-3</v>
      </c>
    </row>
    <row r="8" spans="1:8" x14ac:dyDescent="0.25">
      <c r="A8" s="79">
        <v>3386</v>
      </c>
      <c r="B8" s="64" t="s">
        <v>384</v>
      </c>
      <c r="C8" s="199">
        <v>0.98309178743961356</v>
      </c>
      <c r="D8" s="199">
        <v>0.98957694665849172</v>
      </c>
      <c r="E8" s="199">
        <v>0.95820714718352518</v>
      </c>
      <c r="F8" s="199">
        <v>0.99029126213592233</v>
      </c>
      <c r="G8" s="287">
        <f t="shared" si="0"/>
        <v>2.3224111923576682E-4</v>
      </c>
      <c r="H8" s="287">
        <f t="shared" ref="H8:H58" si="1">G8*100</f>
        <v>2.3224111923576683E-2</v>
      </c>
    </row>
    <row r="9" spans="1:8" x14ac:dyDescent="0.25">
      <c r="A9" s="79">
        <v>6755</v>
      </c>
      <c r="B9" s="64" t="s">
        <v>343</v>
      </c>
      <c r="C9" s="199">
        <v>0.97755331088664421</v>
      </c>
      <c r="D9" s="199">
        <v>0.98260381593714929</v>
      </c>
      <c r="E9" s="199">
        <v>0.99214365881032551</v>
      </c>
      <c r="F9" s="199">
        <v>0.98616352201257862</v>
      </c>
      <c r="G9" s="287">
        <f t="shared" si="0"/>
        <v>2.7774874599788415E-4</v>
      </c>
      <c r="H9" s="287">
        <f t="shared" si="1"/>
        <v>2.7774874599788415E-2</v>
      </c>
    </row>
    <row r="10" spans="1:8" x14ac:dyDescent="0.25">
      <c r="A10" s="317">
        <v>3424</v>
      </c>
      <c r="B10" s="251" t="s">
        <v>14</v>
      </c>
      <c r="C10" s="199">
        <v>0.97562750090942163</v>
      </c>
      <c r="D10" s="199">
        <v>0.97185430463576161</v>
      </c>
      <c r="E10" s="199">
        <v>0.98669582649899767</v>
      </c>
      <c r="F10" s="199">
        <v>0.9660922734852696</v>
      </c>
      <c r="G10" s="287">
        <f t="shared" si="0"/>
        <v>-3.0758798142425893E-4</v>
      </c>
      <c r="H10" s="287">
        <f t="shared" si="1"/>
        <v>-3.0758798142425894E-2</v>
      </c>
    </row>
    <row r="11" spans="1:8" x14ac:dyDescent="0.25">
      <c r="A11" s="79">
        <v>6719</v>
      </c>
      <c r="B11" s="64" t="s">
        <v>343</v>
      </c>
      <c r="C11" s="199">
        <v>0.97916666666666663</v>
      </c>
      <c r="D11" s="199">
        <v>0.99852289512555392</v>
      </c>
      <c r="E11" s="199">
        <v>0.97771173848439819</v>
      </c>
      <c r="F11" s="199">
        <v>0.99399399399399402</v>
      </c>
      <c r="G11" s="287">
        <f t="shared" si="0"/>
        <v>4.7830088152668994E-4</v>
      </c>
      <c r="H11" s="287">
        <f t="shared" si="1"/>
        <v>4.7830088152668995E-2</v>
      </c>
    </row>
    <row r="12" spans="1:8" x14ac:dyDescent="0.25">
      <c r="A12" s="79">
        <v>3692</v>
      </c>
      <c r="B12" s="64" t="s">
        <v>366</v>
      </c>
      <c r="C12" s="199">
        <v>0.98104793756967668</v>
      </c>
      <c r="D12" s="199">
        <v>0.92580101180438445</v>
      </c>
      <c r="E12" s="199">
        <v>0.9358258928571429</v>
      </c>
      <c r="F12" s="199">
        <v>0.99604519774011302</v>
      </c>
      <c r="G12" s="287">
        <f t="shared" si="0"/>
        <v>4.8378258614310788E-4</v>
      </c>
      <c r="H12" s="287">
        <f t="shared" si="1"/>
        <v>4.837825861431079E-2</v>
      </c>
    </row>
    <row r="13" spans="1:8" x14ac:dyDescent="0.25">
      <c r="A13" s="79">
        <v>3698</v>
      </c>
      <c r="B13" s="64" t="s">
        <v>356</v>
      </c>
      <c r="C13" s="199">
        <v>0.95202741290691029</v>
      </c>
      <c r="D13" s="199">
        <v>0.95391705069124422</v>
      </c>
      <c r="E13" s="199">
        <v>0.9467353951890034</v>
      </c>
      <c r="F13" s="199">
        <v>0.93957001743172575</v>
      </c>
      <c r="G13" s="287">
        <f t="shared" si="0"/>
        <v>-4.018514669414368E-4</v>
      </c>
      <c r="H13" s="287">
        <f t="shared" si="1"/>
        <v>-4.0185146694143678E-2</v>
      </c>
    </row>
    <row r="14" spans="1:8" x14ac:dyDescent="0.25">
      <c r="A14" s="79">
        <v>3228</v>
      </c>
      <c r="B14" s="170" t="s">
        <v>368</v>
      </c>
      <c r="C14" s="199">
        <v>0.98462613556953182</v>
      </c>
      <c r="D14" s="199">
        <v>0.99571122230164399</v>
      </c>
      <c r="E14" s="199">
        <v>1</v>
      </c>
      <c r="F14" s="199">
        <v>0.96688264938804891</v>
      </c>
      <c r="G14" s="287">
        <f t="shared" si="0"/>
        <v>-5.7237052198331985E-4</v>
      </c>
      <c r="H14" s="287">
        <f t="shared" si="1"/>
        <v>-5.7237052198331986E-2</v>
      </c>
    </row>
    <row r="15" spans="1:8" x14ac:dyDescent="0.25">
      <c r="A15" s="79">
        <v>3274</v>
      </c>
      <c r="B15" s="64" t="s">
        <v>349</v>
      </c>
      <c r="C15" s="199">
        <v>0.97671979865771807</v>
      </c>
      <c r="D15" s="199">
        <v>0.97399577167019025</v>
      </c>
      <c r="E15" s="199">
        <v>0.990773747116796</v>
      </c>
      <c r="F15" s="199">
        <v>0.99712057588482306</v>
      </c>
      <c r="G15" s="287">
        <f t="shared" si="0"/>
        <v>6.5808958797112843E-4</v>
      </c>
      <c r="H15" s="287">
        <f t="shared" si="1"/>
        <v>6.5808958797112849E-2</v>
      </c>
    </row>
    <row r="16" spans="1:8" x14ac:dyDescent="0.25">
      <c r="A16" s="79">
        <v>3272</v>
      </c>
      <c r="B16" s="170" t="s">
        <v>345</v>
      </c>
      <c r="C16" s="199">
        <v>0.97301050073765516</v>
      </c>
      <c r="D16" s="199">
        <v>0.98237541239798576</v>
      </c>
      <c r="E16" s="199">
        <v>0.97368878082667598</v>
      </c>
      <c r="F16" s="199">
        <v>0.95530063291139244</v>
      </c>
      <c r="G16" s="287">
        <f t="shared" si="0"/>
        <v>-5.7128605891170045E-4</v>
      </c>
      <c r="H16" s="287">
        <f t="shared" si="1"/>
        <v>-5.7128605891170046E-2</v>
      </c>
    </row>
    <row r="17" spans="1:8" x14ac:dyDescent="0.25">
      <c r="A17" s="317">
        <v>3414</v>
      </c>
      <c r="B17" s="251" t="s">
        <v>17</v>
      </c>
      <c r="C17" s="199">
        <v>0.9294605809128631</v>
      </c>
      <c r="D17" s="199">
        <v>0.98720682302771856</v>
      </c>
      <c r="E17" s="199">
        <v>0.81954887218045114</v>
      </c>
      <c r="F17" s="199">
        <v>0.91431670281995658</v>
      </c>
      <c r="G17" s="287">
        <f t="shared" si="0"/>
        <v>-4.8851219654537142E-4</v>
      </c>
      <c r="H17" s="287">
        <f t="shared" si="1"/>
        <v>-4.8851219654537141E-2</v>
      </c>
    </row>
    <row r="18" spans="1:8" x14ac:dyDescent="0.25">
      <c r="A18" s="79">
        <v>3436</v>
      </c>
      <c r="B18" s="170" t="s">
        <v>364</v>
      </c>
      <c r="C18" s="199">
        <v>0.91214285714285714</v>
      </c>
      <c r="D18" s="199">
        <v>0.93952483801295894</v>
      </c>
      <c r="E18" s="199">
        <v>0.82310984308131241</v>
      </c>
      <c r="F18" s="199">
        <v>0.89607558139534882</v>
      </c>
      <c r="G18" s="287">
        <f t="shared" si="0"/>
        <v>-5.1829921766155887E-4</v>
      </c>
      <c r="H18" s="287">
        <f t="shared" si="1"/>
        <v>-5.182992176615589E-2</v>
      </c>
    </row>
    <row r="19" spans="1:8" x14ac:dyDescent="0.25">
      <c r="A19" s="79">
        <v>3214</v>
      </c>
      <c r="B19" s="64" t="s">
        <v>360</v>
      </c>
      <c r="C19" s="199">
        <v>0.96893203883495149</v>
      </c>
      <c r="D19" s="199">
        <v>0.98412698412698407</v>
      </c>
      <c r="E19" s="199">
        <v>0.99610136452241715</v>
      </c>
      <c r="F19" s="199">
        <v>1</v>
      </c>
      <c r="G19" s="287">
        <f t="shared" si="0"/>
        <v>1.0021922956467261E-3</v>
      </c>
      <c r="H19" s="287">
        <f t="shared" si="1"/>
        <v>0.10021922956467261</v>
      </c>
    </row>
    <row r="20" spans="1:8" x14ac:dyDescent="0.25">
      <c r="A20" s="317">
        <v>3374</v>
      </c>
      <c r="B20" s="251" t="s">
        <v>18</v>
      </c>
      <c r="C20" s="199">
        <v>0.97607531525306612</v>
      </c>
      <c r="D20" s="199">
        <v>0.94567965820908539</v>
      </c>
      <c r="E20" s="199">
        <v>0.94685906852155877</v>
      </c>
      <c r="F20" s="199">
        <v>0.94678609062170704</v>
      </c>
      <c r="G20" s="287">
        <f t="shared" si="0"/>
        <v>-9.4481369778577672E-4</v>
      </c>
      <c r="H20" s="287">
        <f t="shared" si="1"/>
        <v>-9.448136977857767E-2</v>
      </c>
    </row>
    <row r="21" spans="1:8" x14ac:dyDescent="0.25">
      <c r="A21" s="317">
        <v>3690</v>
      </c>
      <c r="B21" s="251" t="s">
        <v>212</v>
      </c>
      <c r="C21" s="199">
        <v>0.9525074207155132</v>
      </c>
      <c r="D21" s="199">
        <v>0.94667818438825191</v>
      </c>
      <c r="E21" s="199">
        <v>0.93923773820681034</v>
      </c>
      <c r="F21" s="199">
        <v>0.91896796591447061</v>
      </c>
      <c r="G21" s="287">
        <f t="shared" si="0"/>
        <v>-1.0819178968078254E-3</v>
      </c>
      <c r="H21" s="287">
        <f t="shared" si="1"/>
        <v>-0.10819178968078254</v>
      </c>
    </row>
    <row r="22" spans="1:8" x14ac:dyDescent="0.25">
      <c r="A22" s="79">
        <v>3210</v>
      </c>
      <c r="B22" s="170" t="s">
        <v>358</v>
      </c>
      <c r="C22" s="199">
        <v>0.958125</v>
      </c>
      <c r="D22" s="199">
        <v>0.96842269813975301</v>
      </c>
      <c r="E22" s="199">
        <v>0.94374120956399432</v>
      </c>
      <c r="F22" s="199">
        <v>0.92247202338945455</v>
      </c>
      <c r="G22" s="287">
        <f t="shared" si="0"/>
        <v>-1.1500960196950145E-3</v>
      </c>
      <c r="H22" s="287">
        <f t="shared" si="1"/>
        <v>-0.11500960196950144</v>
      </c>
    </row>
    <row r="23" spans="1:8" x14ac:dyDescent="0.25">
      <c r="A23" s="79">
        <v>361</v>
      </c>
      <c r="B23" s="64" t="s">
        <v>380</v>
      </c>
      <c r="C23" s="199">
        <v>0.97264021887824892</v>
      </c>
      <c r="D23" s="199">
        <v>0.98890429958391124</v>
      </c>
      <c r="E23" s="199">
        <v>0.97256515775034291</v>
      </c>
      <c r="F23" s="199">
        <v>0.93364377182770664</v>
      </c>
      <c r="G23" s="287">
        <f t="shared" si="0"/>
        <v>-1.2579499048562027E-3</v>
      </c>
      <c r="H23" s="287">
        <f t="shared" si="1"/>
        <v>-0.12579499048562026</v>
      </c>
    </row>
    <row r="24" spans="1:8" x14ac:dyDescent="0.25">
      <c r="A24" s="317">
        <v>3420</v>
      </c>
      <c r="B24" s="251" t="s">
        <v>4</v>
      </c>
      <c r="C24" s="199">
        <v>0.93087844569910327</v>
      </c>
      <c r="D24" s="199">
        <v>0.9102702702702703</v>
      </c>
      <c r="E24" s="199">
        <v>0.92917411363730829</v>
      </c>
      <c r="F24" s="199">
        <v>0.8980491660080695</v>
      </c>
      <c r="G24" s="287">
        <f t="shared" si="0"/>
        <v>-1.0590090222914121E-3</v>
      </c>
      <c r="H24" s="287">
        <f t="shared" si="1"/>
        <v>-0.10590090222914121</v>
      </c>
    </row>
    <row r="25" spans="1:8" x14ac:dyDescent="0.25">
      <c r="A25" s="317">
        <v>3390</v>
      </c>
      <c r="B25" s="251" t="s">
        <v>182</v>
      </c>
      <c r="C25" s="199">
        <v>0.9783427495291902</v>
      </c>
      <c r="D25" s="199">
        <v>0.98269230769230764</v>
      </c>
      <c r="E25" s="199">
        <v>0.9764816556914393</v>
      </c>
      <c r="F25" s="199">
        <v>0.93637688198154445</v>
      </c>
      <c r="G25" s="287">
        <f t="shared" si="0"/>
        <v>-1.3537376628272822E-3</v>
      </c>
      <c r="H25" s="287">
        <f t="shared" si="1"/>
        <v>-0.13537376628272824</v>
      </c>
    </row>
    <row r="26" spans="1:8" x14ac:dyDescent="0.25">
      <c r="A26" s="317">
        <v>3376</v>
      </c>
      <c r="B26" s="251" t="s">
        <v>5</v>
      </c>
      <c r="C26" s="199">
        <v>0.96765847347994827</v>
      </c>
      <c r="D26" s="199">
        <v>0.95258808177468468</v>
      </c>
      <c r="E26" s="199">
        <v>0.91594827586206895</v>
      </c>
      <c r="F26" s="199">
        <v>0.92480211081794195</v>
      </c>
      <c r="G26" s="287">
        <f t="shared" si="0"/>
        <v>-1.3824633116776232E-3</v>
      </c>
      <c r="H26" s="287">
        <f t="shared" si="1"/>
        <v>-0.1382463311677623</v>
      </c>
    </row>
    <row r="27" spans="1:8" x14ac:dyDescent="0.25">
      <c r="A27" s="317">
        <v>3234</v>
      </c>
      <c r="B27" s="251" t="s">
        <v>21</v>
      </c>
      <c r="C27" s="199">
        <v>0.95904235332009236</v>
      </c>
      <c r="D27" s="199">
        <v>0.96986655187257853</v>
      </c>
      <c r="E27" s="199">
        <v>0.96530984856621205</v>
      </c>
      <c r="F27" s="199">
        <v>0.91356361480842807</v>
      </c>
      <c r="G27" s="287">
        <f t="shared" si="0"/>
        <v>-1.4670560810214285E-3</v>
      </c>
      <c r="H27" s="287">
        <f t="shared" si="1"/>
        <v>-0.14670560810214284</v>
      </c>
    </row>
    <row r="28" spans="1:8" x14ac:dyDescent="0.25">
      <c r="A28" s="79">
        <v>3494</v>
      </c>
      <c r="B28" s="170" t="s">
        <v>390</v>
      </c>
      <c r="C28" s="199">
        <v>0.96961325966850831</v>
      </c>
      <c r="D28" s="199">
        <v>0.98843930635838151</v>
      </c>
      <c r="E28" s="199">
        <v>0.97765363128491622</v>
      </c>
      <c r="F28" s="199">
        <v>0.91976225854383353</v>
      </c>
      <c r="G28" s="287">
        <f t="shared" si="0"/>
        <v>-1.6080968104733799E-3</v>
      </c>
      <c r="H28" s="287">
        <f t="shared" si="1"/>
        <v>-0.16080968104733798</v>
      </c>
    </row>
    <row r="29" spans="1:8" x14ac:dyDescent="0.25">
      <c r="A29" s="79">
        <v>3492</v>
      </c>
      <c r="B29" s="170" t="s">
        <v>376</v>
      </c>
      <c r="C29" s="199">
        <v>0.90205011389521639</v>
      </c>
      <c r="D29" s="199">
        <v>0.98341232227488151</v>
      </c>
      <c r="E29" s="199">
        <v>0.94736842105263153</v>
      </c>
      <c r="F29" s="199">
        <v>0.97101449275362317</v>
      </c>
      <c r="G29" s="287">
        <f t="shared" si="0"/>
        <v>2.224657382529251E-3</v>
      </c>
      <c r="H29" s="287">
        <f t="shared" si="1"/>
        <v>0.22246573825292509</v>
      </c>
    </row>
    <row r="30" spans="1:8" x14ac:dyDescent="0.25">
      <c r="A30" s="79">
        <v>3270</v>
      </c>
      <c r="B30" s="64" t="s">
        <v>373</v>
      </c>
      <c r="C30" s="199">
        <v>0.96528704939919896</v>
      </c>
      <c r="D30" s="199">
        <v>0.99038461538461542</v>
      </c>
      <c r="E30" s="199">
        <v>0.94931506849315073</v>
      </c>
      <c r="F30" s="199">
        <v>0.91379310344827591</v>
      </c>
      <c r="G30" s="287">
        <f t="shared" si="0"/>
        <v>-1.661095030674937E-3</v>
      </c>
      <c r="H30" s="287">
        <f t="shared" si="1"/>
        <v>-0.1661095030674937</v>
      </c>
    </row>
    <row r="31" spans="1:8" x14ac:dyDescent="0.25">
      <c r="A31" s="317">
        <v>3392</v>
      </c>
      <c r="B31" s="251" t="s">
        <v>22</v>
      </c>
      <c r="C31" s="199">
        <v>0.9478154411202081</v>
      </c>
      <c r="D31" s="199">
        <v>0.94470968735561378</v>
      </c>
      <c r="E31" s="199">
        <v>0.90267248640784137</v>
      </c>
      <c r="F31" s="199">
        <v>0.89942706720346854</v>
      </c>
      <c r="G31" s="287">
        <f t="shared" si="0"/>
        <v>-1.5609152876367599E-3</v>
      </c>
      <c r="H31" s="287">
        <f t="shared" si="1"/>
        <v>-0.15609152876367599</v>
      </c>
    </row>
    <row r="32" spans="1:8" x14ac:dyDescent="0.25">
      <c r="A32" s="317">
        <v>3188</v>
      </c>
      <c r="B32" s="251" t="s">
        <v>153</v>
      </c>
      <c r="C32" s="199">
        <v>0.9279983955074208</v>
      </c>
      <c r="D32" s="199">
        <v>0.89822294022617122</v>
      </c>
      <c r="E32" s="199">
        <v>0.95527476935419176</v>
      </c>
      <c r="F32" s="199">
        <v>0.88303263734036086</v>
      </c>
      <c r="G32" s="287">
        <f t="shared" si="0"/>
        <v>-1.4505083279696756E-3</v>
      </c>
      <c r="H32" s="287">
        <f t="shared" si="1"/>
        <v>-0.14505083279696757</v>
      </c>
    </row>
    <row r="33" spans="1:8" x14ac:dyDescent="0.25">
      <c r="A33" s="79">
        <v>3230</v>
      </c>
      <c r="B33" s="64" t="s">
        <v>382</v>
      </c>
      <c r="C33" s="199">
        <v>0.97217102838186509</v>
      </c>
      <c r="D33" s="199">
        <v>0.93655477683511623</v>
      </c>
      <c r="E33" s="199">
        <v>0.94965886040936753</v>
      </c>
      <c r="F33" s="199">
        <v>0.91431209602954755</v>
      </c>
      <c r="G33" s="287">
        <f t="shared" si="0"/>
        <v>-1.8664171726554045E-3</v>
      </c>
      <c r="H33" s="287">
        <f t="shared" si="1"/>
        <v>-0.18664171726554046</v>
      </c>
    </row>
    <row r="34" spans="1:8" x14ac:dyDescent="0.25">
      <c r="A34" s="317">
        <v>3696</v>
      </c>
      <c r="B34" s="251" t="s">
        <v>210</v>
      </c>
      <c r="C34" s="199">
        <v>0.94656696867154244</v>
      </c>
      <c r="D34" s="199">
        <v>0.92917628945342567</v>
      </c>
      <c r="E34" s="199">
        <v>0.89526307162760199</v>
      </c>
      <c r="F34" s="199">
        <v>0.89369687603488246</v>
      </c>
      <c r="G34" s="287">
        <f t="shared" si="0"/>
        <v>-1.7054868592470962E-3</v>
      </c>
      <c r="H34" s="287">
        <f t="shared" si="1"/>
        <v>-0.17054868592470962</v>
      </c>
    </row>
    <row r="35" spans="1:8" x14ac:dyDescent="0.25">
      <c r="A35" s="317">
        <v>3694</v>
      </c>
      <c r="B35" s="251" t="s">
        <v>16</v>
      </c>
      <c r="C35" s="199">
        <v>0.93393694517356296</v>
      </c>
      <c r="D35" s="199">
        <v>0.93094037377632755</v>
      </c>
      <c r="E35" s="199">
        <v>0.89079305046684787</v>
      </c>
      <c r="F35" s="199">
        <v>0.88173964849568065</v>
      </c>
      <c r="G35" s="287">
        <f t="shared" si="0"/>
        <v>-1.6837837638026551E-3</v>
      </c>
      <c r="H35" s="287">
        <f t="shared" si="1"/>
        <v>-0.16837837638026551</v>
      </c>
    </row>
    <row r="36" spans="1:8" x14ac:dyDescent="0.25">
      <c r="A36" s="317">
        <v>3388</v>
      </c>
      <c r="B36" s="251" t="s">
        <v>165</v>
      </c>
      <c r="C36" s="199">
        <v>0.91315453384418899</v>
      </c>
      <c r="D36" s="199">
        <v>0.92170240415854454</v>
      </c>
      <c r="E36" s="199">
        <v>0.89485458612975388</v>
      </c>
      <c r="F36" s="199">
        <v>0.86631716906946266</v>
      </c>
      <c r="G36" s="287">
        <f t="shared" si="0"/>
        <v>-1.5108827346685912E-3</v>
      </c>
      <c r="H36" s="287">
        <f t="shared" si="1"/>
        <v>-0.15108827346685913</v>
      </c>
    </row>
    <row r="37" spans="1:8" x14ac:dyDescent="0.25">
      <c r="A37" s="79">
        <v>5786</v>
      </c>
      <c r="B37" s="248" t="s">
        <v>20</v>
      </c>
      <c r="C37" s="199">
        <v>0.93544777998427964</v>
      </c>
      <c r="D37" s="199">
        <v>0.92812643753696522</v>
      </c>
      <c r="E37" s="199">
        <v>0.89244632196501461</v>
      </c>
      <c r="F37" s="199">
        <v>0.88026581227008427</v>
      </c>
      <c r="G37" s="287">
        <f t="shared" si="0"/>
        <v>-1.7800634746514634E-3</v>
      </c>
      <c r="H37" s="287">
        <f t="shared" si="1"/>
        <v>-0.17800634746514635</v>
      </c>
    </row>
    <row r="38" spans="1:8" x14ac:dyDescent="0.25">
      <c r="A38" s="317">
        <v>3456</v>
      </c>
      <c r="B38" s="251" t="s">
        <v>161</v>
      </c>
      <c r="C38" s="199">
        <v>0.95806089426061691</v>
      </c>
      <c r="D38" s="199">
        <v>0.97023730611162662</v>
      </c>
      <c r="E38" s="199">
        <v>0.88849229955714193</v>
      </c>
      <c r="F38" s="199">
        <v>0.8938536325497769</v>
      </c>
      <c r="G38" s="287">
        <f t="shared" si="0"/>
        <v>-2.0712019906722586E-3</v>
      </c>
      <c r="H38" s="287">
        <f t="shared" si="1"/>
        <v>-0.20712019906722587</v>
      </c>
    </row>
    <row r="39" spans="1:8" x14ac:dyDescent="0.25">
      <c r="A39" s="79">
        <v>8875</v>
      </c>
      <c r="B39" s="170" t="s">
        <v>343</v>
      </c>
      <c r="C39" s="199">
        <v>0.94802801326944341</v>
      </c>
      <c r="D39" s="199">
        <v>0.94835377663008391</v>
      </c>
      <c r="E39" s="199">
        <v>0.9294139329155916</v>
      </c>
      <c r="F39" s="199">
        <v>0.8848814684992159</v>
      </c>
      <c r="G39" s="287">
        <f t="shared" si="0"/>
        <v>-2.0369853151686297E-3</v>
      </c>
      <c r="H39" s="287">
        <f t="shared" si="1"/>
        <v>-0.20369853151686299</v>
      </c>
    </row>
    <row r="40" spans="1:8" x14ac:dyDescent="0.25">
      <c r="A40" s="317">
        <v>3382</v>
      </c>
      <c r="B40" s="251" t="s">
        <v>23</v>
      </c>
      <c r="C40" s="199">
        <v>0.94744744744744747</v>
      </c>
      <c r="D40" s="199">
        <v>0.93532145623547636</v>
      </c>
      <c r="E40" s="199">
        <v>0.89241688457228241</v>
      </c>
      <c r="F40" s="199">
        <v>0.86970172684458402</v>
      </c>
      <c r="G40" s="287">
        <f t="shared" si="0"/>
        <v>-2.5079264710601112E-3</v>
      </c>
      <c r="H40" s="287">
        <f t="shared" si="1"/>
        <v>-0.25079264710601112</v>
      </c>
    </row>
    <row r="41" spans="1:8" x14ac:dyDescent="0.25">
      <c r="A41" s="79">
        <v>3370</v>
      </c>
      <c r="B41" s="64" t="s">
        <v>362</v>
      </c>
      <c r="C41" s="199">
        <v>0.96015317739598427</v>
      </c>
      <c r="D41" s="199">
        <v>0.92939227663319179</v>
      </c>
      <c r="E41" s="199">
        <v>0.90302527973476998</v>
      </c>
      <c r="F41" s="199">
        <v>0.8757776856076317</v>
      </c>
      <c r="G41" s="287">
        <f t="shared" si="0"/>
        <v>-2.7217900576887925E-3</v>
      </c>
      <c r="H41" s="287">
        <f t="shared" si="1"/>
        <v>-0.27217900576887927</v>
      </c>
    </row>
    <row r="42" spans="1:8" x14ac:dyDescent="0.25">
      <c r="A42" s="317">
        <v>3446</v>
      </c>
      <c r="B42" s="251" t="s">
        <v>25</v>
      </c>
      <c r="C42" s="199">
        <v>0.94052877138413682</v>
      </c>
      <c r="D42" s="199">
        <v>0.93691940748179769</v>
      </c>
      <c r="E42" s="199">
        <v>0.90031753938110948</v>
      </c>
      <c r="F42" s="199">
        <v>0.86031685918071077</v>
      </c>
      <c r="G42" s="287">
        <f t="shared" si="0"/>
        <v>-2.5874810388201953E-3</v>
      </c>
      <c r="H42" s="287">
        <f t="shared" si="1"/>
        <v>-0.25874810388201952</v>
      </c>
    </row>
    <row r="43" spans="1:8" x14ac:dyDescent="0.25">
      <c r="A43" s="317">
        <v>3454</v>
      </c>
      <c r="B43" s="251" t="s">
        <v>8</v>
      </c>
      <c r="C43" s="199">
        <v>0.94184930077228135</v>
      </c>
      <c r="D43" s="199">
        <v>0.94446557626473948</v>
      </c>
      <c r="E43" s="199">
        <v>0.91571009635525769</v>
      </c>
      <c r="F43" s="199">
        <v>0.8599124186896816</v>
      </c>
      <c r="G43" s="287">
        <f t="shared" si="0"/>
        <v>-2.6431252284709597E-3</v>
      </c>
      <c r="H43" s="287">
        <f t="shared" si="1"/>
        <v>-0.26431252284709594</v>
      </c>
    </row>
    <row r="44" spans="1:8" x14ac:dyDescent="0.25">
      <c r="A44" s="317">
        <v>3418</v>
      </c>
      <c r="B44" s="251" t="s">
        <v>213</v>
      </c>
      <c r="C44" s="199">
        <v>0.91972396925227118</v>
      </c>
      <c r="D44" s="199">
        <v>0.91079275795394621</v>
      </c>
      <c r="E44" s="199">
        <v>0.90280324862457428</v>
      </c>
      <c r="F44" s="199">
        <v>0.84668557249202414</v>
      </c>
      <c r="G44" s="287">
        <f t="shared" si="0"/>
        <v>-2.3560773148466785E-3</v>
      </c>
      <c r="H44" s="287">
        <f t="shared" si="1"/>
        <v>-0.23560773148466785</v>
      </c>
    </row>
    <row r="45" spans="1:8" x14ac:dyDescent="0.25">
      <c r="A45" s="79">
        <v>8895</v>
      </c>
      <c r="B45" s="64" t="s">
        <v>343</v>
      </c>
      <c r="C45" s="199">
        <v>0.87308641975308643</v>
      </c>
      <c r="D45" s="199">
        <v>0.85432098765432096</v>
      </c>
      <c r="E45" s="199">
        <v>0.85876543209876544</v>
      </c>
      <c r="F45" s="199">
        <v>0.81827160493827156</v>
      </c>
      <c r="G45" s="287">
        <f t="shared" si="0"/>
        <v>-1.7682198327359636E-3</v>
      </c>
      <c r="H45" s="287">
        <f t="shared" si="1"/>
        <v>-0.17682198327359636</v>
      </c>
    </row>
    <row r="46" spans="1:8" x14ac:dyDescent="0.25">
      <c r="A46" s="79">
        <v>3445</v>
      </c>
      <c r="B46" s="64" t="s">
        <v>388</v>
      </c>
      <c r="C46" s="199">
        <v>0.95105877268798622</v>
      </c>
      <c r="D46" s="199">
        <v>0.94438362163345746</v>
      </c>
      <c r="E46" s="199">
        <v>0.83094430462851521</v>
      </c>
      <c r="F46" s="199">
        <v>0.85722173144876324</v>
      </c>
      <c r="G46" s="287">
        <f t="shared" si="0"/>
        <v>-3.0270013302975156E-3</v>
      </c>
      <c r="H46" s="287">
        <f t="shared" si="1"/>
        <v>-0.30270013302975157</v>
      </c>
    </row>
    <row r="47" spans="1:8" x14ac:dyDescent="0.25">
      <c r="A47" s="317">
        <v>3458</v>
      </c>
      <c r="B47" s="252" t="s">
        <v>15</v>
      </c>
      <c r="C47" s="199">
        <v>0.94274406332453831</v>
      </c>
      <c r="D47" s="199">
        <v>0.9285714285714286</v>
      </c>
      <c r="E47" s="199">
        <v>0.82542643923240944</v>
      </c>
      <c r="F47" s="199">
        <v>0.84979702300405957</v>
      </c>
      <c r="G47" s="287">
        <f t="shared" si="0"/>
        <v>-2.9982916232412496E-3</v>
      </c>
      <c r="H47" s="287">
        <f t="shared" si="1"/>
        <v>-0.29982916232412493</v>
      </c>
    </row>
    <row r="48" spans="1:8" x14ac:dyDescent="0.25">
      <c r="A48" s="317">
        <v>3448</v>
      </c>
      <c r="B48" s="251" t="s">
        <v>10</v>
      </c>
      <c r="C48" s="199">
        <v>0.93191076624636271</v>
      </c>
      <c r="D48" s="199">
        <v>0.94939429464634628</v>
      </c>
      <c r="E48" s="199">
        <v>0.87531510568159787</v>
      </c>
      <c r="F48" s="199">
        <v>0.84205369390554574</v>
      </c>
      <c r="G48" s="287">
        <f t="shared" si="0"/>
        <v>-2.8986152368005473E-3</v>
      </c>
      <c r="H48" s="287">
        <f t="shared" si="1"/>
        <v>-0.28986152368005474</v>
      </c>
    </row>
    <row r="49" spans="1:8" x14ac:dyDescent="0.25">
      <c r="A49" s="317">
        <v>5780</v>
      </c>
      <c r="B49" s="251" t="s">
        <v>12</v>
      </c>
      <c r="C49" s="199">
        <v>0.91876062974409201</v>
      </c>
      <c r="D49" s="199">
        <v>0.90244161499754383</v>
      </c>
      <c r="E49" s="199">
        <v>0.85585090171863198</v>
      </c>
      <c r="F49" s="199">
        <v>0.8301489874445791</v>
      </c>
      <c r="G49" s="287">
        <f t="shared" si="0"/>
        <v>-2.8584400741778356E-3</v>
      </c>
      <c r="H49" s="287">
        <f t="shared" si="1"/>
        <v>-0.28584400741778354</v>
      </c>
    </row>
    <row r="50" spans="1:8" x14ac:dyDescent="0.25">
      <c r="A50" s="317">
        <v>3452</v>
      </c>
      <c r="B50" s="251" t="s">
        <v>209</v>
      </c>
      <c r="C50" s="199">
        <v>0.91900157037771713</v>
      </c>
      <c r="D50" s="199">
        <v>0.90127599635429612</v>
      </c>
      <c r="E50" s="199">
        <v>0.84237736785507489</v>
      </c>
      <c r="F50" s="199">
        <v>0.82624025219844033</v>
      </c>
      <c r="G50" s="287">
        <f t="shared" si="0"/>
        <v>-2.9923005864282838E-3</v>
      </c>
      <c r="H50" s="287">
        <f t="shared" si="1"/>
        <v>-0.29923005864282837</v>
      </c>
    </row>
    <row r="51" spans="1:8" x14ac:dyDescent="0.25">
      <c r="A51" s="317">
        <v>3416</v>
      </c>
      <c r="B51" s="251" t="s">
        <v>211</v>
      </c>
      <c r="C51" s="199">
        <v>0.89016883037727801</v>
      </c>
      <c r="D51" s="199">
        <v>0.87515307372030371</v>
      </c>
      <c r="E51" s="199">
        <v>0.88874649090687174</v>
      </c>
      <c r="F51" s="199">
        <v>0.81380594843140674</v>
      </c>
      <c r="G51" s="287">
        <f t="shared" si="0"/>
        <v>-2.4633187724474601E-3</v>
      </c>
      <c r="H51" s="287">
        <f t="shared" si="1"/>
        <v>-0.24633187724474601</v>
      </c>
    </row>
    <row r="52" spans="1:8" x14ac:dyDescent="0.25">
      <c r="A52" s="79">
        <v>3378</v>
      </c>
      <c r="B52" s="170" t="s">
        <v>392</v>
      </c>
      <c r="C52" s="199">
        <v>0.96739130434782605</v>
      </c>
      <c r="D52" s="199">
        <v>0.9833795013850416</v>
      </c>
      <c r="E52" s="199">
        <v>0.98648648648648651</v>
      </c>
      <c r="F52" s="199">
        <v>0.84482758620689657</v>
      </c>
      <c r="G52" s="287">
        <f t="shared" si="0"/>
        <v>-3.9536683271267576E-3</v>
      </c>
      <c r="H52" s="287">
        <f t="shared" si="1"/>
        <v>-0.39536683271267575</v>
      </c>
    </row>
    <row r="53" spans="1:8" x14ac:dyDescent="0.25">
      <c r="A53" s="317">
        <v>3396</v>
      </c>
      <c r="B53" s="251" t="s">
        <v>2</v>
      </c>
      <c r="C53" s="199">
        <v>0.9115426105717368</v>
      </c>
      <c r="D53" s="199">
        <v>0.89258028792912514</v>
      </c>
      <c r="E53" s="199">
        <v>0.88660907127429811</v>
      </c>
      <c r="F53" s="199">
        <v>0.8136160714285714</v>
      </c>
      <c r="G53" s="287">
        <f t="shared" si="0"/>
        <v>-3.1589206175214645E-3</v>
      </c>
      <c r="H53" s="287">
        <f t="shared" si="1"/>
        <v>-0.31589206175214646</v>
      </c>
    </row>
    <row r="54" spans="1:8" x14ac:dyDescent="0.25">
      <c r="A54" s="79">
        <v>3417</v>
      </c>
      <c r="B54" s="170" t="s">
        <v>347</v>
      </c>
      <c r="C54" s="199">
        <v>0.92130365659777425</v>
      </c>
      <c r="D54" s="199">
        <v>0.92816787732041972</v>
      </c>
      <c r="E54" s="199">
        <v>0.8662884927066451</v>
      </c>
      <c r="F54" s="199">
        <v>0.81434599156118148</v>
      </c>
      <c r="G54" s="287">
        <f t="shared" si="0"/>
        <v>-3.4502472592449281E-3</v>
      </c>
      <c r="H54" s="287">
        <f t="shared" si="1"/>
        <v>-0.34502472592449279</v>
      </c>
    </row>
    <row r="55" spans="1:8" x14ac:dyDescent="0.25">
      <c r="A55" s="79">
        <v>8897</v>
      </c>
      <c r="B55" s="64" t="s">
        <v>343</v>
      </c>
      <c r="C55" s="199">
        <v>0.85103244837758107</v>
      </c>
      <c r="D55" s="199">
        <v>0.83184523809523814</v>
      </c>
      <c r="E55" s="199">
        <v>0.75368731563421831</v>
      </c>
      <c r="F55" s="199">
        <v>0.73163418290854576</v>
      </c>
      <c r="G55" s="287">
        <f t="shared" si="0"/>
        <v>-3.8515569506140422E-3</v>
      </c>
      <c r="H55" s="287">
        <f t="shared" si="1"/>
        <v>-0.38515569506140424</v>
      </c>
    </row>
    <row r="56" spans="1:8" x14ac:dyDescent="0.25">
      <c r="A56" s="79">
        <v>3264</v>
      </c>
      <c r="B56" s="64" t="s">
        <v>339</v>
      </c>
      <c r="C56" s="199">
        <v>0.98761261261261257</v>
      </c>
      <c r="D56" s="199">
        <v>0.9942987457240593</v>
      </c>
      <c r="E56" s="199">
        <v>0.98988764044943822</v>
      </c>
      <c r="F56" s="199">
        <v>0.80067001675041871</v>
      </c>
      <c r="G56" s="287">
        <f t="shared" si="0"/>
        <v>-6.0304063181352858E-3</v>
      </c>
      <c r="H56" s="287">
        <f t="shared" si="1"/>
        <v>-0.60304063181352863</v>
      </c>
    </row>
    <row r="57" spans="1:8" x14ac:dyDescent="0.25">
      <c r="A57" s="79">
        <v>3450</v>
      </c>
      <c r="B57" s="170" t="s">
        <v>386</v>
      </c>
      <c r="C57" s="199">
        <v>0.91737649063032367</v>
      </c>
      <c r="D57" s="199">
        <v>0.88245315161839866</v>
      </c>
      <c r="E57" s="199">
        <v>0.84156729131175467</v>
      </c>
      <c r="F57" s="199">
        <v>0.74589455488331891</v>
      </c>
      <c r="G57" s="287">
        <f t="shared" si="0"/>
        <v>-5.5316753466775727E-3</v>
      </c>
      <c r="H57" s="287">
        <f t="shared" si="1"/>
        <v>-0.55316753466775725</v>
      </c>
    </row>
    <row r="58" spans="1:8" x14ac:dyDescent="0.25">
      <c r="A58" s="317">
        <v>9685</v>
      </c>
      <c r="B58" s="251" t="s">
        <v>151</v>
      </c>
      <c r="C58" s="199">
        <v>0.87093399277154271</v>
      </c>
      <c r="D58" s="199">
        <v>0.83805513016845334</v>
      </c>
      <c r="E58" s="199">
        <v>0.76863826550019021</v>
      </c>
      <c r="F58" s="199">
        <v>0.76536904991327814</v>
      </c>
      <c r="G58" s="287">
        <f t="shared" si="0"/>
        <v>-3.4053207373633729E-3</v>
      </c>
      <c r="H58" s="287">
        <f t="shared" si="1"/>
        <v>-0.34053207373633732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K28" sqref="K28"/>
    </sheetView>
  </sheetViews>
  <sheetFormatPr defaultRowHeight="15" x14ac:dyDescent="0.25"/>
  <cols>
    <col min="2" max="2" width="29.5703125" customWidth="1"/>
    <col min="3" max="3" width="12.85546875" bestFit="1" customWidth="1"/>
  </cols>
  <sheetData>
    <row r="1" spans="1:3" x14ac:dyDescent="0.25">
      <c r="A1" s="1"/>
      <c r="B1" s="1" t="s">
        <v>308</v>
      </c>
      <c r="C1" s="1" t="s">
        <v>307</v>
      </c>
    </row>
    <row r="2" spans="1:3" x14ac:dyDescent="0.25">
      <c r="A2" s="1">
        <v>3396</v>
      </c>
      <c r="B2" s="175" t="s">
        <v>2</v>
      </c>
      <c r="C2" s="176">
        <v>0.8136160714285714</v>
      </c>
    </row>
    <row r="3" spans="1:3" x14ac:dyDescent="0.25">
      <c r="A3" s="1">
        <v>9685</v>
      </c>
      <c r="B3" s="175" t="s">
        <v>251</v>
      </c>
      <c r="C3" s="176">
        <v>0.76536904991327814</v>
      </c>
    </row>
    <row r="4" spans="1:3" x14ac:dyDescent="0.25">
      <c r="A4" s="1">
        <v>3420</v>
      </c>
      <c r="B4" s="175" t="s">
        <v>4</v>
      </c>
      <c r="C4" s="176">
        <v>0.8980491660080695</v>
      </c>
    </row>
    <row r="5" spans="1:3" x14ac:dyDescent="0.25">
      <c r="A5" s="1">
        <v>3376</v>
      </c>
      <c r="B5" s="175" t="s">
        <v>5</v>
      </c>
      <c r="C5" s="176">
        <v>0.92480211081794195</v>
      </c>
    </row>
    <row r="6" spans="1:3" x14ac:dyDescent="0.25">
      <c r="A6" s="1">
        <v>3452</v>
      </c>
      <c r="B6" s="175" t="s">
        <v>250</v>
      </c>
      <c r="C6" s="176">
        <v>0.82624025219844033</v>
      </c>
    </row>
    <row r="7" spans="1:3" x14ac:dyDescent="0.25">
      <c r="A7" s="1">
        <v>3454</v>
      </c>
      <c r="B7" s="175" t="s">
        <v>8</v>
      </c>
      <c r="C7" s="176">
        <v>0.8599124186896816</v>
      </c>
    </row>
    <row r="8" spans="1:3" x14ac:dyDescent="0.25">
      <c r="A8" s="1">
        <v>3188</v>
      </c>
      <c r="B8" s="175" t="s">
        <v>248</v>
      </c>
      <c r="C8" s="176">
        <v>0.88303263734036086</v>
      </c>
    </row>
    <row r="9" spans="1:3" x14ac:dyDescent="0.25">
      <c r="A9" s="1">
        <v>3448</v>
      </c>
      <c r="B9" s="175" t="s">
        <v>10</v>
      </c>
      <c r="C9" s="176">
        <v>0.84205369390554574</v>
      </c>
    </row>
    <row r="10" spans="1:3" x14ac:dyDescent="0.25">
      <c r="A10" s="1">
        <v>3416</v>
      </c>
      <c r="B10" s="175" t="s">
        <v>11</v>
      </c>
      <c r="C10" s="176">
        <v>0.81380594843140674</v>
      </c>
    </row>
    <row r="11" spans="1:3" x14ac:dyDescent="0.25">
      <c r="A11" s="1">
        <v>5780</v>
      </c>
      <c r="B11" s="175" t="s">
        <v>12</v>
      </c>
      <c r="C11" s="176">
        <v>0.8301489874445791</v>
      </c>
    </row>
    <row r="12" spans="1:3" x14ac:dyDescent="0.25">
      <c r="A12" s="1">
        <v>3418</v>
      </c>
      <c r="B12" s="175" t="s">
        <v>249</v>
      </c>
      <c r="C12" s="176">
        <v>0.84668557249202414</v>
      </c>
    </row>
    <row r="13" spans="1:3" x14ac:dyDescent="0.25">
      <c r="A13" s="1">
        <v>3424</v>
      </c>
      <c r="B13" s="175" t="s">
        <v>14</v>
      </c>
      <c r="C13" s="176">
        <v>0.9660922734852696</v>
      </c>
    </row>
    <row r="14" spans="1:3" x14ac:dyDescent="0.25">
      <c r="A14" s="1">
        <v>3694</v>
      </c>
      <c r="B14" s="175" t="s">
        <v>16</v>
      </c>
      <c r="C14" s="176">
        <v>0.88173964849568065</v>
      </c>
    </row>
    <row r="15" spans="1:3" x14ac:dyDescent="0.25">
      <c r="A15" s="1">
        <v>3414</v>
      </c>
      <c r="B15" s="175" t="s">
        <v>17</v>
      </c>
      <c r="C15" s="176">
        <v>0.91431670281995658</v>
      </c>
    </row>
    <row r="16" spans="1:3" x14ac:dyDescent="0.25">
      <c r="A16" s="1">
        <v>3374</v>
      </c>
      <c r="B16" s="175" t="s">
        <v>18</v>
      </c>
      <c r="C16" s="176">
        <v>0.94678609062170704</v>
      </c>
    </row>
    <row r="17" spans="1:3" x14ac:dyDescent="0.25">
      <c r="A17">
        <v>5786</v>
      </c>
      <c r="B17" t="s">
        <v>283</v>
      </c>
      <c r="C17" s="67">
        <v>0.87799812229858998</v>
      </c>
    </row>
    <row r="18" spans="1:3" x14ac:dyDescent="0.25">
      <c r="A18" s="1">
        <v>3262</v>
      </c>
      <c r="B18" s="175" t="s">
        <v>26</v>
      </c>
      <c r="C18" s="176">
        <v>0.90172609298223505</v>
      </c>
    </row>
    <row r="19" spans="1:3" x14ac:dyDescent="0.25">
      <c r="A19" s="1">
        <v>3234</v>
      </c>
      <c r="B19" s="175" t="s">
        <v>21</v>
      </c>
      <c r="C19" s="176">
        <v>0.91356361480842807</v>
      </c>
    </row>
    <row r="20" spans="1:3" x14ac:dyDescent="0.25">
      <c r="A20" s="1">
        <v>3392</v>
      </c>
      <c r="B20" s="175" t="s">
        <v>22</v>
      </c>
      <c r="C20" s="176">
        <v>0.89942706720346854</v>
      </c>
    </row>
    <row r="21" spans="1:3" x14ac:dyDescent="0.25">
      <c r="A21" s="1">
        <v>3382</v>
      </c>
      <c r="B21" s="175" t="s">
        <v>23</v>
      </c>
      <c r="C21" s="176">
        <v>0.86970172684458402</v>
      </c>
    </row>
    <row r="22" spans="1:3" x14ac:dyDescent="0.25">
      <c r="A22" s="1">
        <v>3456</v>
      </c>
      <c r="B22" s="175" t="s">
        <v>24</v>
      </c>
      <c r="C22" s="176">
        <v>0.8938536325497769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1"/>
  <sheetViews>
    <sheetView workbookViewId="0">
      <selection activeCell="O26" sqref="O26"/>
    </sheetView>
  </sheetViews>
  <sheetFormatPr defaultRowHeight="15" x14ac:dyDescent="0.25"/>
  <sheetData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53"/>
      <c r="C5" s="53"/>
      <c r="D5" s="53"/>
      <c r="E5" s="54"/>
      <c r="F5" s="54"/>
      <c r="G5" s="54"/>
      <c r="H5" s="54"/>
      <c r="I5" s="1"/>
      <c r="J5" s="1"/>
      <c r="K5" s="1"/>
      <c r="L5" s="1"/>
      <c r="M5" s="1"/>
      <c r="N5" s="1"/>
    </row>
    <row r="6" spans="1:14" x14ac:dyDescent="0.25">
      <c r="A6" s="1"/>
      <c r="B6" s="53"/>
      <c r="C6" s="53"/>
      <c r="D6" s="53"/>
      <c r="E6" s="54"/>
      <c r="F6" s="54"/>
      <c r="G6" s="54"/>
      <c r="H6" s="54"/>
      <c r="I6" s="1"/>
      <c r="J6" s="1"/>
      <c r="K6" s="1"/>
      <c r="L6" s="1"/>
      <c r="M6" s="1"/>
      <c r="N6" s="1"/>
    </row>
    <row r="7" spans="1:14" x14ac:dyDescent="0.25">
      <c r="A7" s="1"/>
      <c r="B7" s="53"/>
      <c r="C7" s="53"/>
      <c r="D7" s="53"/>
      <c r="E7" s="54"/>
      <c r="F7" s="54"/>
      <c r="G7" s="54"/>
      <c r="H7" s="54"/>
      <c r="I7" s="1"/>
      <c r="J7" s="1"/>
      <c r="K7" s="1"/>
      <c r="L7" s="1"/>
      <c r="M7" s="1"/>
      <c r="N7" s="1"/>
    </row>
    <row r="8" spans="1:14" x14ac:dyDescent="0.25">
      <c r="A8" s="1"/>
      <c r="B8" s="53"/>
      <c r="C8" s="53"/>
      <c r="D8" s="53"/>
      <c r="E8" s="54"/>
      <c r="F8" s="54"/>
      <c r="G8" s="54"/>
      <c r="H8" s="54"/>
      <c r="I8" s="1"/>
      <c r="J8" s="1"/>
      <c r="K8" s="1"/>
      <c r="L8" s="1"/>
      <c r="M8" s="1"/>
      <c r="N8" s="1"/>
    </row>
    <row r="9" spans="1:14" x14ac:dyDescent="0.25">
      <c r="A9" s="1"/>
      <c r="B9" s="53"/>
      <c r="C9" s="53"/>
      <c r="D9" s="53"/>
      <c r="E9" s="54"/>
      <c r="F9" s="54"/>
      <c r="G9" s="54"/>
      <c r="H9" s="54"/>
      <c r="I9" s="1"/>
      <c r="J9" s="1"/>
      <c r="K9" s="1"/>
      <c r="L9" s="1"/>
      <c r="M9" s="1"/>
      <c r="N9" s="1"/>
    </row>
    <row r="10" spans="1:14" x14ac:dyDescent="0.25">
      <c r="A10" s="1"/>
      <c r="B10" s="53"/>
      <c r="C10" s="53"/>
      <c r="D10" s="53"/>
      <c r="E10" s="54"/>
      <c r="F10" s="54"/>
      <c r="G10" s="54"/>
      <c r="H10" s="54"/>
      <c r="I10" s="1"/>
      <c r="J10" s="1"/>
      <c r="K10" s="1"/>
      <c r="L10" s="1"/>
      <c r="M10" s="1"/>
      <c r="N10" s="1"/>
    </row>
    <row r="11" spans="1:14" x14ac:dyDescent="0.25">
      <c r="A11" s="1"/>
      <c r="B11" s="55" t="s">
        <v>84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1"/>
    </row>
    <row r="12" spans="1:14" x14ac:dyDescent="0.25">
      <c r="A12" s="1"/>
      <c r="B12" s="56" t="s">
        <v>85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"/>
    </row>
    <row r="13" spans="1:14" x14ac:dyDescent="0.25">
      <c r="A13" s="1"/>
      <c r="B13" s="56" t="s">
        <v>86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1"/>
    </row>
    <row r="14" spans="1:14" x14ac:dyDescent="0.25">
      <c r="A14" s="1"/>
      <c r="B14" s="56" t="s">
        <v>87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1"/>
    </row>
    <row r="15" spans="1:14" x14ac:dyDescent="0.25">
      <c r="A15" s="1"/>
      <c r="B15" s="56" t="s">
        <v>88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1"/>
    </row>
    <row r="16" spans="1:14" x14ac:dyDescent="0.25">
      <c r="A16" s="1"/>
      <c r="B16" s="56" t="s">
        <v>89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1"/>
    </row>
    <row r="17" spans="1:14" x14ac:dyDescent="0.25">
      <c r="A17" s="1"/>
      <c r="B17" s="56" t="s">
        <v>90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1"/>
    </row>
    <row r="18" spans="1:14" x14ac:dyDescent="0.25">
      <c r="A18" s="1"/>
      <c r="B18" s="56" t="s">
        <v>91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cols>
    <col min="1" max="1" width="24.85546875" customWidth="1"/>
    <col min="2" max="2" width="23" customWidth="1"/>
    <col min="3" max="3" width="9.140625" style="205"/>
  </cols>
  <sheetData>
    <row r="1" spans="1:3" ht="36" customHeight="1" x14ac:dyDescent="0.25">
      <c r="A1" s="223" t="s">
        <v>315</v>
      </c>
      <c r="B1" s="224" t="s">
        <v>316</v>
      </c>
      <c r="C1" s="225" t="s">
        <v>32</v>
      </c>
    </row>
    <row r="2" spans="1:3" ht="30" customHeight="1" x14ac:dyDescent="0.25">
      <c r="A2" s="330" t="s">
        <v>305</v>
      </c>
      <c r="B2" s="213" t="s">
        <v>302</v>
      </c>
      <c r="C2" s="226">
        <v>5</v>
      </c>
    </row>
    <row r="3" spans="1:3" ht="30" customHeight="1" x14ac:dyDescent="0.25">
      <c r="A3" s="330"/>
      <c r="B3" s="213" t="s">
        <v>301</v>
      </c>
      <c r="C3" s="227">
        <v>4</v>
      </c>
    </row>
    <row r="4" spans="1:3" ht="30" customHeight="1" x14ac:dyDescent="0.25">
      <c r="A4" s="331" t="s">
        <v>303</v>
      </c>
      <c r="B4" s="213" t="s">
        <v>302</v>
      </c>
      <c r="C4" s="227">
        <v>4</v>
      </c>
    </row>
    <row r="5" spans="1:3" ht="30" customHeight="1" x14ac:dyDescent="0.25">
      <c r="A5" s="331"/>
      <c r="B5" s="213" t="s">
        <v>301</v>
      </c>
      <c r="C5" s="228">
        <v>3</v>
      </c>
    </row>
    <row r="6" spans="1:3" ht="30" customHeight="1" x14ac:dyDescent="0.25">
      <c r="A6" s="332" t="s">
        <v>304</v>
      </c>
      <c r="B6" s="213" t="s">
        <v>301</v>
      </c>
      <c r="C6" s="228">
        <v>3</v>
      </c>
    </row>
    <row r="7" spans="1:3" ht="30" customHeight="1" x14ac:dyDescent="0.25">
      <c r="A7" s="332"/>
      <c r="B7" s="213" t="s">
        <v>302</v>
      </c>
      <c r="C7" s="229">
        <v>2</v>
      </c>
    </row>
    <row r="8" spans="1:3" ht="30" customHeight="1" x14ac:dyDescent="0.25">
      <c r="A8" s="333" t="s">
        <v>306</v>
      </c>
      <c r="B8" s="213" t="s">
        <v>301</v>
      </c>
      <c r="C8" s="229">
        <v>2</v>
      </c>
    </row>
    <row r="9" spans="1:3" ht="30" customHeight="1" thickBot="1" x14ac:dyDescent="0.3">
      <c r="A9" s="334"/>
      <c r="B9" s="230" t="s">
        <v>302</v>
      </c>
      <c r="C9" s="231">
        <v>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topLeftCell="A79" workbookViewId="0">
      <selection activeCell="F80" sqref="F80"/>
    </sheetView>
  </sheetViews>
  <sheetFormatPr defaultRowHeight="15" x14ac:dyDescent="0.25"/>
  <cols>
    <col min="1" max="1" width="13.85546875" bestFit="1" customWidth="1"/>
    <col min="2" max="2" width="18.7109375" customWidth="1"/>
    <col min="3" max="3" width="15.140625" bestFit="1" customWidth="1"/>
    <col min="4" max="4" width="23.85546875" bestFit="1" customWidth="1"/>
    <col min="5" max="5" width="16.42578125" bestFit="1" customWidth="1"/>
    <col min="6" max="6" width="24.5703125" bestFit="1" customWidth="1"/>
    <col min="7" max="7" width="15.28515625" bestFit="1" customWidth="1"/>
    <col min="8" max="8" width="14.7109375" bestFit="1" customWidth="1"/>
    <col min="9" max="9" width="13.42578125" bestFit="1" customWidth="1"/>
    <col min="14" max="14" width="14.5703125" customWidth="1"/>
    <col min="18" max="18" width="16.140625" customWidth="1"/>
    <col min="27" max="27" width="14.42578125" customWidth="1"/>
    <col min="28" max="28" width="21.5703125" customWidth="1"/>
    <col min="38" max="38" width="16" customWidth="1"/>
  </cols>
  <sheetData>
    <row r="1" spans="1:38" x14ac:dyDescent="0.25">
      <c r="A1" t="s">
        <v>252</v>
      </c>
      <c r="B1">
        <v>3424</v>
      </c>
      <c r="C1">
        <v>3374</v>
      </c>
      <c r="D1">
        <v>3390</v>
      </c>
      <c r="E1">
        <v>3376</v>
      </c>
      <c r="F1">
        <v>3690</v>
      </c>
      <c r="G1">
        <v>3414</v>
      </c>
      <c r="H1">
        <v>3234</v>
      </c>
      <c r="I1">
        <v>3262</v>
      </c>
      <c r="J1">
        <v>3392</v>
      </c>
      <c r="K1">
        <v>3420</v>
      </c>
      <c r="L1">
        <v>3456</v>
      </c>
      <c r="M1">
        <v>3696</v>
      </c>
      <c r="N1">
        <v>3188</v>
      </c>
      <c r="O1">
        <v>3694</v>
      </c>
      <c r="P1">
        <v>3382</v>
      </c>
      <c r="Q1">
        <v>3388</v>
      </c>
      <c r="R1">
        <v>3446</v>
      </c>
      <c r="S1">
        <v>3454</v>
      </c>
      <c r="T1">
        <v>3458</v>
      </c>
      <c r="U1">
        <v>3418</v>
      </c>
      <c r="V1">
        <v>3448</v>
      </c>
      <c r="W1">
        <v>5780</v>
      </c>
      <c r="X1">
        <v>3452</v>
      </c>
      <c r="Y1">
        <v>3416</v>
      </c>
      <c r="Z1">
        <v>3396</v>
      </c>
      <c r="AA1">
        <v>9685</v>
      </c>
      <c r="AB1">
        <v>5786</v>
      </c>
    </row>
    <row r="2" spans="1:38" x14ac:dyDescent="0.25">
      <c r="A2" s="64"/>
      <c r="B2" s="66" t="s">
        <v>14</v>
      </c>
      <c r="C2" s="66" t="s">
        <v>18</v>
      </c>
      <c r="D2" s="66" t="s">
        <v>182</v>
      </c>
      <c r="E2" s="66" t="s">
        <v>5</v>
      </c>
      <c r="F2" s="66" t="s">
        <v>19</v>
      </c>
      <c r="G2" s="66" t="s">
        <v>17</v>
      </c>
      <c r="H2" s="66" t="s">
        <v>21</v>
      </c>
      <c r="I2" s="66" t="s">
        <v>26</v>
      </c>
      <c r="J2" s="66" t="s">
        <v>22</v>
      </c>
      <c r="K2" s="66" t="s">
        <v>4</v>
      </c>
      <c r="L2" s="66" t="s">
        <v>24</v>
      </c>
      <c r="M2" s="66" t="s">
        <v>6</v>
      </c>
      <c r="N2" s="66" t="s">
        <v>248</v>
      </c>
      <c r="O2" s="66" t="s">
        <v>16</v>
      </c>
      <c r="P2" s="66" t="s">
        <v>23</v>
      </c>
      <c r="Q2" s="66" t="s">
        <v>165</v>
      </c>
      <c r="R2" s="66" t="s">
        <v>25</v>
      </c>
      <c r="S2" s="66" t="s">
        <v>8</v>
      </c>
      <c r="T2" s="66" t="s">
        <v>15</v>
      </c>
      <c r="U2" s="66" t="s">
        <v>249</v>
      </c>
      <c r="V2" s="66" t="s">
        <v>10</v>
      </c>
      <c r="W2" s="66" t="s">
        <v>12</v>
      </c>
      <c r="X2" s="66" t="s">
        <v>250</v>
      </c>
      <c r="Y2" s="66" t="s">
        <v>11</v>
      </c>
      <c r="Z2" s="66" t="s">
        <v>2</v>
      </c>
      <c r="AA2" s="66" t="s">
        <v>251</v>
      </c>
      <c r="AB2" s="319" t="s">
        <v>283</v>
      </c>
      <c r="AL2">
        <v>5786</v>
      </c>
    </row>
    <row r="3" spans="1:38" x14ac:dyDescent="0.25">
      <c r="A3" s="64">
        <v>1987</v>
      </c>
      <c r="B3" s="64">
        <v>0.97562750090942163</v>
      </c>
      <c r="C3" s="64">
        <v>0.97607531525306612</v>
      </c>
      <c r="D3" s="64">
        <v>0.9783427495291902</v>
      </c>
      <c r="E3" s="64">
        <v>0.96765847347994827</v>
      </c>
      <c r="F3" s="64">
        <v>0.9525074207155132</v>
      </c>
      <c r="G3" s="64">
        <v>0.9294605809128631</v>
      </c>
      <c r="H3" s="64">
        <v>0.95904235332009236</v>
      </c>
      <c r="I3" s="64"/>
      <c r="J3" s="64">
        <v>0.9478154411202081</v>
      </c>
      <c r="K3" s="64">
        <v>0.93087844569910327</v>
      </c>
      <c r="L3" s="64">
        <v>0.95806089426061691</v>
      </c>
      <c r="M3" s="64">
        <v>0.94656696867154244</v>
      </c>
      <c r="N3" s="64">
        <v>0.9279983955074208</v>
      </c>
      <c r="O3" s="64">
        <v>0.93393694517356296</v>
      </c>
      <c r="P3" s="64">
        <v>0.94744744744744747</v>
      </c>
      <c r="Q3" s="64">
        <v>0.91315453384418899</v>
      </c>
      <c r="R3" s="64">
        <v>0.94052877138413682</v>
      </c>
      <c r="S3" s="64">
        <v>0.94184930077228135</v>
      </c>
      <c r="T3" s="64">
        <v>0.94274406332453831</v>
      </c>
      <c r="U3" s="64">
        <v>0.91972396925227118</v>
      </c>
      <c r="V3" s="64">
        <v>0.93191076624636271</v>
      </c>
      <c r="W3" s="64">
        <v>0.91876062974409201</v>
      </c>
      <c r="X3" s="64">
        <v>0.91900157037771713</v>
      </c>
      <c r="Y3" s="64">
        <v>0.89016883037727801</v>
      </c>
      <c r="Z3" s="64">
        <v>0.9115426105717368</v>
      </c>
      <c r="AA3" s="64">
        <v>0.87093399277154271</v>
      </c>
      <c r="AB3" s="64">
        <v>0.93544777998427964</v>
      </c>
      <c r="AL3" t="s">
        <v>283</v>
      </c>
    </row>
    <row r="4" spans="1:38" x14ac:dyDescent="0.25">
      <c r="A4" s="64">
        <v>1995</v>
      </c>
      <c r="B4" s="64">
        <v>0.97185430463576161</v>
      </c>
      <c r="C4" s="64">
        <v>0.94567965820908539</v>
      </c>
      <c r="D4" s="64">
        <v>0.98269230769230764</v>
      </c>
      <c r="E4" s="64">
        <v>0.95258808177468468</v>
      </c>
      <c r="F4" s="64">
        <v>0.94667818438825191</v>
      </c>
      <c r="G4" s="64">
        <v>0.98720682302771856</v>
      </c>
      <c r="H4" s="64">
        <v>0.96986655187257853</v>
      </c>
      <c r="I4" s="64">
        <v>0.9838709677419355</v>
      </c>
      <c r="J4" s="64">
        <v>0.94470968735561378</v>
      </c>
      <c r="K4" s="64">
        <v>0.9102702702702703</v>
      </c>
      <c r="L4" s="64">
        <v>0.97023730611162662</v>
      </c>
      <c r="M4" s="64">
        <v>0.92917628945342567</v>
      </c>
      <c r="N4" s="64">
        <v>0.89822294022617122</v>
      </c>
      <c r="O4" s="64">
        <v>0.93094037377632755</v>
      </c>
      <c r="P4" s="64">
        <v>0.93532145623547636</v>
      </c>
      <c r="Q4" s="64">
        <v>0.92170240415854454</v>
      </c>
      <c r="R4" s="64">
        <v>0.93691940748179769</v>
      </c>
      <c r="S4" s="64">
        <v>0.94446557626473948</v>
      </c>
      <c r="T4" s="64">
        <v>0.9285714285714286</v>
      </c>
      <c r="U4" s="64">
        <v>0.91079275795394621</v>
      </c>
      <c r="V4" s="64">
        <v>0.94939429464634628</v>
      </c>
      <c r="W4" s="64">
        <v>0.90244161499754383</v>
      </c>
      <c r="X4" s="64">
        <v>0.90127599635429612</v>
      </c>
      <c r="Y4" s="64">
        <v>0.87515307372030371</v>
      </c>
      <c r="Z4" s="64">
        <v>0.89258028792912514</v>
      </c>
      <c r="AA4" s="64">
        <v>0.83805513016845334</v>
      </c>
      <c r="AB4" s="64">
        <v>0.92812643753696522</v>
      </c>
      <c r="AK4" s="64">
        <v>1987</v>
      </c>
      <c r="AL4" s="64">
        <v>0.93544777998427964</v>
      </c>
    </row>
    <row r="5" spans="1:38" x14ac:dyDescent="0.25">
      <c r="A5" s="64">
        <v>2009</v>
      </c>
      <c r="B5" s="64">
        <v>0.98669582649899767</v>
      </c>
      <c r="C5" s="64">
        <v>0.94685906852155877</v>
      </c>
      <c r="D5" s="64">
        <v>0.9764816556914393</v>
      </c>
      <c r="E5" s="64">
        <v>0.91594827586206895</v>
      </c>
      <c r="F5" s="64">
        <v>0.93923773820681034</v>
      </c>
      <c r="G5" s="64">
        <v>0.81954887218045114</v>
      </c>
      <c r="H5" s="64">
        <v>0.96530984856621205</v>
      </c>
      <c r="I5" s="64">
        <v>0.967741935483871</v>
      </c>
      <c r="J5" s="64">
        <v>0.90267248640784137</v>
      </c>
      <c r="K5" s="64">
        <v>0.92917411363730829</v>
      </c>
      <c r="L5" s="64">
        <v>0.88849229955714193</v>
      </c>
      <c r="M5" s="64">
        <v>0.89526307162760199</v>
      </c>
      <c r="N5" s="64">
        <v>0.95527476935419176</v>
      </c>
      <c r="O5" s="64">
        <v>0.89079305046684787</v>
      </c>
      <c r="P5" s="64">
        <v>0.89241688457228241</v>
      </c>
      <c r="Q5" s="64">
        <v>0.89485458612975388</v>
      </c>
      <c r="R5" s="64">
        <v>0.90031753938110948</v>
      </c>
      <c r="S5" s="64">
        <v>0.91571009635525769</v>
      </c>
      <c r="T5" s="64">
        <v>0.82542643923240944</v>
      </c>
      <c r="U5" s="64">
        <v>0.90280324862457428</v>
      </c>
      <c r="V5" s="64">
        <v>0.87531510568159787</v>
      </c>
      <c r="W5" s="64">
        <v>0.85585090171863198</v>
      </c>
      <c r="X5" s="64">
        <v>0.84237736785507489</v>
      </c>
      <c r="Y5" s="64">
        <v>0.88874649090687174</v>
      </c>
      <c r="Z5" s="64">
        <v>0.88660907127429811</v>
      </c>
      <c r="AA5" s="64">
        <v>0.76863826550019021</v>
      </c>
      <c r="AB5" s="64">
        <v>0.89244632196501461</v>
      </c>
      <c r="AK5" s="64">
        <v>1995</v>
      </c>
      <c r="AL5" s="64">
        <v>0.92812643753696522</v>
      </c>
    </row>
    <row r="6" spans="1:38" x14ac:dyDescent="0.25">
      <c r="A6" s="64">
        <v>2018</v>
      </c>
      <c r="B6" s="64">
        <v>0.9660922734852696</v>
      </c>
      <c r="C6" s="64">
        <v>0.94678609062170704</v>
      </c>
      <c r="D6" s="64">
        <v>0.93637688198154445</v>
      </c>
      <c r="E6" s="64">
        <v>0.92480211081794195</v>
      </c>
      <c r="F6" s="64">
        <v>0.91896796591447061</v>
      </c>
      <c r="G6" s="64">
        <v>0.91431670281995658</v>
      </c>
      <c r="H6" s="64">
        <v>0.91356361480842807</v>
      </c>
      <c r="I6" s="64">
        <v>0.90172609298223505</v>
      </c>
      <c r="J6" s="64">
        <v>0.89942706720346854</v>
      </c>
      <c r="K6" s="64">
        <v>0.8980491660080695</v>
      </c>
      <c r="L6" s="64">
        <v>0.8938536325497769</v>
      </c>
      <c r="M6" s="64">
        <v>0.89369687603488246</v>
      </c>
      <c r="N6" s="64">
        <v>0.88303263734036086</v>
      </c>
      <c r="O6" s="64">
        <v>0.88173964849568065</v>
      </c>
      <c r="P6" s="64">
        <v>0.86970172684458402</v>
      </c>
      <c r="Q6" s="64">
        <v>0.86631716906946266</v>
      </c>
      <c r="R6" s="64">
        <v>0.86031685918071077</v>
      </c>
      <c r="S6" s="64">
        <v>0.8599124186896816</v>
      </c>
      <c r="T6" s="64">
        <v>0.84979702300405957</v>
      </c>
      <c r="U6" s="64">
        <v>0.84668557249202414</v>
      </c>
      <c r="V6" s="64">
        <v>0.84205369390554574</v>
      </c>
      <c r="W6" s="64">
        <v>0.8301489874445791</v>
      </c>
      <c r="X6" s="64">
        <v>0.82624025219844033</v>
      </c>
      <c r="Y6" s="64">
        <v>0.81380594843140674</v>
      </c>
      <c r="Z6" s="64">
        <v>0.8136160714285714</v>
      </c>
      <c r="AA6" s="64">
        <v>0.76536904991327814</v>
      </c>
      <c r="AB6" s="64">
        <v>0.87799812229858998</v>
      </c>
      <c r="AK6" s="64">
        <v>2009</v>
      </c>
      <c r="AL6" s="64">
        <v>0.89244632196501461</v>
      </c>
    </row>
    <row r="7" spans="1:38" x14ac:dyDescent="0.25">
      <c r="A7" t="s">
        <v>50</v>
      </c>
      <c r="B7" s="170">
        <v>-8.0000000000000007E-5</v>
      </c>
      <c r="AK7" s="64">
        <v>2018</v>
      </c>
      <c r="AL7" s="64">
        <v>0.87799812229858998</v>
      </c>
    </row>
    <row r="9" spans="1:38" x14ac:dyDescent="0.25">
      <c r="A9">
        <v>3374</v>
      </c>
      <c r="B9" s="64" t="s">
        <v>18</v>
      </c>
      <c r="C9" s="66" t="s">
        <v>150</v>
      </c>
      <c r="D9" s="66" t="s">
        <v>27</v>
      </c>
      <c r="E9" s="66" t="s">
        <v>253</v>
      </c>
      <c r="F9" s="66" t="s">
        <v>448</v>
      </c>
    </row>
    <row r="10" spans="1:38" x14ac:dyDescent="0.25">
      <c r="A10" s="64">
        <v>1987</v>
      </c>
      <c r="B10" s="171">
        <v>0.97607531525306612</v>
      </c>
      <c r="C10" s="64">
        <v>3424</v>
      </c>
      <c r="D10" s="64" t="str">
        <f>B2</f>
        <v>MOOSE POND</v>
      </c>
      <c r="E10" s="170">
        <f>B7</f>
        <v>-8.0000000000000007E-5</v>
      </c>
      <c r="F10" s="64">
        <f>E10*31</f>
        <v>-2.48E-3</v>
      </c>
      <c r="N10">
        <v>3694</v>
      </c>
      <c r="AA10">
        <v>3448</v>
      </c>
    </row>
    <row r="11" spans="1:38" x14ac:dyDescent="0.25">
      <c r="A11" s="64">
        <v>1995</v>
      </c>
      <c r="B11" s="171">
        <v>0.94567965820908539</v>
      </c>
      <c r="C11" s="64">
        <v>3374</v>
      </c>
      <c r="D11" s="64" t="str">
        <f>B9</f>
        <v>PEABODY POND</v>
      </c>
      <c r="E11" s="170">
        <v>-8.0000000000000004E-4</v>
      </c>
      <c r="F11" s="64">
        <f t="shared" ref="F11:F36" si="0">E11*31</f>
        <v>-2.4800000000000003E-2</v>
      </c>
      <c r="N11" s="64" t="s">
        <v>16</v>
      </c>
      <c r="AA11" s="64" t="s">
        <v>10</v>
      </c>
    </row>
    <row r="12" spans="1:38" x14ac:dyDescent="0.25">
      <c r="A12" s="64">
        <v>2009</v>
      </c>
      <c r="B12" s="171">
        <v>0.94685906852155877</v>
      </c>
      <c r="C12" s="64">
        <v>3390</v>
      </c>
      <c r="D12" s="64" t="s">
        <v>182</v>
      </c>
      <c r="E12" s="64">
        <v>-1.1999999999999999E-3</v>
      </c>
      <c r="F12" s="64">
        <f t="shared" si="0"/>
        <v>-3.7199999999999997E-2</v>
      </c>
      <c r="M12" s="64">
        <v>1987</v>
      </c>
      <c r="N12" s="64">
        <v>0.93393694517356296</v>
      </c>
      <c r="Z12" s="64">
        <v>1987</v>
      </c>
      <c r="AA12" s="64">
        <v>0.93191076624636271</v>
      </c>
    </row>
    <row r="13" spans="1:38" x14ac:dyDescent="0.25">
      <c r="A13" s="64">
        <v>2018</v>
      </c>
      <c r="B13" s="171">
        <v>0.94678609062170704</v>
      </c>
      <c r="C13" s="64">
        <v>3376</v>
      </c>
      <c r="D13" s="64" t="s">
        <v>5</v>
      </c>
      <c r="E13" s="64">
        <v>-1.6000000000000001E-3</v>
      </c>
      <c r="F13" s="64">
        <f t="shared" si="0"/>
        <v>-4.9600000000000005E-2</v>
      </c>
      <c r="M13" s="64">
        <v>1995</v>
      </c>
      <c r="N13" s="64">
        <v>0.93094037377632755</v>
      </c>
      <c r="Z13" s="64">
        <v>1995</v>
      </c>
      <c r="AA13" s="64">
        <v>0.94939429464634628</v>
      </c>
    </row>
    <row r="14" spans="1:38" x14ac:dyDescent="0.25">
      <c r="C14" s="64">
        <v>3690</v>
      </c>
      <c r="D14" s="64" t="s">
        <v>19</v>
      </c>
      <c r="E14" s="64">
        <v>-1E-3</v>
      </c>
      <c r="F14" s="64">
        <f t="shared" si="0"/>
        <v>-3.1E-2</v>
      </c>
      <c r="M14" s="64">
        <v>2009</v>
      </c>
      <c r="N14" s="64">
        <v>0.89079305046684787</v>
      </c>
      <c r="Z14" s="64">
        <v>2009</v>
      </c>
      <c r="AA14" s="64">
        <v>0.87531510568159787</v>
      </c>
    </row>
    <row r="15" spans="1:38" x14ac:dyDescent="0.25">
      <c r="A15">
        <v>3390</v>
      </c>
      <c r="B15" s="64" t="s">
        <v>182</v>
      </c>
      <c r="C15" s="64">
        <v>3414</v>
      </c>
      <c r="D15" s="64" t="s">
        <v>17</v>
      </c>
      <c r="E15" s="64">
        <v>-2.3999999999999998E-3</v>
      </c>
      <c r="F15" s="64">
        <f t="shared" si="0"/>
        <v>-7.4399999999999994E-2</v>
      </c>
      <c r="M15" s="64">
        <v>2018</v>
      </c>
      <c r="N15" s="64">
        <v>0.88173964849568065</v>
      </c>
      <c r="Z15" s="64">
        <v>2018</v>
      </c>
      <c r="AA15" s="64">
        <v>0.84205369390554574</v>
      </c>
    </row>
    <row r="16" spans="1:38" x14ac:dyDescent="0.25">
      <c r="A16" s="64">
        <v>1987</v>
      </c>
      <c r="B16" s="64">
        <v>0.9783427495291902</v>
      </c>
      <c r="C16" s="64">
        <v>3234</v>
      </c>
      <c r="D16" s="64" t="s">
        <v>21</v>
      </c>
      <c r="E16" s="64">
        <v>-1.2999999999999999E-3</v>
      </c>
      <c r="F16" s="64">
        <f t="shared" si="0"/>
        <v>-4.0299999999999996E-2</v>
      </c>
    </row>
    <row r="17" spans="1:27" x14ac:dyDescent="0.25">
      <c r="A17" s="64">
        <v>1995</v>
      </c>
      <c r="B17" s="64">
        <v>0.98269230769230764</v>
      </c>
      <c r="C17" s="64">
        <v>3262</v>
      </c>
      <c r="D17" s="64" t="s">
        <v>26</v>
      </c>
      <c r="E17" s="64">
        <v>-3.3999999999999998E-3</v>
      </c>
      <c r="F17" s="64">
        <f t="shared" si="0"/>
        <v>-0.10539999999999999</v>
      </c>
      <c r="N17">
        <v>3382</v>
      </c>
      <c r="AA17">
        <v>5780</v>
      </c>
    </row>
    <row r="18" spans="1:27" x14ac:dyDescent="0.25">
      <c r="A18" s="64">
        <v>2009</v>
      </c>
      <c r="B18" s="64">
        <v>0.9764816556914393</v>
      </c>
      <c r="C18" s="64">
        <v>3392</v>
      </c>
      <c r="D18" s="64" t="s">
        <v>22</v>
      </c>
      <c r="E18" s="64">
        <v>-1.8E-3</v>
      </c>
      <c r="F18" s="64">
        <f t="shared" si="0"/>
        <v>-5.5799999999999995E-2</v>
      </c>
      <c r="N18" s="64" t="s">
        <v>23</v>
      </c>
      <c r="AA18" s="64" t="s">
        <v>12</v>
      </c>
    </row>
    <row r="19" spans="1:27" x14ac:dyDescent="0.25">
      <c r="A19" s="64">
        <v>2018</v>
      </c>
      <c r="B19" s="64">
        <v>0.93637688198154445</v>
      </c>
      <c r="C19" s="64">
        <v>3420</v>
      </c>
      <c r="D19" s="64" t="s">
        <v>4</v>
      </c>
      <c r="E19" s="64">
        <v>-6.9999999999999999E-4</v>
      </c>
      <c r="F19" s="64">
        <f t="shared" si="0"/>
        <v>-2.1700000000000001E-2</v>
      </c>
      <c r="M19" s="64">
        <v>1987</v>
      </c>
      <c r="N19" s="64">
        <v>0.94744744744744747</v>
      </c>
      <c r="Z19" s="64">
        <v>1987</v>
      </c>
      <c r="AA19" s="64">
        <v>0.91876062974409201</v>
      </c>
    </row>
    <row r="20" spans="1:27" x14ac:dyDescent="0.25">
      <c r="C20" s="64">
        <v>3456</v>
      </c>
      <c r="D20" s="64" t="s">
        <v>24</v>
      </c>
      <c r="E20" s="64">
        <v>-2.7000000000000001E-3</v>
      </c>
      <c r="F20" s="64">
        <f t="shared" si="0"/>
        <v>-8.3700000000000011E-2</v>
      </c>
      <c r="M20" s="64">
        <v>1995</v>
      </c>
      <c r="N20" s="64">
        <v>0.93532145623547636</v>
      </c>
      <c r="Z20" s="64">
        <v>1995</v>
      </c>
      <c r="AA20" s="64">
        <v>0.90244161499754383</v>
      </c>
    </row>
    <row r="21" spans="1:27" x14ac:dyDescent="0.25">
      <c r="B21">
        <v>3376</v>
      </c>
      <c r="C21" s="64">
        <v>3696</v>
      </c>
      <c r="D21" s="64" t="s">
        <v>6</v>
      </c>
      <c r="E21" s="64">
        <v>-1.8E-3</v>
      </c>
      <c r="F21" s="64">
        <f t="shared" si="0"/>
        <v>-5.5799999999999995E-2</v>
      </c>
      <c r="M21" s="64">
        <v>2009</v>
      </c>
      <c r="N21" s="64">
        <v>0.89241688457228241</v>
      </c>
      <c r="Z21" s="64">
        <v>2009</v>
      </c>
      <c r="AA21" s="64">
        <v>0.85585090171863198</v>
      </c>
    </row>
    <row r="22" spans="1:27" x14ac:dyDescent="0.25">
      <c r="B22" s="64" t="s">
        <v>5</v>
      </c>
      <c r="C22" s="64">
        <v>3188</v>
      </c>
      <c r="D22" s="64" t="s">
        <v>248</v>
      </c>
      <c r="E22" s="64">
        <v>-5.0000000000000001E-4</v>
      </c>
      <c r="F22" s="64">
        <f t="shared" si="0"/>
        <v>-1.55E-2</v>
      </c>
      <c r="M22" s="64">
        <v>2018</v>
      </c>
      <c r="N22" s="64">
        <v>0.86970172684458402</v>
      </c>
      <c r="Z22" s="64">
        <v>2018</v>
      </c>
      <c r="AA22" s="64">
        <v>0.8301489874445791</v>
      </c>
    </row>
    <row r="23" spans="1:27" x14ac:dyDescent="0.25">
      <c r="A23" s="64">
        <v>1987</v>
      </c>
      <c r="B23" s="64">
        <v>0.96765847347994827</v>
      </c>
      <c r="C23" s="64">
        <v>3694</v>
      </c>
      <c r="D23" s="64" t="s">
        <v>16</v>
      </c>
      <c r="E23" s="64">
        <v>-1.9E-3</v>
      </c>
      <c r="F23" s="64">
        <f t="shared" si="0"/>
        <v>-5.8900000000000001E-2</v>
      </c>
    </row>
    <row r="24" spans="1:27" x14ac:dyDescent="0.25">
      <c r="A24" s="64">
        <v>1995</v>
      </c>
      <c r="B24" s="64">
        <v>0.95258808177468468</v>
      </c>
      <c r="C24" s="64">
        <v>3382</v>
      </c>
      <c r="D24" s="64" t="s">
        <v>23</v>
      </c>
      <c r="E24" s="64">
        <v>-2.5999999999999999E-3</v>
      </c>
      <c r="F24" s="64">
        <f t="shared" si="0"/>
        <v>-8.0599999999999991E-2</v>
      </c>
      <c r="N24">
        <v>3388</v>
      </c>
      <c r="AA24">
        <v>3452</v>
      </c>
    </row>
    <row r="25" spans="1:27" x14ac:dyDescent="0.25">
      <c r="A25" s="64">
        <v>2009</v>
      </c>
      <c r="B25" s="64">
        <v>0.91594827586206895</v>
      </c>
      <c r="C25" s="64">
        <v>3388</v>
      </c>
      <c r="D25" s="64" t="s">
        <v>165</v>
      </c>
      <c r="E25" s="64">
        <v>-1.6000000000000001E-3</v>
      </c>
      <c r="F25" s="64">
        <f t="shared" si="0"/>
        <v>-4.9600000000000005E-2</v>
      </c>
      <c r="N25" s="64" t="s">
        <v>165</v>
      </c>
      <c r="AA25" s="64" t="s">
        <v>250</v>
      </c>
    </row>
    <row r="26" spans="1:27" x14ac:dyDescent="0.25">
      <c r="A26" s="64">
        <v>2018</v>
      </c>
      <c r="B26" s="64">
        <v>0.92480211081794195</v>
      </c>
      <c r="C26" s="64">
        <v>3446</v>
      </c>
      <c r="D26" s="64" t="s">
        <v>25</v>
      </c>
      <c r="E26" s="64">
        <v>-2.5999999999999999E-3</v>
      </c>
      <c r="F26" s="64">
        <f t="shared" si="0"/>
        <v>-8.0599999999999991E-2</v>
      </c>
      <c r="M26" s="64">
        <v>1987</v>
      </c>
      <c r="N26" s="64">
        <v>0.91315453384418899</v>
      </c>
      <c r="Z26" s="64">
        <v>1987</v>
      </c>
      <c r="AA26" s="64">
        <v>0.91900157037771713</v>
      </c>
    </row>
    <row r="27" spans="1:27" x14ac:dyDescent="0.25">
      <c r="C27" s="64">
        <v>3454</v>
      </c>
      <c r="D27" s="64" t="s">
        <v>8</v>
      </c>
      <c r="E27" s="64">
        <v>-2.5999999999999999E-3</v>
      </c>
      <c r="F27" s="64">
        <f t="shared" si="0"/>
        <v>-8.0599999999999991E-2</v>
      </c>
      <c r="M27" s="64">
        <v>1995</v>
      </c>
      <c r="N27" s="64">
        <v>0.92170240415854454</v>
      </c>
      <c r="Z27" s="64">
        <v>1995</v>
      </c>
      <c r="AA27" s="64">
        <v>0.90127599635429612</v>
      </c>
    </row>
    <row r="28" spans="1:27" x14ac:dyDescent="0.25">
      <c r="B28">
        <v>3690</v>
      </c>
      <c r="C28" s="64">
        <v>3458</v>
      </c>
      <c r="D28" s="64" t="s">
        <v>15</v>
      </c>
      <c r="E28" s="64">
        <v>-3.7000000000000002E-3</v>
      </c>
      <c r="F28" s="64">
        <f t="shared" si="0"/>
        <v>-0.11470000000000001</v>
      </c>
      <c r="M28" s="64">
        <v>2009</v>
      </c>
      <c r="N28" s="64">
        <v>0.89485458612975388</v>
      </c>
      <c r="Z28" s="64">
        <v>2009</v>
      </c>
      <c r="AA28" s="64">
        <v>0.84237736785507489</v>
      </c>
    </row>
    <row r="29" spans="1:27" x14ac:dyDescent="0.25">
      <c r="B29" s="64" t="s">
        <v>19</v>
      </c>
      <c r="C29" s="64">
        <v>3418</v>
      </c>
      <c r="D29" s="64" t="s">
        <v>249</v>
      </c>
      <c r="E29" s="64">
        <v>-2.0999999999999999E-3</v>
      </c>
      <c r="F29" s="64">
        <f t="shared" si="0"/>
        <v>-6.5099999999999991E-2</v>
      </c>
      <c r="M29" s="64">
        <v>2018</v>
      </c>
      <c r="N29" s="64">
        <v>0.86631716906946266</v>
      </c>
      <c r="Z29" s="64">
        <v>2018</v>
      </c>
      <c r="AA29" s="64">
        <v>0.82624025219844033</v>
      </c>
    </row>
    <row r="30" spans="1:27" x14ac:dyDescent="0.25">
      <c r="A30" s="64">
        <v>1987</v>
      </c>
      <c r="B30" s="64">
        <v>0.9525074207155132</v>
      </c>
      <c r="C30" s="64">
        <v>3448</v>
      </c>
      <c r="D30" s="64" t="s">
        <v>10</v>
      </c>
      <c r="E30" s="64">
        <v>-3.3E-3</v>
      </c>
      <c r="F30" s="64">
        <f t="shared" si="0"/>
        <v>-0.1023</v>
      </c>
    </row>
    <row r="31" spans="1:27" x14ac:dyDescent="0.25">
      <c r="A31" s="64">
        <v>1995</v>
      </c>
      <c r="B31" s="64">
        <v>0.94667818438825191</v>
      </c>
      <c r="C31" s="64">
        <v>5780</v>
      </c>
      <c r="D31" s="64" t="s">
        <v>12</v>
      </c>
      <c r="E31" s="64">
        <v>-2.8999999999999998E-3</v>
      </c>
      <c r="F31" s="64">
        <f t="shared" si="0"/>
        <v>-8.9899999999999994E-2</v>
      </c>
      <c r="N31">
        <v>3446</v>
      </c>
    </row>
    <row r="32" spans="1:27" x14ac:dyDescent="0.25">
      <c r="A32" s="64">
        <v>2009</v>
      </c>
      <c r="B32" s="64">
        <v>0.93923773820681034</v>
      </c>
      <c r="C32" s="64">
        <v>3452</v>
      </c>
      <c r="D32" s="64" t="s">
        <v>250</v>
      </c>
      <c r="E32" s="64">
        <v>-3.2000000000000002E-3</v>
      </c>
      <c r="F32" s="64">
        <f t="shared" si="0"/>
        <v>-9.920000000000001E-2</v>
      </c>
      <c r="N32" s="64" t="s">
        <v>25</v>
      </c>
      <c r="AA32">
        <v>3416</v>
      </c>
    </row>
    <row r="33" spans="1:27" x14ac:dyDescent="0.25">
      <c r="A33" s="64">
        <v>2018</v>
      </c>
      <c r="B33" s="64">
        <v>0.91896796591447061</v>
      </c>
      <c r="C33" s="64">
        <v>3416</v>
      </c>
      <c r="D33" s="64" t="s">
        <v>11</v>
      </c>
      <c r="E33" s="64">
        <v>-1.9E-3</v>
      </c>
      <c r="F33" s="64">
        <f t="shared" si="0"/>
        <v>-5.8900000000000001E-2</v>
      </c>
      <c r="M33" s="64">
        <v>1987</v>
      </c>
      <c r="N33" s="64">
        <v>0.94052877138413682</v>
      </c>
      <c r="Z33" s="64"/>
      <c r="AA33" s="64" t="s">
        <v>11</v>
      </c>
    </row>
    <row r="34" spans="1:27" x14ac:dyDescent="0.25">
      <c r="C34" s="64">
        <v>3396</v>
      </c>
      <c r="D34" s="64" t="s">
        <v>2</v>
      </c>
      <c r="E34" s="64">
        <v>-2.7000000000000001E-3</v>
      </c>
      <c r="F34" s="64">
        <f t="shared" si="0"/>
        <v>-8.3700000000000011E-2</v>
      </c>
      <c r="M34" s="64">
        <v>1995</v>
      </c>
      <c r="N34" s="64">
        <v>0.93691940748179769</v>
      </c>
      <c r="Z34" s="64">
        <v>1987</v>
      </c>
      <c r="AA34" s="64">
        <v>0.89016883037727801</v>
      </c>
    </row>
    <row r="35" spans="1:27" x14ac:dyDescent="0.25">
      <c r="B35">
        <v>3414</v>
      </c>
      <c r="C35" s="64">
        <v>9685</v>
      </c>
      <c r="D35" s="64" t="s">
        <v>251</v>
      </c>
      <c r="E35" s="64">
        <v>-3.7000000000000002E-3</v>
      </c>
      <c r="F35" s="64">
        <f t="shared" si="0"/>
        <v>-0.11470000000000001</v>
      </c>
      <c r="M35" s="64">
        <v>2009</v>
      </c>
      <c r="N35" s="64">
        <v>0.90031753938110948</v>
      </c>
      <c r="Z35" s="64">
        <v>1995</v>
      </c>
      <c r="AA35" s="64">
        <v>0.87515307372030371</v>
      </c>
    </row>
    <row r="36" spans="1:27" x14ac:dyDescent="0.25">
      <c r="B36" s="64" t="s">
        <v>17</v>
      </c>
      <c r="C36" s="170">
        <v>5786</v>
      </c>
      <c r="D36" s="170" t="s">
        <v>283</v>
      </c>
      <c r="E36" s="170">
        <v>-2E-3</v>
      </c>
      <c r="F36" s="170">
        <f t="shared" si="0"/>
        <v>-6.2E-2</v>
      </c>
      <c r="M36" s="64">
        <v>2018</v>
      </c>
      <c r="N36" s="64">
        <v>0.86031685918071077</v>
      </c>
      <c r="Z36" s="64">
        <v>2009</v>
      </c>
      <c r="AA36" s="64">
        <v>0.88874649090687174</v>
      </c>
    </row>
    <row r="37" spans="1:27" x14ac:dyDescent="0.25">
      <c r="A37" s="64">
        <v>1987</v>
      </c>
      <c r="B37" s="64">
        <v>0.9294605809128631</v>
      </c>
      <c r="Z37" s="64">
        <v>2018</v>
      </c>
      <c r="AA37" s="64">
        <v>0.81380594843140674</v>
      </c>
    </row>
    <row r="38" spans="1:27" x14ac:dyDescent="0.25">
      <c r="A38" s="64">
        <v>1995</v>
      </c>
      <c r="B38" s="64">
        <v>0.98720682302771856</v>
      </c>
      <c r="N38">
        <v>3454</v>
      </c>
      <c r="AA38">
        <v>3396</v>
      </c>
    </row>
    <row r="39" spans="1:27" x14ac:dyDescent="0.25">
      <c r="A39" s="64">
        <v>2009</v>
      </c>
      <c r="B39" s="64">
        <v>0.81954887218045114</v>
      </c>
      <c r="N39" s="64" t="s">
        <v>8</v>
      </c>
      <c r="AA39" s="64" t="s">
        <v>2</v>
      </c>
    </row>
    <row r="40" spans="1:27" x14ac:dyDescent="0.25">
      <c r="A40" s="64">
        <v>2018</v>
      </c>
      <c r="B40" s="64">
        <v>0.91431670281995658</v>
      </c>
      <c r="M40" s="64">
        <v>1987</v>
      </c>
      <c r="N40" s="64">
        <v>0.94184930077228135</v>
      </c>
      <c r="Z40" s="64">
        <v>1987</v>
      </c>
      <c r="AA40" s="64">
        <v>0.9115426105717368</v>
      </c>
    </row>
    <row r="41" spans="1:27" x14ac:dyDescent="0.25">
      <c r="M41" s="64">
        <v>1995</v>
      </c>
      <c r="N41" s="64">
        <v>0.94446557626473948</v>
      </c>
      <c r="Z41" s="64">
        <v>1995</v>
      </c>
      <c r="AA41" s="64">
        <v>0.89258028792912514</v>
      </c>
    </row>
    <row r="42" spans="1:27" x14ac:dyDescent="0.25">
      <c r="B42">
        <v>3234</v>
      </c>
      <c r="M42" s="64">
        <v>2009</v>
      </c>
      <c r="N42" s="64">
        <v>0.91571009635525769</v>
      </c>
      <c r="Z42" s="64">
        <v>2009</v>
      </c>
      <c r="AA42" s="64">
        <v>0.88660907127429811</v>
      </c>
    </row>
    <row r="43" spans="1:27" x14ac:dyDescent="0.25">
      <c r="B43" s="64" t="s">
        <v>21</v>
      </c>
      <c r="M43" s="64">
        <v>2018</v>
      </c>
      <c r="N43" s="64">
        <v>0.8599124186896816</v>
      </c>
      <c r="Z43" s="64">
        <v>2018</v>
      </c>
      <c r="AA43" s="64">
        <v>0.8136160714285714</v>
      </c>
    </row>
    <row r="44" spans="1:27" x14ac:dyDescent="0.25">
      <c r="A44" s="64">
        <v>1987</v>
      </c>
      <c r="B44" s="64">
        <v>0.95904235332009236</v>
      </c>
    </row>
    <row r="45" spans="1:27" x14ac:dyDescent="0.25">
      <c r="A45" s="64">
        <v>1995</v>
      </c>
      <c r="B45" s="64">
        <v>0.96986655187257853</v>
      </c>
      <c r="N45">
        <v>3458</v>
      </c>
      <c r="AA45">
        <v>9685</v>
      </c>
    </row>
    <row r="46" spans="1:27" x14ac:dyDescent="0.25">
      <c r="A46" s="64">
        <v>2009</v>
      </c>
      <c r="B46" s="64">
        <v>0.96530984856621205</v>
      </c>
      <c r="N46" s="64" t="s">
        <v>15</v>
      </c>
      <c r="AA46" s="64" t="s">
        <v>251</v>
      </c>
    </row>
    <row r="47" spans="1:27" x14ac:dyDescent="0.25">
      <c r="A47" s="64">
        <v>2018</v>
      </c>
      <c r="B47" s="64">
        <v>0.91356361480842807</v>
      </c>
      <c r="M47" s="64">
        <v>1987</v>
      </c>
      <c r="N47" s="64">
        <v>0.94274406332453831</v>
      </c>
      <c r="Z47" s="64">
        <v>1987</v>
      </c>
      <c r="AA47" s="64">
        <v>0.87093399277154271</v>
      </c>
    </row>
    <row r="48" spans="1:27" x14ac:dyDescent="0.25">
      <c r="M48" s="64">
        <v>1995</v>
      </c>
      <c r="N48" s="64">
        <v>0.9285714285714286</v>
      </c>
      <c r="Z48" s="64">
        <v>1995</v>
      </c>
      <c r="AA48" s="64">
        <v>0.83805513016845334</v>
      </c>
    </row>
    <row r="49" spans="1:27" x14ac:dyDescent="0.25">
      <c r="B49">
        <v>3262</v>
      </c>
      <c r="M49" s="64">
        <v>2009</v>
      </c>
      <c r="N49" s="64">
        <v>0.82542643923240944</v>
      </c>
      <c r="Z49" s="64">
        <v>2009</v>
      </c>
      <c r="AA49" s="64">
        <v>0.76863826550019021</v>
      </c>
    </row>
    <row r="50" spans="1:27" x14ac:dyDescent="0.25">
      <c r="B50" s="64" t="s">
        <v>26</v>
      </c>
      <c r="M50" s="64">
        <v>2018</v>
      </c>
      <c r="N50" s="64">
        <v>0.84979702300405957</v>
      </c>
      <c r="Z50" s="64">
        <v>2018</v>
      </c>
      <c r="AA50" s="64">
        <v>0.76536904991327814</v>
      </c>
    </row>
    <row r="51" spans="1:27" x14ac:dyDescent="0.25">
      <c r="A51" s="64">
        <v>1987</v>
      </c>
      <c r="B51" s="64"/>
    </row>
    <row r="52" spans="1:27" x14ac:dyDescent="0.25">
      <c r="A52" s="64">
        <v>1995</v>
      </c>
      <c r="B52" s="64">
        <v>0.9838709677419355</v>
      </c>
      <c r="N52">
        <v>3418</v>
      </c>
    </row>
    <row r="53" spans="1:27" x14ac:dyDescent="0.25">
      <c r="A53" s="64">
        <v>2009</v>
      </c>
      <c r="B53" s="64">
        <v>0.967741935483871</v>
      </c>
      <c r="N53" s="64" t="s">
        <v>249</v>
      </c>
    </row>
    <row r="54" spans="1:27" x14ac:dyDescent="0.25">
      <c r="A54" s="64">
        <v>2018</v>
      </c>
      <c r="B54" s="64">
        <v>0.90172609298223505</v>
      </c>
      <c r="M54" s="64">
        <v>1987</v>
      </c>
      <c r="N54" s="64">
        <v>0.91972396925227118</v>
      </c>
    </row>
    <row r="55" spans="1:27" x14ac:dyDescent="0.25">
      <c r="M55" s="64">
        <v>1995</v>
      </c>
      <c r="N55" s="64">
        <v>0.91079275795394621</v>
      </c>
    </row>
    <row r="56" spans="1:27" x14ac:dyDescent="0.25">
      <c r="B56">
        <v>3392</v>
      </c>
      <c r="M56" s="64">
        <v>2009</v>
      </c>
      <c r="N56" s="64">
        <v>0.90280324862457428</v>
      </c>
    </row>
    <row r="57" spans="1:27" x14ac:dyDescent="0.25">
      <c r="B57" s="64" t="s">
        <v>22</v>
      </c>
      <c r="M57" s="64">
        <v>2018</v>
      </c>
      <c r="N57" s="64">
        <v>0.84668557249202414</v>
      </c>
    </row>
    <row r="58" spans="1:27" x14ac:dyDescent="0.25">
      <c r="A58" s="64">
        <v>1987</v>
      </c>
      <c r="B58" s="64">
        <v>0.9478154411202081</v>
      </c>
    </row>
    <row r="59" spans="1:27" x14ac:dyDescent="0.25">
      <c r="A59" s="64">
        <v>1995</v>
      </c>
      <c r="B59" s="64">
        <v>0.94470968735561378</v>
      </c>
    </row>
    <row r="60" spans="1:27" x14ac:dyDescent="0.25">
      <c r="A60" s="64">
        <v>2009</v>
      </c>
      <c r="B60" s="64">
        <v>0.90267248640784137</v>
      </c>
    </row>
    <row r="61" spans="1:27" x14ac:dyDescent="0.25">
      <c r="A61" s="64">
        <v>2018</v>
      </c>
      <c r="B61" s="64">
        <v>0.89942706720346854</v>
      </c>
    </row>
    <row r="63" spans="1:27" x14ac:dyDescent="0.25">
      <c r="B63">
        <v>3420</v>
      </c>
    </row>
    <row r="64" spans="1:27" x14ac:dyDescent="0.25">
      <c r="B64" s="64" t="s">
        <v>4</v>
      </c>
    </row>
    <row r="65" spans="1:2" x14ac:dyDescent="0.25">
      <c r="A65" s="64">
        <v>1987</v>
      </c>
      <c r="B65" s="64">
        <v>0.93087844569910327</v>
      </c>
    </row>
    <row r="66" spans="1:2" x14ac:dyDescent="0.25">
      <c r="A66" s="64">
        <v>1995</v>
      </c>
      <c r="B66" s="64">
        <v>0.9102702702702703</v>
      </c>
    </row>
    <row r="67" spans="1:2" x14ac:dyDescent="0.25">
      <c r="A67" s="64">
        <v>2009</v>
      </c>
      <c r="B67" s="64">
        <v>0.92917411363730829</v>
      </c>
    </row>
    <row r="68" spans="1:2" x14ac:dyDescent="0.25">
      <c r="A68" s="64">
        <v>2018</v>
      </c>
      <c r="B68" s="64">
        <v>0.8980491660080695</v>
      </c>
    </row>
    <row r="70" spans="1:2" x14ac:dyDescent="0.25">
      <c r="B70">
        <v>3456</v>
      </c>
    </row>
    <row r="71" spans="1:2" x14ac:dyDescent="0.25">
      <c r="B71" s="64" t="s">
        <v>24</v>
      </c>
    </row>
    <row r="72" spans="1:2" x14ac:dyDescent="0.25">
      <c r="A72" s="64">
        <v>1987</v>
      </c>
      <c r="B72" s="64">
        <v>0.95806089426061691</v>
      </c>
    </row>
    <row r="73" spans="1:2" x14ac:dyDescent="0.25">
      <c r="A73" s="64">
        <v>1995</v>
      </c>
      <c r="B73" s="64">
        <v>0.97023730611162662</v>
      </c>
    </row>
    <row r="74" spans="1:2" x14ac:dyDescent="0.25">
      <c r="A74" s="64">
        <v>2009</v>
      </c>
      <c r="B74" s="64">
        <v>0.88849229955714193</v>
      </c>
    </row>
    <row r="75" spans="1:2" x14ac:dyDescent="0.25">
      <c r="A75" s="64">
        <v>2018</v>
      </c>
      <c r="B75" s="64">
        <v>0.8938536325497769</v>
      </c>
    </row>
    <row r="77" spans="1:2" x14ac:dyDescent="0.25">
      <c r="B77">
        <v>3696</v>
      </c>
    </row>
    <row r="78" spans="1:2" x14ac:dyDescent="0.25">
      <c r="B78" s="64" t="s">
        <v>6</v>
      </c>
    </row>
    <row r="79" spans="1:2" x14ac:dyDescent="0.25">
      <c r="A79" s="64">
        <v>1987</v>
      </c>
      <c r="B79" s="64">
        <v>0.94656696867154244</v>
      </c>
    </row>
    <row r="80" spans="1:2" x14ac:dyDescent="0.25">
      <c r="A80" s="64">
        <v>1995</v>
      </c>
      <c r="B80" s="64">
        <v>0.92917628945342567</v>
      </c>
    </row>
    <row r="81" spans="1:2" x14ac:dyDescent="0.25">
      <c r="A81" s="64">
        <v>2009</v>
      </c>
      <c r="B81" s="64">
        <v>0.89526307162760199</v>
      </c>
    </row>
    <row r="82" spans="1:2" x14ac:dyDescent="0.25">
      <c r="A82" s="64">
        <v>2018</v>
      </c>
      <c r="B82" s="64">
        <v>0.89369687603488246</v>
      </c>
    </row>
    <row r="84" spans="1:2" x14ac:dyDescent="0.25">
      <c r="B84">
        <v>3188</v>
      </c>
    </row>
    <row r="85" spans="1:2" x14ac:dyDescent="0.25">
      <c r="B85" s="64" t="s">
        <v>248</v>
      </c>
    </row>
    <row r="86" spans="1:2" x14ac:dyDescent="0.25">
      <c r="A86" s="64">
        <v>1987</v>
      </c>
      <c r="B86" s="64">
        <v>0.9279983955074208</v>
      </c>
    </row>
    <row r="87" spans="1:2" x14ac:dyDescent="0.25">
      <c r="A87" s="64">
        <v>1995</v>
      </c>
      <c r="B87" s="64">
        <v>0.89822294022617122</v>
      </c>
    </row>
    <row r="88" spans="1:2" x14ac:dyDescent="0.25">
      <c r="A88" s="64">
        <v>2009</v>
      </c>
      <c r="B88" s="64">
        <v>0.95527476935419176</v>
      </c>
    </row>
    <row r="89" spans="1:2" x14ac:dyDescent="0.25">
      <c r="A89" s="64">
        <v>2018</v>
      </c>
      <c r="B89" s="64">
        <v>0.88303263734036086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Y1" sqref="Y1"/>
    </sheetView>
  </sheetViews>
  <sheetFormatPr defaultRowHeight="15" x14ac:dyDescent="0.25"/>
  <cols>
    <col min="1" max="1" width="43" bestFit="1" customWidth="1"/>
    <col min="2" max="2" width="30.85546875" bestFit="1" customWidth="1"/>
    <col min="3" max="3" width="20.5703125" style="69" customWidth="1"/>
    <col min="4" max="4" width="30.85546875" bestFit="1" customWidth="1"/>
    <col min="5" max="5" width="13.7109375" customWidth="1"/>
    <col min="6" max="6" width="15.140625" customWidth="1"/>
    <col min="7" max="7" width="13.28515625" customWidth="1"/>
    <col min="8" max="8" width="20" bestFit="1" customWidth="1"/>
    <col min="9" max="9" width="23.5703125" bestFit="1" customWidth="1"/>
    <col min="10" max="10" width="17.28515625" bestFit="1" customWidth="1"/>
    <col min="11" max="13" width="12" bestFit="1" customWidth="1"/>
    <col min="14" max="14" width="20" bestFit="1" customWidth="1"/>
    <col min="15" max="15" width="23.5703125" bestFit="1" customWidth="1"/>
    <col min="16" max="16" width="17.28515625" bestFit="1" customWidth="1"/>
    <col min="17" max="17" width="2.42578125" style="68" customWidth="1"/>
    <col min="18" max="18" width="17.140625" customWidth="1"/>
    <col min="19" max="19" width="15.42578125" style="70" customWidth="1"/>
    <col min="20" max="20" width="25.140625" style="70" bestFit="1" customWidth="1"/>
    <col min="21" max="21" width="12.85546875" style="67" customWidth="1"/>
    <col min="22" max="22" width="2.42578125" style="68" customWidth="1"/>
    <col min="237" max="237" width="20.5703125" customWidth="1"/>
    <col min="238" max="238" width="30.85546875" bestFit="1" customWidth="1"/>
    <col min="242" max="242" width="11.28515625" customWidth="1"/>
    <col min="243" max="243" width="11.5703125" customWidth="1"/>
    <col min="246" max="246" width="17.28515625" bestFit="1" customWidth="1"/>
    <col min="247" max="247" width="17.140625" customWidth="1"/>
    <col min="248" max="249" width="15.42578125" customWidth="1"/>
    <col min="250" max="250" width="12.85546875" customWidth="1"/>
    <col min="251" max="251" width="2.42578125" customWidth="1"/>
    <col min="253" max="253" width="30.85546875" bestFit="1" customWidth="1"/>
    <col min="254" max="255" width="13.28515625" bestFit="1" customWidth="1"/>
    <col min="256" max="256" width="16.5703125" bestFit="1" customWidth="1"/>
    <col min="493" max="493" width="20.5703125" customWidth="1"/>
    <col min="494" max="494" width="30.85546875" bestFit="1" customWidth="1"/>
    <col min="498" max="498" width="11.28515625" customWidth="1"/>
    <col min="499" max="499" width="11.5703125" customWidth="1"/>
    <col min="502" max="502" width="17.28515625" bestFit="1" customWidth="1"/>
    <col min="503" max="503" width="17.140625" customWidth="1"/>
    <col min="504" max="505" width="15.42578125" customWidth="1"/>
    <col min="506" max="506" width="12.85546875" customWidth="1"/>
    <col min="507" max="507" width="2.42578125" customWidth="1"/>
    <col min="509" max="509" width="30.85546875" bestFit="1" customWidth="1"/>
    <col min="510" max="511" width="13.28515625" bestFit="1" customWidth="1"/>
    <col min="512" max="512" width="16.5703125" bestFit="1" customWidth="1"/>
    <col min="749" max="749" width="20.5703125" customWidth="1"/>
    <col min="750" max="750" width="30.85546875" bestFit="1" customWidth="1"/>
    <col min="754" max="754" width="11.28515625" customWidth="1"/>
    <col min="755" max="755" width="11.5703125" customWidth="1"/>
    <col min="758" max="758" width="17.28515625" bestFit="1" customWidth="1"/>
    <col min="759" max="759" width="17.140625" customWidth="1"/>
    <col min="760" max="761" width="15.42578125" customWidth="1"/>
    <col min="762" max="762" width="12.85546875" customWidth="1"/>
    <col min="763" max="763" width="2.42578125" customWidth="1"/>
    <col min="765" max="765" width="30.85546875" bestFit="1" customWidth="1"/>
    <col min="766" max="767" width="13.28515625" bestFit="1" customWidth="1"/>
    <col min="768" max="768" width="16.5703125" bestFit="1" customWidth="1"/>
    <col min="1005" max="1005" width="20.5703125" customWidth="1"/>
    <col min="1006" max="1006" width="30.85546875" bestFit="1" customWidth="1"/>
    <col min="1010" max="1010" width="11.28515625" customWidth="1"/>
    <col min="1011" max="1011" width="11.5703125" customWidth="1"/>
    <col min="1014" max="1014" width="17.28515625" bestFit="1" customWidth="1"/>
    <col min="1015" max="1015" width="17.140625" customWidth="1"/>
    <col min="1016" max="1017" width="15.42578125" customWidth="1"/>
    <col min="1018" max="1018" width="12.85546875" customWidth="1"/>
    <col min="1019" max="1019" width="2.42578125" customWidth="1"/>
    <col min="1021" max="1021" width="30.85546875" bestFit="1" customWidth="1"/>
    <col min="1022" max="1023" width="13.28515625" bestFit="1" customWidth="1"/>
    <col min="1024" max="1024" width="16.5703125" bestFit="1" customWidth="1"/>
    <col min="1261" max="1261" width="20.5703125" customWidth="1"/>
    <col min="1262" max="1262" width="30.85546875" bestFit="1" customWidth="1"/>
    <col min="1266" max="1266" width="11.28515625" customWidth="1"/>
    <col min="1267" max="1267" width="11.5703125" customWidth="1"/>
    <col min="1270" max="1270" width="17.28515625" bestFit="1" customWidth="1"/>
    <col min="1271" max="1271" width="17.140625" customWidth="1"/>
    <col min="1272" max="1273" width="15.42578125" customWidth="1"/>
    <col min="1274" max="1274" width="12.85546875" customWidth="1"/>
    <col min="1275" max="1275" width="2.42578125" customWidth="1"/>
    <col min="1277" max="1277" width="30.85546875" bestFit="1" customWidth="1"/>
    <col min="1278" max="1279" width="13.28515625" bestFit="1" customWidth="1"/>
    <col min="1280" max="1280" width="16.5703125" bestFit="1" customWidth="1"/>
    <col min="1517" max="1517" width="20.5703125" customWidth="1"/>
    <col min="1518" max="1518" width="30.85546875" bestFit="1" customWidth="1"/>
    <col min="1522" max="1522" width="11.28515625" customWidth="1"/>
    <col min="1523" max="1523" width="11.5703125" customWidth="1"/>
    <col min="1526" max="1526" width="17.28515625" bestFit="1" customWidth="1"/>
    <col min="1527" max="1527" width="17.140625" customWidth="1"/>
    <col min="1528" max="1529" width="15.42578125" customWidth="1"/>
    <col min="1530" max="1530" width="12.85546875" customWidth="1"/>
    <col min="1531" max="1531" width="2.42578125" customWidth="1"/>
    <col min="1533" max="1533" width="30.85546875" bestFit="1" customWidth="1"/>
    <col min="1534" max="1535" width="13.28515625" bestFit="1" customWidth="1"/>
    <col min="1536" max="1536" width="16.5703125" bestFit="1" customWidth="1"/>
    <col min="1773" max="1773" width="20.5703125" customWidth="1"/>
    <col min="1774" max="1774" width="30.85546875" bestFit="1" customWidth="1"/>
    <col min="1778" max="1778" width="11.28515625" customWidth="1"/>
    <col min="1779" max="1779" width="11.5703125" customWidth="1"/>
    <col min="1782" max="1782" width="17.28515625" bestFit="1" customWidth="1"/>
    <col min="1783" max="1783" width="17.140625" customWidth="1"/>
    <col min="1784" max="1785" width="15.42578125" customWidth="1"/>
    <col min="1786" max="1786" width="12.85546875" customWidth="1"/>
    <col min="1787" max="1787" width="2.42578125" customWidth="1"/>
    <col min="1789" max="1789" width="30.85546875" bestFit="1" customWidth="1"/>
    <col min="1790" max="1791" width="13.28515625" bestFit="1" customWidth="1"/>
    <col min="1792" max="1792" width="16.5703125" bestFit="1" customWidth="1"/>
    <col min="2029" max="2029" width="20.5703125" customWidth="1"/>
    <col min="2030" max="2030" width="30.85546875" bestFit="1" customWidth="1"/>
    <col min="2034" max="2034" width="11.28515625" customWidth="1"/>
    <col min="2035" max="2035" width="11.5703125" customWidth="1"/>
    <col min="2038" max="2038" width="17.28515625" bestFit="1" customWidth="1"/>
    <col min="2039" max="2039" width="17.140625" customWidth="1"/>
    <col min="2040" max="2041" width="15.42578125" customWidth="1"/>
    <col min="2042" max="2042" width="12.85546875" customWidth="1"/>
    <col min="2043" max="2043" width="2.42578125" customWidth="1"/>
    <col min="2045" max="2045" width="30.85546875" bestFit="1" customWidth="1"/>
    <col min="2046" max="2047" width="13.28515625" bestFit="1" customWidth="1"/>
    <col min="2048" max="2048" width="16.5703125" bestFit="1" customWidth="1"/>
    <col min="2285" max="2285" width="20.5703125" customWidth="1"/>
    <col min="2286" max="2286" width="30.85546875" bestFit="1" customWidth="1"/>
    <col min="2290" max="2290" width="11.28515625" customWidth="1"/>
    <col min="2291" max="2291" width="11.5703125" customWidth="1"/>
    <col min="2294" max="2294" width="17.28515625" bestFit="1" customWidth="1"/>
    <col min="2295" max="2295" width="17.140625" customWidth="1"/>
    <col min="2296" max="2297" width="15.42578125" customWidth="1"/>
    <col min="2298" max="2298" width="12.85546875" customWidth="1"/>
    <col min="2299" max="2299" width="2.42578125" customWidth="1"/>
    <col min="2301" max="2301" width="30.85546875" bestFit="1" customWidth="1"/>
    <col min="2302" max="2303" width="13.28515625" bestFit="1" customWidth="1"/>
    <col min="2304" max="2304" width="16.5703125" bestFit="1" customWidth="1"/>
    <col min="2541" max="2541" width="20.5703125" customWidth="1"/>
    <col min="2542" max="2542" width="30.85546875" bestFit="1" customWidth="1"/>
    <col min="2546" max="2546" width="11.28515625" customWidth="1"/>
    <col min="2547" max="2547" width="11.5703125" customWidth="1"/>
    <col min="2550" max="2550" width="17.28515625" bestFit="1" customWidth="1"/>
    <col min="2551" max="2551" width="17.140625" customWidth="1"/>
    <col min="2552" max="2553" width="15.42578125" customWidth="1"/>
    <col min="2554" max="2554" width="12.85546875" customWidth="1"/>
    <col min="2555" max="2555" width="2.42578125" customWidth="1"/>
    <col min="2557" max="2557" width="30.85546875" bestFit="1" customWidth="1"/>
    <col min="2558" max="2559" width="13.28515625" bestFit="1" customWidth="1"/>
    <col min="2560" max="2560" width="16.5703125" bestFit="1" customWidth="1"/>
    <col min="2797" max="2797" width="20.5703125" customWidth="1"/>
    <col min="2798" max="2798" width="30.85546875" bestFit="1" customWidth="1"/>
    <col min="2802" max="2802" width="11.28515625" customWidth="1"/>
    <col min="2803" max="2803" width="11.5703125" customWidth="1"/>
    <col min="2806" max="2806" width="17.28515625" bestFit="1" customWidth="1"/>
    <col min="2807" max="2807" width="17.140625" customWidth="1"/>
    <col min="2808" max="2809" width="15.42578125" customWidth="1"/>
    <col min="2810" max="2810" width="12.85546875" customWidth="1"/>
    <col min="2811" max="2811" width="2.42578125" customWidth="1"/>
    <col min="2813" max="2813" width="30.85546875" bestFit="1" customWidth="1"/>
    <col min="2814" max="2815" width="13.28515625" bestFit="1" customWidth="1"/>
    <col min="2816" max="2816" width="16.5703125" bestFit="1" customWidth="1"/>
    <col min="3053" max="3053" width="20.5703125" customWidth="1"/>
    <col min="3054" max="3054" width="30.85546875" bestFit="1" customWidth="1"/>
    <col min="3058" max="3058" width="11.28515625" customWidth="1"/>
    <col min="3059" max="3059" width="11.5703125" customWidth="1"/>
    <col min="3062" max="3062" width="17.28515625" bestFit="1" customWidth="1"/>
    <col min="3063" max="3063" width="17.140625" customWidth="1"/>
    <col min="3064" max="3065" width="15.42578125" customWidth="1"/>
    <col min="3066" max="3066" width="12.85546875" customWidth="1"/>
    <col min="3067" max="3067" width="2.42578125" customWidth="1"/>
    <col min="3069" max="3069" width="30.85546875" bestFit="1" customWidth="1"/>
    <col min="3070" max="3071" width="13.28515625" bestFit="1" customWidth="1"/>
    <col min="3072" max="3072" width="16.5703125" bestFit="1" customWidth="1"/>
    <col min="3309" max="3309" width="20.5703125" customWidth="1"/>
    <col min="3310" max="3310" width="30.85546875" bestFit="1" customWidth="1"/>
    <col min="3314" max="3314" width="11.28515625" customWidth="1"/>
    <col min="3315" max="3315" width="11.5703125" customWidth="1"/>
    <col min="3318" max="3318" width="17.28515625" bestFit="1" customWidth="1"/>
    <col min="3319" max="3319" width="17.140625" customWidth="1"/>
    <col min="3320" max="3321" width="15.42578125" customWidth="1"/>
    <col min="3322" max="3322" width="12.85546875" customWidth="1"/>
    <col min="3323" max="3323" width="2.42578125" customWidth="1"/>
    <col min="3325" max="3325" width="30.85546875" bestFit="1" customWidth="1"/>
    <col min="3326" max="3327" width="13.28515625" bestFit="1" customWidth="1"/>
    <col min="3328" max="3328" width="16.5703125" bestFit="1" customWidth="1"/>
    <col min="3565" max="3565" width="20.5703125" customWidth="1"/>
    <col min="3566" max="3566" width="30.85546875" bestFit="1" customWidth="1"/>
    <col min="3570" max="3570" width="11.28515625" customWidth="1"/>
    <col min="3571" max="3571" width="11.5703125" customWidth="1"/>
    <col min="3574" max="3574" width="17.28515625" bestFit="1" customWidth="1"/>
    <col min="3575" max="3575" width="17.140625" customWidth="1"/>
    <col min="3576" max="3577" width="15.42578125" customWidth="1"/>
    <col min="3578" max="3578" width="12.85546875" customWidth="1"/>
    <col min="3579" max="3579" width="2.42578125" customWidth="1"/>
    <col min="3581" max="3581" width="30.85546875" bestFit="1" customWidth="1"/>
    <col min="3582" max="3583" width="13.28515625" bestFit="1" customWidth="1"/>
    <col min="3584" max="3584" width="16.5703125" bestFit="1" customWidth="1"/>
    <col min="3821" max="3821" width="20.5703125" customWidth="1"/>
    <col min="3822" max="3822" width="30.85546875" bestFit="1" customWidth="1"/>
    <col min="3826" max="3826" width="11.28515625" customWidth="1"/>
    <col min="3827" max="3827" width="11.5703125" customWidth="1"/>
    <col min="3830" max="3830" width="17.28515625" bestFit="1" customWidth="1"/>
    <col min="3831" max="3831" width="17.140625" customWidth="1"/>
    <col min="3832" max="3833" width="15.42578125" customWidth="1"/>
    <col min="3834" max="3834" width="12.85546875" customWidth="1"/>
    <col min="3835" max="3835" width="2.42578125" customWidth="1"/>
    <col min="3837" max="3837" width="30.85546875" bestFit="1" customWidth="1"/>
    <col min="3838" max="3839" width="13.28515625" bestFit="1" customWidth="1"/>
    <col min="3840" max="3840" width="16.5703125" bestFit="1" customWidth="1"/>
    <col min="4077" max="4077" width="20.5703125" customWidth="1"/>
    <col min="4078" max="4078" width="30.85546875" bestFit="1" customWidth="1"/>
    <col min="4082" max="4082" width="11.28515625" customWidth="1"/>
    <col min="4083" max="4083" width="11.5703125" customWidth="1"/>
    <col min="4086" max="4086" width="17.28515625" bestFit="1" customWidth="1"/>
    <col min="4087" max="4087" width="17.140625" customWidth="1"/>
    <col min="4088" max="4089" width="15.42578125" customWidth="1"/>
    <col min="4090" max="4090" width="12.85546875" customWidth="1"/>
    <col min="4091" max="4091" width="2.42578125" customWidth="1"/>
    <col min="4093" max="4093" width="30.85546875" bestFit="1" customWidth="1"/>
    <col min="4094" max="4095" width="13.28515625" bestFit="1" customWidth="1"/>
    <col min="4096" max="4096" width="16.5703125" bestFit="1" customWidth="1"/>
    <col min="4333" max="4333" width="20.5703125" customWidth="1"/>
    <col min="4334" max="4334" width="30.85546875" bestFit="1" customWidth="1"/>
    <col min="4338" max="4338" width="11.28515625" customWidth="1"/>
    <col min="4339" max="4339" width="11.5703125" customWidth="1"/>
    <col min="4342" max="4342" width="17.28515625" bestFit="1" customWidth="1"/>
    <col min="4343" max="4343" width="17.140625" customWidth="1"/>
    <col min="4344" max="4345" width="15.42578125" customWidth="1"/>
    <col min="4346" max="4346" width="12.85546875" customWidth="1"/>
    <col min="4347" max="4347" width="2.42578125" customWidth="1"/>
    <col min="4349" max="4349" width="30.85546875" bestFit="1" customWidth="1"/>
    <col min="4350" max="4351" width="13.28515625" bestFit="1" customWidth="1"/>
    <col min="4352" max="4352" width="16.5703125" bestFit="1" customWidth="1"/>
    <col min="4589" max="4589" width="20.5703125" customWidth="1"/>
    <col min="4590" max="4590" width="30.85546875" bestFit="1" customWidth="1"/>
    <col min="4594" max="4594" width="11.28515625" customWidth="1"/>
    <col min="4595" max="4595" width="11.5703125" customWidth="1"/>
    <col min="4598" max="4598" width="17.28515625" bestFit="1" customWidth="1"/>
    <col min="4599" max="4599" width="17.140625" customWidth="1"/>
    <col min="4600" max="4601" width="15.42578125" customWidth="1"/>
    <col min="4602" max="4602" width="12.85546875" customWidth="1"/>
    <col min="4603" max="4603" width="2.42578125" customWidth="1"/>
    <col min="4605" max="4605" width="30.85546875" bestFit="1" customWidth="1"/>
    <col min="4606" max="4607" width="13.28515625" bestFit="1" customWidth="1"/>
    <col min="4608" max="4608" width="16.5703125" bestFit="1" customWidth="1"/>
    <col min="4845" max="4845" width="20.5703125" customWidth="1"/>
    <col min="4846" max="4846" width="30.85546875" bestFit="1" customWidth="1"/>
    <col min="4850" max="4850" width="11.28515625" customWidth="1"/>
    <col min="4851" max="4851" width="11.5703125" customWidth="1"/>
    <col min="4854" max="4854" width="17.28515625" bestFit="1" customWidth="1"/>
    <col min="4855" max="4855" width="17.140625" customWidth="1"/>
    <col min="4856" max="4857" width="15.42578125" customWidth="1"/>
    <col min="4858" max="4858" width="12.85546875" customWidth="1"/>
    <col min="4859" max="4859" width="2.42578125" customWidth="1"/>
    <col min="4861" max="4861" width="30.85546875" bestFit="1" customWidth="1"/>
    <col min="4862" max="4863" width="13.28515625" bestFit="1" customWidth="1"/>
    <col min="4864" max="4864" width="16.5703125" bestFit="1" customWidth="1"/>
    <col min="5101" max="5101" width="20.5703125" customWidth="1"/>
    <col min="5102" max="5102" width="30.85546875" bestFit="1" customWidth="1"/>
    <col min="5106" max="5106" width="11.28515625" customWidth="1"/>
    <col min="5107" max="5107" width="11.5703125" customWidth="1"/>
    <col min="5110" max="5110" width="17.28515625" bestFit="1" customWidth="1"/>
    <col min="5111" max="5111" width="17.140625" customWidth="1"/>
    <col min="5112" max="5113" width="15.42578125" customWidth="1"/>
    <col min="5114" max="5114" width="12.85546875" customWidth="1"/>
    <col min="5115" max="5115" width="2.42578125" customWidth="1"/>
    <col min="5117" max="5117" width="30.85546875" bestFit="1" customWidth="1"/>
    <col min="5118" max="5119" width="13.28515625" bestFit="1" customWidth="1"/>
    <col min="5120" max="5120" width="16.5703125" bestFit="1" customWidth="1"/>
    <col min="5357" max="5357" width="20.5703125" customWidth="1"/>
    <col min="5358" max="5358" width="30.85546875" bestFit="1" customWidth="1"/>
    <col min="5362" max="5362" width="11.28515625" customWidth="1"/>
    <col min="5363" max="5363" width="11.5703125" customWidth="1"/>
    <col min="5366" max="5366" width="17.28515625" bestFit="1" customWidth="1"/>
    <col min="5367" max="5367" width="17.140625" customWidth="1"/>
    <col min="5368" max="5369" width="15.42578125" customWidth="1"/>
    <col min="5370" max="5370" width="12.85546875" customWidth="1"/>
    <col min="5371" max="5371" width="2.42578125" customWidth="1"/>
    <col min="5373" max="5373" width="30.85546875" bestFit="1" customWidth="1"/>
    <col min="5374" max="5375" width="13.28515625" bestFit="1" customWidth="1"/>
    <col min="5376" max="5376" width="16.5703125" bestFit="1" customWidth="1"/>
    <col min="5613" max="5613" width="20.5703125" customWidth="1"/>
    <col min="5614" max="5614" width="30.85546875" bestFit="1" customWidth="1"/>
    <col min="5618" max="5618" width="11.28515625" customWidth="1"/>
    <col min="5619" max="5619" width="11.5703125" customWidth="1"/>
    <col min="5622" max="5622" width="17.28515625" bestFit="1" customWidth="1"/>
    <col min="5623" max="5623" width="17.140625" customWidth="1"/>
    <col min="5624" max="5625" width="15.42578125" customWidth="1"/>
    <col min="5626" max="5626" width="12.85546875" customWidth="1"/>
    <col min="5627" max="5627" width="2.42578125" customWidth="1"/>
    <col min="5629" max="5629" width="30.85546875" bestFit="1" customWidth="1"/>
    <col min="5630" max="5631" width="13.28515625" bestFit="1" customWidth="1"/>
    <col min="5632" max="5632" width="16.5703125" bestFit="1" customWidth="1"/>
    <col min="5869" max="5869" width="20.5703125" customWidth="1"/>
    <col min="5870" max="5870" width="30.85546875" bestFit="1" customWidth="1"/>
    <col min="5874" max="5874" width="11.28515625" customWidth="1"/>
    <col min="5875" max="5875" width="11.5703125" customWidth="1"/>
    <col min="5878" max="5878" width="17.28515625" bestFit="1" customWidth="1"/>
    <col min="5879" max="5879" width="17.140625" customWidth="1"/>
    <col min="5880" max="5881" width="15.42578125" customWidth="1"/>
    <col min="5882" max="5882" width="12.85546875" customWidth="1"/>
    <col min="5883" max="5883" width="2.42578125" customWidth="1"/>
    <col min="5885" max="5885" width="30.85546875" bestFit="1" customWidth="1"/>
    <col min="5886" max="5887" width="13.28515625" bestFit="1" customWidth="1"/>
    <col min="5888" max="5888" width="16.5703125" bestFit="1" customWidth="1"/>
    <col min="6125" max="6125" width="20.5703125" customWidth="1"/>
    <col min="6126" max="6126" width="30.85546875" bestFit="1" customWidth="1"/>
    <col min="6130" max="6130" width="11.28515625" customWidth="1"/>
    <col min="6131" max="6131" width="11.5703125" customWidth="1"/>
    <col min="6134" max="6134" width="17.28515625" bestFit="1" customWidth="1"/>
    <col min="6135" max="6135" width="17.140625" customWidth="1"/>
    <col min="6136" max="6137" width="15.42578125" customWidth="1"/>
    <col min="6138" max="6138" width="12.85546875" customWidth="1"/>
    <col min="6139" max="6139" width="2.42578125" customWidth="1"/>
    <col min="6141" max="6141" width="30.85546875" bestFit="1" customWidth="1"/>
    <col min="6142" max="6143" width="13.28515625" bestFit="1" customWidth="1"/>
    <col min="6144" max="6144" width="16.5703125" bestFit="1" customWidth="1"/>
    <col min="6381" max="6381" width="20.5703125" customWidth="1"/>
    <col min="6382" max="6382" width="30.85546875" bestFit="1" customWidth="1"/>
    <col min="6386" max="6386" width="11.28515625" customWidth="1"/>
    <col min="6387" max="6387" width="11.5703125" customWidth="1"/>
    <col min="6390" max="6390" width="17.28515625" bestFit="1" customWidth="1"/>
    <col min="6391" max="6391" width="17.140625" customWidth="1"/>
    <col min="6392" max="6393" width="15.42578125" customWidth="1"/>
    <col min="6394" max="6394" width="12.85546875" customWidth="1"/>
    <col min="6395" max="6395" width="2.42578125" customWidth="1"/>
    <col min="6397" max="6397" width="30.85546875" bestFit="1" customWidth="1"/>
    <col min="6398" max="6399" width="13.28515625" bestFit="1" customWidth="1"/>
    <col min="6400" max="6400" width="16.5703125" bestFit="1" customWidth="1"/>
    <col min="6637" max="6637" width="20.5703125" customWidth="1"/>
    <col min="6638" max="6638" width="30.85546875" bestFit="1" customWidth="1"/>
    <col min="6642" max="6642" width="11.28515625" customWidth="1"/>
    <col min="6643" max="6643" width="11.5703125" customWidth="1"/>
    <col min="6646" max="6646" width="17.28515625" bestFit="1" customWidth="1"/>
    <col min="6647" max="6647" width="17.140625" customWidth="1"/>
    <col min="6648" max="6649" width="15.42578125" customWidth="1"/>
    <col min="6650" max="6650" width="12.85546875" customWidth="1"/>
    <col min="6651" max="6651" width="2.42578125" customWidth="1"/>
    <col min="6653" max="6653" width="30.85546875" bestFit="1" customWidth="1"/>
    <col min="6654" max="6655" width="13.28515625" bestFit="1" customWidth="1"/>
    <col min="6656" max="6656" width="16.5703125" bestFit="1" customWidth="1"/>
    <col min="6893" max="6893" width="20.5703125" customWidth="1"/>
    <col min="6894" max="6894" width="30.85546875" bestFit="1" customWidth="1"/>
    <col min="6898" max="6898" width="11.28515625" customWidth="1"/>
    <col min="6899" max="6899" width="11.5703125" customWidth="1"/>
    <col min="6902" max="6902" width="17.28515625" bestFit="1" customWidth="1"/>
    <col min="6903" max="6903" width="17.140625" customWidth="1"/>
    <col min="6904" max="6905" width="15.42578125" customWidth="1"/>
    <col min="6906" max="6906" width="12.85546875" customWidth="1"/>
    <col min="6907" max="6907" width="2.42578125" customWidth="1"/>
    <col min="6909" max="6909" width="30.85546875" bestFit="1" customWidth="1"/>
    <col min="6910" max="6911" width="13.28515625" bestFit="1" customWidth="1"/>
    <col min="6912" max="6912" width="16.5703125" bestFit="1" customWidth="1"/>
    <col min="7149" max="7149" width="20.5703125" customWidth="1"/>
    <col min="7150" max="7150" width="30.85546875" bestFit="1" customWidth="1"/>
    <col min="7154" max="7154" width="11.28515625" customWidth="1"/>
    <col min="7155" max="7155" width="11.5703125" customWidth="1"/>
    <col min="7158" max="7158" width="17.28515625" bestFit="1" customWidth="1"/>
    <col min="7159" max="7159" width="17.140625" customWidth="1"/>
    <col min="7160" max="7161" width="15.42578125" customWidth="1"/>
    <col min="7162" max="7162" width="12.85546875" customWidth="1"/>
    <col min="7163" max="7163" width="2.42578125" customWidth="1"/>
    <col min="7165" max="7165" width="30.85546875" bestFit="1" customWidth="1"/>
    <col min="7166" max="7167" width="13.28515625" bestFit="1" customWidth="1"/>
    <col min="7168" max="7168" width="16.5703125" bestFit="1" customWidth="1"/>
    <col min="7405" max="7405" width="20.5703125" customWidth="1"/>
    <col min="7406" max="7406" width="30.85546875" bestFit="1" customWidth="1"/>
    <col min="7410" max="7410" width="11.28515625" customWidth="1"/>
    <col min="7411" max="7411" width="11.5703125" customWidth="1"/>
    <col min="7414" max="7414" width="17.28515625" bestFit="1" customWidth="1"/>
    <col min="7415" max="7415" width="17.140625" customWidth="1"/>
    <col min="7416" max="7417" width="15.42578125" customWidth="1"/>
    <col min="7418" max="7418" width="12.85546875" customWidth="1"/>
    <col min="7419" max="7419" width="2.42578125" customWidth="1"/>
    <col min="7421" max="7421" width="30.85546875" bestFit="1" customWidth="1"/>
    <col min="7422" max="7423" width="13.28515625" bestFit="1" customWidth="1"/>
    <col min="7424" max="7424" width="16.5703125" bestFit="1" customWidth="1"/>
    <col min="7661" max="7661" width="20.5703125" customWidth="1"/>
    <col min="7662" max="7662" width="30.85546875" bestFit="1" customWidth="1"/>
    <col min="7666" max="7666" width="11.28515625" customWidth="1"/>
    <col min="7667" max="7667" width="11.5703125" customWidth="1"/>
    <col min="7670" max="7670" width="17.28515625" bestFit="1" customWidth="1"/>
    <col min="7671" max="7671" width="17.140625" customWidth="1"/>
    <col min="7672" max="7673" width="15.42578125" customWidth="1"/>
    <col min="7674" max="7674" width="12.85546875" customWidth="1"/>
    <col min="7675" max="7675" width="2.42578125" customWidth="1"/>
    <col min="7677" max="7677" width="30.85546875" bestFit="1" customWidth="1"/>
    <col min="7678" max="7679" width="13.28515625" bestFit="1" customWidth="1"/>
    <col min="7680" max="7680" width="16.5703125" bestFit="1" customWidth="1"/>
    <col min="7917" max="7917" width="20.5703125" customWidth="1"/>
    <col min="7918" max="7918" width="30.85546875" bestFit="1" customWidth="1"/>
    <col min="7922" max="7922" width="11.28515625" customWidth="1"/>
    <col min="7923" max="7923" width="11.5703125" customWidth="1"/>
    <col min="7926" max="7926" width="17.28515625" bestFit="1" customWidth="1"/>
    <col min="7927" max="7927" width="17.140625" customWidth="1"/>
    <col min="7928" max="7929" width="15.42578125" customWidth="1"/>
    <col min="7930" max="7930" width="12.85546875" customWidth="1"/>
    <col min="7931" max="7931" width="2.42578125" customWidth="1"/>
    <col min="7933" max="7933" width="30.85546875" bestFit="1" customWidth="1"/>
    <col min="7934" max="7935" width="13.28515625" bestFit="1" customWidth="1"/>
    <col min="7936" max="7936" width="16.5703125" bestFit="1" customWidth="1"/>
    <col min="8173" max="8173" width="20.5703125" customWidth="1"/>
    <col min="8174" max="8174" width="30.85546875" bestFit="1" customWidth="1"/>
    <col min="8178" max="8178" width="11.28515625" customWidth="1"/>
    <col min="8179" max="8179" width="11.5703125" customWidth="1"/>
    <col min="8182" max="8182" width="17.28515625" bestFit="1" customWidth="1"/>
    <col min="8183" max="8183" width="17.140625" customWidth="1"/>
    <col min="8184" max="8185" width="15.42578125" customWidth="1"/>
    <col min="8186" max="8186" width="12.85546875" customWidth="1"/>
    <col min="8187" max="8187" width="2.42578125" customWidth="1"/>
    <col min="8189" max="8189" width="30.85546875" bestFit="1" customWidth="1"/>
    <col min="8190" max="8191" width="13.28515625" bestFit="1" customWidth="1"/>
    <col min="8192" max="8192" width="16.5703125" bestFit="1" customWidth="1"/>
    <col min="8429" max="8429" width="20.5703125" customWidth="1"/>
    <col min="8430" max="8430" width="30.85546875" bestFit="1" customWidth="1"/>
    <col min="8434" max="8434" width="11.28515625" customWidth="1"/>
    <col min="8435" max="8435" width="11.5703125" customWidth="1"/>
    <col min="8438" max="8438" width="17.28515625" bestFit="1" customWidth="1"/>
    <col min="8439" max="8439" width="17.140625" customWidth="1"/>
    <col min="8440" max="8441" width="15.42578125" customWidth="1"/>
    <col min="8442" max="8442" width="12.85546875" customWidth="1"/>
    <col min="8443" max="8443" width="2.42578125" customWidth="1"/>
    <col min="8445" max="8445" width="30.85546875" bestFit="1" customWidth="1"/>
    <col min="8446" max="8447" width="13.28515625" bestFit="1" customWidth="1"/>
    <col min="8448" max="8448" width="16.5703125" bestFit="1" customWidth="1"/>
    <col min="8685" max="8685" width="20.5703125" customWidth="1"/>
    <col min="8686" max="8686" width="30.85546875" bestFit="1" customWidth="1"/>
    <col min="8690" max="8690" width="11.28515625" customWidth="1"/>
    <col min="8691" max="8691" width="11.5703125" customWidth="1"/>
    <col min="8694" max="8694" width="17.28515625" bestFit="1" customWidth="1"/>
    <col min="8695" max="8695" width="17.140625" customWidth="1"/>
    <col min="8696" max="8697" width="15.42578125" customWidth="1"/>
    <col min="8698" max="8698" width="12.85546875" customWidth="1"/>
    <col min="8699" max="8699" width="2.42578125" customWidth="1"/>
    <col min="8701" max="8701" width="30.85546875" bestFit="1" customWidth="1"/>
    <col min="8702" max="8703" width="13.28515625" bestFit="1" customWidth="1"/>
    <col min="8704" max="8704" width="16.5703125" bestFit="1" customWidth="1"/>
    <col min="8941" max="8941" width="20.5703125" customWidth="1"/>
    <col min="8942" max="8942" width="30.85546875" bestFit="1" customWidth="1"/>
    <col min="8946" max="8946" width="11.28515625" customWidth="1"/>
    <col min="8947" max="8947" width="11.5703125" customWidth="1"/>
    <col min="8950" max="8950" width="17.28515625" bestFit="1" customWidth="1"/>
    <col min="8951" max="8951" width="17.140625" customWidth="1"/>
    <col min="8952" max="8953" width="15.42578125" customWidth="1"/>
    <col min="8954" max="8954" width="12.85546875" customWidth="1"/>
    <col min="8955" max="8955" width="2.42578125" customWidth="1"/>
    <col min="8957" max="8957" width="30.85546875" bestFit="1" customWidth="1"/>
    <col min="8958" max="8959" width="13.28515625" bestFit="1" customWidth="1"/>
    <col min="8960" max="8960" width="16.5703125" bestFit="1" customWidth="1"/>
    <col min="9197" max="9197" width="20.5703125" customWidth="1"/>
    <col min="9198" max="9198" width="30.85546875" bestFit="1" customWidth="1"/>
    <col min="9202" max="9202" width="11.28515625" customWidth="1"/>
    <col min="9203" max="9203" width="11.5703125" customWidth="1"/>
    <col min="9206" max="9206" width="17.28515625" bestFit="1" customWidth="1"/>
    <col min="9207" max="9207" width="17.140625" customWidth="1"/>
    <col min="9208" max="9209" width="15.42578125" customWidth="1"/>
    <col min="9210" max="9210" width="12.85546875" customWidth="1"/>
    <col min="9211" max="9211" width="2.42578125" customWidth="1"/>
    <col min="9213" max="9213" width="30.85546875" bestFit="1" customWidth="1"/>
    <col min="9214" max="9215" width="13.28515625" bestFit="1" customWidth="1"/>
    <col min="9216" max="9216" width="16.5703125" bestFit="1" customWidth="1"/>
    <col min="9453" max="9453" width="20.5703125" customWidth="1"/>
    <col min="9454" max="9454" width="30.85546875" bestFit="1" customWidth="1"/>
    <col min="9458" max="9458" width="11.28515625" customWidth="1"/>
    <col min="9459" max="9459" width="11.5703125" customWidth="1"/>
    <col min="9462" max="9462" width="17.28515625" bestFit="1" customWidth="1"/>
    <col min="9463" max="9463" width="17.140625" customWidth="1"/>
    <col min="9464" max="9465" width="15.42578125" customWidth="1"/>
    <col min="9466" max="9466" width="12.85546875" customWidth="1"/>
    <col min="9467" max="9467" width="2.42578125" customWidth="1"/>
    <col min="9469" max="9469" width="30.85546875" bestFit="1" customWidth="1"/>
    <col min="9470" max="9471" width="13.28515625" bestFit="1" customWidth="1"/>
    <col min="9472" max="9472" width="16.5703125" bestFit="1" customWidth="1"/>
    <col min="9709" max="9709" width="20.5703125" customWidth="1"/>
    <col min="9710" max="9710" width="30.85546875" bestFit="1" customWidth="1"/>
    <col min="9714" max="9714" width="11.28515625" customWidth="1"/>
    <col min="9715" max="9715" width="11.5703125" customWidth="1"/>
    <col min="9718" max="9718" width="17.28515625" bestFit="1" customWidth="1"/>
    <col min="9719" max="9719" width="17.140625" customWidth="1"/>
    <col min="9720" max="9721" width="15.42578125" customWidth="1"/>
    <col min="9722" max="9722" width="12.85546875" customWidth="1"/>
    <col min="9723" max="9723" width="2.42578125" customWidth="1"/>
    <col min="9725" max="9725" width="30.85546875" bestFit="1" customWidth="1"/>
    <col min="9726" max="9727" width="13.28515625" bestFit="1" customWidth="1"/>
    <col min="9728" max="9728" width="16.5703125" bestFit="1" customWidth="1"/>
    <col min="9965" max="9965" width="20.5703125" customWidth="1"/>
    <col min="9966" max="9966" width="30.85546875" bestFit="1" customWidth="1"/>
    <col min="9970" max="9970" width="11.28515625" customWidth="1"/>
    <col min="9971" max="9971" width="11.5703125" customWidth="1"/>
    <col min="9974" max="9974" width="17.28515625" bestFit="1" customWidth="1"/>
    <col min="9975" max="9975" width="17.140625" customWidth="1"/>
    <col min="9976" max="9977" width="15.42578125" customWidth="1"/>
    <col min="9978" max="9978" width="12.85546875" customWidth="1"/>
    <col min="9979" max="9979" width="2.42578125" customWidth="1"/>
    <col min="9981" max="9981" width="30.85546875" bestFit="1" customWidth="1"/>
    <col min="9982" max="9983" width="13.28515625" bestFit="1" customWidth="1"/>
    <col min="9984" max="9984" width="16.5703125" bestFit="1" customWidth="1"/>
    <col min="10221" max="10221" width="20.5703125" customWidth="1"/>
    <col min="10222" max="10222" width="30.85546875" bestFit="1" customWidth="1"/>
    <col min="10226" max="10226" width="11.28515625" customWidth="1"/>
    <col min="10227" max="10227" width="11.5703125" customWidth="1"/>
    <col min="10230" max="10230" width="17.28515625" bestFit="1" customWidth="1"/>
    <col min="10231" max="10231" width="17.140625" customWidth="1"/>
    <col min="10232" max="10233" width="15.42578125" customWidth="1"/>
    <col min="10234" max="10234" width="12.85546875" customWidth="1"/>
    <col min="10235" max="10235" width="2.42578125" customWidth="1"/>
    <col min="10237" max="10237" width="30.85546875" bestFit="1" customWidth="1"/>
    <col min="10238" max="10239" width="13.28515625" bestFit="1" customWidth="1"/>
    <col min="10240" max="10240" width="16.5703125" bestFit="1" customWidth="1"/>
    <col min="10477" max="10477" width="20.5703125" customWidth="1"/>
    <col min="10478" max="10478" width="30.85546875" bestFit="1" customWidth="1"/>
    <col min="10482" max="10482" width="11.28515625" customWidth="1"/>
    <col min="10483" max="10483" width="11.5703125" customWidth="1"/>
    <col min="10486" max="10486" width="17.28515625" bestFit="1" customWidth="1"/>
    <col min="10487" max="10487" width="17.140625" customWidth="1"/>
    <col min="10488" max="10489" width="15.42578125" customWidth="1"/>
    <col min="10490" max="10490" width="12.85546875" customWidth="1"/>
    <col min="10491" max="10491" width="2.42578125" customWidth="1"/>
    <col min="10493" max="10493" width="30.85546875" bestFit="1" customWidth="1"/>
    <col min="10494" max="10495" width="13.28515625" bestFit="1" customWidth="1"/>
    <col min="10496" max="10496" width="16.5703125" bestFit="1" customWidth="1"/>
    <col min="10733" max="10733" width="20.5703125" customWidth="1"/>
    <col min="10734" max="10734" width="30.85546875" bestFit="1" customWidth="1"/>
    <col min="10738" max="10738" width="11.28515625" customWidth="1"/>
    <col min="10739" max="10739" width="11.5703125" customWidth="1"/>
    <col min="10742" max="10742" width="17.28515625" bestFit="1" customWidth="1"/>
    <col min="10743" max="10743" width="17.140625" customWidth="1"/>
    <col min="10744" max="10745" width="15.42578125" customWidth="1"/>
    <col min="10746" max="10746" width="12.85546875" customWidth="1"/>
    <col min="10747" max="10747" width="2.42578125" customWidth="1"/>
    <col min="10749" max="10749" width="30.85546875" bestFit="1" customWidth="1"/>
    <col min="10750" max="10751" width="13.28515625" bestFit="1" customWidth="1"/>
    <col min="10752" max="10752" width="16.5703125" bestFit="1" customWidth="1"/>
    <col min="10989" max="10989" width="20.5703125" customWidth="1"/>
    <col min="10990" max="10990" width="30.85546875" bestFit="1" customWidth="1"/>
    <col min="10994" max="10994" width="11.28515625" customWidth="1"/>
    <col min="10995" max="10995" width="11.5703125" customWidth="1"/>
    <col min="10998" max="10998" width="17.28515625" bestFit="1" customWidth="1"/>
    <col min="10999" max="10999" width="17.140625" customWidth="1"/>
    <col min="11000" max="11001" width="15.42578125" customWidth="1"/>
    <col min="11002" max="11002" width="12.85546875" customWidth="1"/>
    <col min="11003" max="11003" width="2.42578125" customWidth="1"/>
    <col min="11005" max="11005" width="30.85546875" bestFit="1" customWidth="1"/>
    <col min="11006" max="11007" width="13.28515625" bestFit="1" customWidth="1"/>
    <col min="11008" max="11008" width="16.5703125" bestFit="1" customWidth="1"/>
    <col min="11245" max="11245" width="20.5703125" customWidth="1"/>
    <col min="11246" max="11246" width="30.85546875" bestFit="1" customWidth="1"/>
    <col min="11250" max="11250" width="11.28515625" customWidth="1"/>
    <col min="11251" max="11251" width="11.5703125" customWidth="1"/>
    <col min="11254" max="11254" width="17.28515625" bestFit="1" customWidth="1"/>
    <col min="11255" max="11255" width="17.140625" customWidth="1"/>
    <col min="11256" max="11257" width="15.42578125" customWidth="1"/>
    <col min="11258" max="11258" width="12.85546875" customWidth="1"/>
    <col min="11259" max="11259" width="2.42578125" customWidth="1"/>
    <col min="11261" max="11261" width="30.85546875" bestFit="1" customWidth="1"/>
    <col min="11262" max="11263" width="13.28515625" bestFit="1" customWidth="1"/>
    <col min="11264" max="11264" width="16.5703125" bestFit="1" customWidth="1"/>
    <col min="11501" max="11501" width="20.5703125" customWidth="1"/>
    <col min="11502" max="11502" width="30.85546875" bestFit="1" customWidth="1"/>
    <col min="11506" max="11506" width="11.28515625" customWidth="1"/>
    <col min="11507" max="11507" width="11.5703125" customWidth="1"/>
    <col min="11510" max="11510" width="17.28515625" bestFit="1" customWidth="1"/>
    <col min="11511" max="11511" width="17.140625" customWidth="1"/>
    <col min="11512" max="11513" width="15.42578125" customWidth="1"/>
    <col min="11514" max="11514" width="12.85546875" customWidth="1"/>
    <col min="11515" max="11515" width="2.42578125" customWidth="1"/>
    <col min="11517" max="11517" width="30.85546875" bestFit="1" customWidth="1"/>
    <col min="11518" max="11519" width="13.28515625" bestFit="1" customWidth="1"/>
    <col min="11520" max="11520" width="16.5703125" bestFit="1" customWidth="1"/>
    <col min="11757" max="11757" width="20.5703125" customWidth="1"/>
    <col min="11758" max="11758" width="30.85546875" bestFit="1" customWidth="1"/>
    <col min="11762" max="11762" width="11.28515625" customWidth="1"/>
    <col min="11763" max="11763" width="11.5703125" customWidth="1"/>
    <col min="11766" max="11766" width="17.28515625" bestFit="1" customWidth="1"/>
    <col min="11767" max="11767" width="17.140625" customWidth="1"/>
    <col min="11768" max="11769" width="15.42578125" customWidth="1"/>
    <col min="11770" max="11770" width="12.85546875" customWidth="1"/>
    <col min="11771" max="11771" width="2.42578125" customWidth="1"/>
    <col min="11773" max="11773" width="30.85546875" bestFit="1" customWidth="1"/>
    <col min="11774" max="11775" width="13.28515625" bestFit="1" customWidth="1"/>
    <col min="11776" max="11776" width="16.5703125" bestFit="1" customWidth="1"/>
    <col min="12013" max="12013" width="20.5703125" customWidth="1"/>
    <col min="12014" max="12014" width="30.85546875" bestFit="1" customWidth="1"/>
    <col min="12018" max="12018" width="11.28515625" customWidth="1"/>
    <col min="12019" max="12019" width="11.5703125" customWidth="1"/>
    <col min="12022" max="12022" width="17.28515625" bestFit="1" customWidth="1"/>
    <col min="12023" max="12023" width="17.140625" customWidth="1"/>
    <col min="12024" max="12025" width="15.42578125" customWidth="1"/>
    <col min="12026" max="12026" width="12.85546875" customWidth="1"/>
    <col min="12027" max="12027" width="2.42578125" customWidth="1"/>
    <col min="12029" max="12029" width="30.85546875" bestFit="1" customWidth="1"/>
    <col min="12030" max="12031" width="13.28515625" bestFit="1" customWidth="1"/>
    <col min="12032" max="12032" width="16.5703125" bestFit="1" customWidth="1"/>
    <col min="12269" max="12269" width="20.5703125" customWidth="1"/>
    <col min="12270" max="12270" width="30.85546875" bestFit="1" customWidth="1"/>
    <col min="12274" max="12274" width="11.28515625" customWidth="1"/>
    <col min="12275" max="12275" width="11.5703125" customWidth="1"/>
    <col min="12278" max="12278" width="17.28515625" bestFit="1" customWidth="1"/>
    <col min="12279" max="12279" width="17.140625" customWidth="1"/>
    <col min="12280" max="12281" width="15.42578125" customWidth="1"/>
    <col min="12282" max="12282" width="12.85546875" customWidth="1"/>
    <col min="12283" max="12283" width="2.42578125" customWidth="1"/>
    <col min="12285" max="12285" width="30.85546875" bestFit="1" customWidth="1"/>
    <col min="12286" max="12287" width="13.28515625" bestFit="1" customWidth="1"/>
    <col min="12288" max="12288" width="16.5703125" bestFit="1" customWidth="1"/>
    <col min="12525" max="12525" width="20.5703125" customWidth="1"/>
    <col min="12526" max="12526" width="30.85546875" bestFit="1" customWidth="1"/>
    <col min="12530" max="12530" width="11.28515625" customWidth="1"/>
    <col min="12531" max="12531" width="11.5703125" customWidth="1"/>
    <col min="12534" max="12534" width="17.28515625" bestFit="1" customWidth="1"/>
    <col min="12535" max="12535" width="17.140625" customWidth="1"/>
    <col min="12536" max="12537" width="15.42578125" customWidth="1"/>
    <col min="12538" max="12538" width="12.85546875" customWidth="1"/>
    <col min="12539" max="12539" width="2.42578125" customWidth="1"/>
    <col min="12541" max="12541" width="30.85546875" bestFit="1" customWidth="1"/>
    <col min="12542" max="12543" width="13.28515625" bestFit="1" customWidth="1"/>
    <col min="12544" max="12544" width="16.5703125" bestFit="1" customWidth="1"/>
    <col min="12781" max="12781" width="20.5703125" customWidth="1"/>
    <col min="12782" max="12782" width="30.85546875" bestFit="1" customWidth="1"/>
    <col min="12786" max="12786" width="11.28515625" customWidth="1"/>
    <col min="12787" max="12787" width="11.5703125" customWidth="1"/>
    <col min="12790" max="12790" width="17.28515625" bestFit="1" customWidth="1"/>
    <col min="12791" max="12791" width="17.140625" customWidth="1"/>
    <col min="12792" max="12793" width="15.42578125" customWidth="1"/>
    <col min="12794" max="12794" width="12.85546875" customWidth="1"/>
    <col min="12795" max="12795" width="2.42578125" customWidth="1"/>
    <col min="12797" max="12797" width="30.85546875" bestFit="1" customWidth="1"/>
    <col min="12798" max="12799" width="13.28515625" bestFit="1" customWidth="1"/>
    <col min="12800" max="12800" width="16.5703125" bestFit="1" customWidth="1"/>
    <col min="13037" max="13037" width="20.5703125" customWidth="1"/>
    <col min="13038" max="13038" width="30.85546875" bestFit="1" customWidth="1"/>
    <col min="13042" max="13042" width="11.28515625" customWidth="1"/>
    <col min="13043" max="13043" width="11.5703125" customWidth="1"/>
    <col min="13046" max="13046" width="17.28515625" bestFit="1" customWidth="1"/>
    <col min="13047" max="13047" width="17.140625" customWidth="1"/>
    <col min="13048" max="13049" width="15.42578125" customWidth="1"/>
    <col min="13050" max="13050" width="12.85546875" customWidth="1"/>
    <col min="13051" max="13051" width="2.42578125" customWidth="1"/>
    <col min="13053" max="13053" width="30.85546875" bestFit="1" customWidth="1"/>
    <col min="13054" max="13055" width="13.28515625" bestFit="1" customWidth="1"/>
    <col min="13056" max="13056" width="16.5703125" bestFit="1" customWidth="1"/>
    <col min="13293" max="13293" width="20.5703125" customWidth="1"/>
    <col min="13294" max="13294" width="30.85546875" bestFit="1" customWidth="1"/>
    <col min="13298" max="13298" width="11.28515625" customWidth="1"/>
    <col min="13299" max="13299" width="11.5703125" customWidth="1"/>
    <col min="13302" max="13302" width="17.28515625" bestFit="1" customWidth="1"/>
    <col min="13303" max="13303" width="17.140625" customWidth="1"/>
    <col min="13304" max="13305" width="15.42578125" customWidth="1"/>
    <col min="13306" max="13306" width="12.85546875" customWidth="1"/>
    <col min="13307" max="13307" width="2.42578125" customWidth="1"/>
    <col min="13309" max="13309" width="30.85546875" bestFit="1" customWidth="1"/>
    <col min="13310" max="13311" width="13.28515625" bestFit="1" customWidth="1"/>
    <col min="13312" max="13312" width="16.5703125" bestFit="1" customWidth="1"/>
    <col min="13549" max="13549" width="20.5703125" customWidth="1"/>
    <col min="13550" max="13550" width="30.85546875" bestFit="1" customWidth="1"/>
    <col min="13554" max="13554" width="11.28515625" customWidth="1"/>
    <col min="13555" max="13555" width="11.5703125" customWidth="1"/>
    <col min="13558" max="13558" width="17.28515625" bestFit="1" customWidth="1"/>
    <col min="13559" max="13559" width="17.140625" customWidth="1"/>
    <col min="13560" max="13561" width="15.42578125" customWidth="1"/>
    <col min="13562" max="13562" width="12.85546875" customWidth="1"/>
    <col min="13563" max="13563" width="2.42578125" customWidth="1"/>
    <col min="13565" max="13565" width="30.85546875" bestFit="1" customWidth="1"/>
    <col min="13566" max="13567" width="13.28515625" bestFit="1" customWidth="1"/>
    <col min="13568" max="13568" width="16.5703125" bestFit="1" customWidth="1"/>
    <col min="13805" max="13805" width="20.5703125" customWidth="1"/>
    <col min="13806" max="13806" width="30.85546875" bestFit="1" customWidth="1"/>
    <col min="13810" max="13810" width="11.28515625" customWidth="1"/>
    <col min="13811" max="13811" width="11.5703125" customWidth="1"/>
    <col min="13814" max="13814" width="17.28515625" bestFit="1" customWidth="1"/>
    <col min="13815" max="13815" width="17.140625" customWidth="1"/>
    <col min="13816" max="13817" width="15.42578125" customWidth="1"/>
    <col min="13818" max="13818" width="12.85546875" customWidth="1"/>
    <col min="13819" max="13819" width="2.42578125" customWidth="1"/>
    <col min="13821" max="13821" width="30.85546875" bestFit="1" customWidth="1"/>
    <col min="13822" max="13823" width="13.28515625" bestFit="1" customWidth="1"/>
    <col min="13824" max="13824" width="16.5703125" bestFit="1" customWidth="1"/>
    <col min="14061" max="14061" width="20.5703125" customWidth="1"/>
    <col min="14062" max="14062" width="30.85546875" bestFit="1" customWidth="1"/>
    <col min="14066" max="14066" width="11.28515625" customWidth="1"/>
    <col min="14067" max="14067" width="11.5703125" customWidth="1"/>
    <col min="14070" max="14070" width="17.28515625" bestFit="1" customWidth="1"/>
    <col min="14071" max="14071" width="17.140625" customWidth="1"/>
    <col min="14072" max="14073" width="15.42578125" customWidth="1"/>
    <col min="14074" max="14074" width="12.85546875" customWidth="1"/>
    <col min="14075" max="14075" width="2.42578125" customWidth="1"/>
    <col min="14077" max="14077" width="30.85546875" bestFit="1" customWidth="1"/>
    <col min="14078" max="14079" width="13.28515625" bestFit="1" customWidth="1"/>
    <col min="14080" max="14080" width="16.5703125" bestFit="1" customWidth="1"/>
    <col min="14317" max="14317" width="20.5703125" customWidth="1"/>
    <col min="14318" max="14318" width="30.85546875" bestFit="1" customWidth="1"/>
    <col min="14322" max="14322" width="11.28515625" customWidth="1"/>
    <col min="14323" max="14323" width="11.5703125" customWidth="1"/>
    <col min="14326" max="14326" width="17.28515625" bestFit="1" customWidth="1"/>
    <col min="14327" max="14327" width="17.140625" customWidth="1"/>
    <col min="14328" max="14329" width="15.42578125" customWidth="1"/>
    <col min="14330" max="14330" width="12.85546875" customWidth="1"/>
    <col min="14331" max="14331" width="2.42578125" customWidth="1"/>
    <col min="14333" max="14333" width="30.85546875" bestFit="1" customWidth="1"/>
    <col min="14334" max="14335" width="13.28515625" bestFit="1" customWidth="1"/>
    <col min="14336" max="14336" width="16.5703125" bestFit="1" customWidth="1"/>
    <col min="14573" max="14573" width="20.5703125" customWidth="1"/>
    <col min="14574" max="14574" width="30.85546875" bestFit="1" customWidth="1"/>
    <col min="14578" max="14578" width="11.28515625" customWidth="1"/>
    <col min="14579" max="14579" width="11.5703125" customWidth="1"/>
    <col min="14582" max="14582" width="17.28515625" bestFit="1" customWidth="1"/>
    <col min="14583" max="14583" width="17.140625" customWidth="1"/>
    <col min="14584" max="14585" width="15.42578125" customWidth="1"/>
    <col min="14586" max="14586" width="12.85546875" customWidth="1"/>
    <col min="14587" max="14587" width="2.42578125" customWidth="1"/>
    <col min="14589" max="14589" width="30.85546875" bestFit="1" customWidth="1"/>
    <col min="14590" max="14591" width="13.28515625" bestFit="1" customWidth="1"/>
    <col min="14592" max="14592" width="16.5703125" bestFit="1" customWidth="1"/>
    <col min="14829" max="14829" width="20.5703125" customWidth="1"/>
    <col min="14830" max="14830" width="30.85546875" bestFit="1" customWidth="1"/>
    <col min="14834" max="14834" width="11.28515625" customWidth="1"/>
    <col min="14835" max="14835" width="11.5703125" customWidth="1"/>
    <col min="14838" max="14838" width="17.28515625" bestFit="1" customWidth="1"/>
    <col min="14839" max="14839" width="17.140625" customWidth="1"/>
    <col min="14840" max="14841" width="15.42578125" customWidth="1"/>
    <col min="14842" max="14842" width="12.85546875" customWidth="1"/>
    <col min="14843" max="14843" width="2.42578125" customWidth="1"/>
    <col min="14845" max="14845" width="30.85546875" bestFit="1" customWidth="1"/>
    <col min="14846" max="14847" width="13.28515625" bestFit="1" customWidth="1"/>
    <col min="14848" max="14848" width="16.5703125" bestFit="1" customWidth="1"/>
    <col min="15085" max="15085" width="20.5703125" customWidth="1"/>
    <col min="15086" max="15086" width="30.85546875" bestFit="1" customWidth="1"/>
    <col min="15090" max="15090" width="11.28515625" customWidth="1"/>
    <col min="15091" max="15091" width="11.5703125" customWidth="1"/>
    <col min="15094" max="15094" width="17.28515625" bestFit="1" customWidth="1"/>
    <col min="15095" max="15095" width="17.140625" customWidth="1"/>
    <col min="15096" max="15097" width="15.42578125" customWidth="1"/>
    <col min="15098" max="15098" width="12.85546875" customWidth="1"/>
    <col min="15099" max="15099" width="2.42578125" customWidth="1"/>
    <col min="15101" max="15101" width="30.85546875" bestFit="1" customWidth="1"/>
    <col min="15102" max="15103" width="13.28515625" bestFit="1" customWidth="1"/>
    <col min="15104" max="15104" width="16.5703125" bestFit="1" customWidth="1"/>
    <col min="15341" max="15341" width="20.5703125" customWidth="1"/>
    <col min="15342" max="15342" width="30.85546875" bestFit="1" customWidth="1"/>
    <col min="15346" max="15346" width="11.28515625" customWidth="1"/>
    <col min="15347" max="15347" width="11.5703125" customWidth="1"/>
    <col min="15350" max="15350" width="17.28515625" bestFit="1" customWidth="1"/>
    <col min="15351" max="15351" width="17.140625" customWidth="1"/>
    <col min="15352" max="15353" width="15.42578125" customWidth="1"/>
    <col min="15354" max="15354" width="12.85546875" customWidth="1"/>
    <col min="15355" max="15355" width="2.42578125" customWidth="1"/>
    <col min="15357" max="15357" width="30.85546875" bestFit="1" customWidth="1"/>
    <col min="15358" max="15359" width="13.28515625" bestFit="1" customWidth="1"/>
    <col min="15360" max="15360" width="16.5703125" bestFit="1" customWidth="1"/>
    <col min="15597" max="15597" width="20.5703125" customWidth="1"/>
    <col min="15598" max="15598" width="30.85546875" bestFit="1" customWidth="1"/>
    <col min="15602" max="15602" width="11.28515625" customWidth="1"/>
    <col min="15603" max="15603" width="11.5703125" customWidth="1"/>
    <col min="15606" max="15606" width="17.28515625" bestFit="1" customWidth="1"/>
    <col min="15607" max="15607" width="17.140625" customWidth="1"/>
    <col min="15608" max="15609" width="15.42578125" customWidth="1"/>
    <col min="15610" max="15610" width="12.85546875" customWidth="1"/>
    <col min="15611" max="15611" width="2.42578125" customWidth="1"/>
    <col min="15613" max="15613" width="30.85546875" bestFit="1" customWidth="1"/>
    <col min="15614" max="15615" width="13.28515625" bestFit="1" customWidth="1"/>
    <col min="15616" max="15616" width="16.5703125" bestFit="1" customWidth="1"/>
    <col min="15853" max="15853" width="20.5703125" customWidth="1"/>
    <col min="15854" max="15854" width="30.85546875" bestFit="1" customWidth="1"/>
    <col min="15858" max="15858" width="11.28515625" customWidth="1"/>
    <col min="15859" max="15859" width="11.5703125" customWidth="1"/>
    <col min="15862" max="15862" width="17.28515625" bestFit="1" customWidth="1"/>
    <col min="15863" max="15863" width="17.140625" customWidth="1"/>
    <col min="15864" max="15865" width="15.42578125" customWidth="1"/>
    <col min="15866" max="15866" width="12.85546875" customWidth="1"/>
    <col min="15867" max="15867" width="2.42578125" customWidth="1"/>
    <col min="15869" max="15869" width="30.85546875" bestFit="1" customWidth="1"/>
    <col min="15870" max="15871" width="13.28515625" bestFit="1" customWidth="1"/>
    <col min="15872" max="15872" width="16.5703125" bestFit="1" customWidth="1"/>
    <col min="16109" max="16109" width="20.5703125" customWidth="1"/>
    <col min="16110" max="16110" width="30.85546875" bestFit="1" customWidth="1"/>
    <col min="16114" max="16114" width="11.28515625" customWidth="1"/>
    <col min="16115" max="16115" width="11.5703125" customWidth="1"/>
    <col min="16118" max="16118" width="17.28515625" bestFit="1" customWidth="1"/>
    <col min="16119" max="16119" width="17.140625" customWidth="1"/>
    <col min="16120" max="16121" width="15.42578125" customWidth="1"/>
    <col min="16122" max="16122" width="12.85546875" customWidth="1"/>
    <col min="16123" max="16123" width="2.42578125" customWidth="1"/>
    <col min="16125" max="16125" width="30.85546875" bestFit="1" customWidth="1"/>
    <col min="16126" max="16127" width="13.28515625" bestFit="1" customWidth="1"/>
    <col min="16128" max="16128" width="16.5703125" bestFit="1" customWidth="1"/>
  </cols>
  <sheetData>
    <row r="1" spans="1:22" x14ac:dyDescent="0.25">
      <c r="C1" s="71" t="s">
        <v>97</v>
      </c>
      <c r="D1" s="72" t="s">
        <v>98</v>
      </c>
      <c r="E1" s="73" t="s">
        <v>99</v>
      </c>
      <c r="F1" s="73" t="s">
        <v>100</v>
      </c>
      <c r="G1" s="73" t="s">
        <v>101</v>
      </c>
      <c r="H1" s="73" t="s">
        <v>144</v>
      </c>
      <c r="I1" s="73" t="s">
        <v>145</v>
      </c>
      <c r="J1" s="73" t="s">
        <v>102</v>
      </c>
      <c r="K1" s="73" t="s">
        <v>103</v>
      </c>
      <c r="L1" s="73" t="s">
        <v>104</v>
      </c>
      <c r="M1" s="73" t="s">
        <v>105</v>
      </c>
      <c r="N1" s="73" t="s">
        <v>146</v>
      </c>
      <c r="O1" s="73" t="s">
        <v>147</v>
      </c>
      <c r="P1" s="73" t="s">
        <v>102</v>
      </c>
      <c r="Q1" s="74"/>
      <c r="R1" s="80" t="s">
        <v>106</v>
      </c>
      <c r="S1" s="81" t="s">
        <v>107</v>
      </c>
      <c r="T1" s="81" t="s">
        <v>134</v>
      </c>
      <c r="U1" s="82" t="s">
        <v>135</v>
      </c>
      <c r="V1" s="74"/>
    </row>
    <row r="2" spans="1:22" ht="18.75" x14ac:dyDescent="0.3">
      <c r="A2" s="5" t="s">
        <v>2</v>
      </c>
      <c r="B2" s="63">
        <v>3396</v>
      </c>
      <c r="C2" s="75" t="s">
        <v>108</v>
      </c>
      <c r="D2" s="64" t="s">
        <v>61</v>
      </c>
      <c r="E2" s="94">
        <v>1709100</v>
      </c>
      <c r="F2" s="94">
        <v>114550200</v>
      </c>
      <c r="G2" s="94">
        <v>19581300</v>
      </c>
      <c r="H2" s="94">
        <f>E2+F2+G2</f>
        <v>135840600</v>
      </c>
      <c r="I2" s="94">
        <f>H2/4047</f>
        <v>33565.752409191991</v>
      </c>
      <c r="J2" s="77">
        <f>(E2+F2)/(E2+F2+G2)</f>
        <v>0.85585090171863198</v>
      </c>
      <c r="K2" s="76">
        <v>1717200</v>
      </c>
      <c r="L2" s="76">
        <v>110512800</v>
      </c>
      <c r="M2" s="76">
        <v>22962600</v>
      </c>
      <c r="N2" s="94">
        <f>SUM(K2:M2)</f>
        <v>135192600</v>
      </c>
      <c r="O2" s="94">
        <f>N2/4047</f>
        <v>33405.633802816905</v>
      </c>
      <c r="P2" s="86">
        <f>(K2+L2)/(K2+L2+M2)</f>
        <v>0.8301489874445791</v>
      </c>
      <c r="Q2" s="78"/>
      <c r="R2" s="83">
        <f>E2+F2+G2</f>
        <v>135840600</v>
      </c>
      <c r="S2" s="84">
        <f>K2+L2+M2</f>
        <v>135192600</v>
      </c>
      <c r="T2" s="84">
        <f>R2-S2</f>
        <v>648000</v>
      </c>
      <c r="U2" s="85">
        <f>T2/R2</f>
        <v>4.7702969509851988E-3</v>
      </c>
      <c r="V2" s="78"/>
    </row>
    <row r="3" spans="1:22" ht="18.75" x14ac:dyDescent="0.3">
      <c r="A3" s="5" t="s">
        <v>3</v>
      </c>
      <c r="B3" s="63">
        <v>9685</v>
      </c>
      <c r="C3" s="75" t="s">
        <v>109</v>
      </c>
      <c r="D3" s="64" t="s">
        <v>62</v>
      </c>
      <c r="E3" s="94">
        <v>374400</v>
      </c>
      <c r="F3" s="94">
        <v>12639600</v>
      </c>
      <c r="G3" s="94">
        <v>1440900</v>
      </c>
      <c r="H3" s="94">
        <f t="shared" ref="H3:H27" si="0">E3+F3+G3</f>
        <v>14454900</v>
      </c>
      <c r="I3" s="94">
        <f t="shared" ref="I3:I27" si="1">H3/4047</f>
        <v>3571.7568569310602</v>
      </c>
      <c r="J3" s="77">
        <f t="shared" ref="J3:J27" si="2">(E3+F3)/(E3+F3+G3)</f>
        <v>0.90031753938110948</v>
      </c>
      <c r="K3" s="76">
        <v>270000</v>
      </c>
      <c r="L3" s="76">
        <v>11997000</v>
      </c>
      <c r="M3" s="76">
        <v>1991700</v>
      </c>
      <c r="N3" s="94">
        <f t="shared" ref="N3:N27" si="3">SUM(K3:M3)</f>
        <v>14258700</v>
      </c>
      <c r="O3" s="94">
        <f t="shared" ref="O3:O27" si="4">N3/4047</f>
        <v>3523.276501111935</v>
      </c>
      <c r="P3" s="86">
        <f t="shared" ref="P3:P27" si="5">(K3+L3)/(K3+L3+M3)</f>
        <v>0.86031685918071077</v>
      </c>
      <c r="Q3" s="78"/>
      <c r="R3" s="83">
        <f t="shared" ref="R3:R27" si="6">E3+F3+G3</f>
        <v>14454900</v>
      </c>
      <c r="S3" s="84">
        <f t="shared" ref="S3:S27" si="7">K3+L3+M3</f>
        <v>14258700</v>
      </c>
      <c r="T3" s="84">
        <f t="shared" ref="T3:T27" si="8">R3-S3</f>
        <v>196200</v>
      </c>
      <c r="U3" s="85">
        <f t="shared" ref="U3:U27" si="9">T3/R3</f>
        <v>1.3573251976838304E-2</v>
      </c>
      <c r="V3" s="78"/>
    </row>
    <row r="4" spans="1:22" ht="18.75" x14ac:dyDescent="0.3">
      <c r="A4" s="5" t="s">
        <v>4</v>
      </c>
      <c r="B4" s="63">
        <v>3420</v>
      </c>
      <c r="C4" s="75" t="s">
        <v>110</v>
      </c>
      <c r="D4" s="64" t="s">
        <v>52</v>
      </c>
      <c r="E4" s="94">
        <v>44100</v>
      </c>
      <c r="F4" s="94">
        <v>694800</v>
      </c>
      <c r="G4" s="94">
        <v>94500</v>
      </c>
      <c r="H4" s="94">
        <f t="shared" si="0"/>
        <v>833400</v>
      </c>
      <c r="I4" s="94">
        <f t="shared" si="1"/>
        <v>205.93031875463305</v>
      </c>
      <c r="J4" s="77">
        <f t="shared" si="2"/>
        <v>0.88660907127429811</v>
      </c>
      <c r="K4" s="76">
        <v>24300</v>
      </c>
      <c r="L4" s="76">
        <v>631800</v>
      </c>
      <c r="M4" s="76">
        <v>150300</v>
      </c>
      <c r="N4" s="94">
        <f t="shared" si="3"/>
        <v>806400</v>
      </c>
      <c r="O4" s="94">
        <f t="shared" si="4"/>
        <v>199.25871015567085</v>
      </c>
      <c r="P4" s="86">
        <f t="shared" si="5"/>
        <v>0.8136160714285714</v>
      </c>
      <c r="Q4" s="78"/>
      <c r="R4" s="83">
        <f t="shared" si="6"/>
        <v>833400</v>
      </c>
      <c r="S4" s="84">
        <f t="shared" si="7"/>
        <v>806400</v>
      </c>
      <c r="T4" s="84">
        <f t="shared" si="8"/>
        <v>27000</v>
      </c>
      <c r="U4" s="85">
        <f t="shared" si="9"/>
        <v>3.2397408207343416E-2</v>
      </c>
      <c r="V4" s="78"/>
    </row>
    <row r="5" spans="1:22" ht="18.75" x14ac:dyDescent="0.3">
      <c r="A5" s="5" t="s">
        <v>5</v>
      </c>
      <c r="B5" s="63">
        <v>3376</v>
      </c>
      <c r="C5" s="75" t="s">
        <v>111</v>
      </c>
      <c r="D5" s="64" t="s">
        <v>63</v>
      </c>
      <c r="E5" s="94">
        <v>324900</v>
      </c>
      <c r="F5" s="94">
        <v>12781800</v>
      </c>
      <c r="G5" s="94">
        <v>1640700</v>
      </c>
      <c r="H5" s="94">
        <f t="shared" si="0"/>
        <v>14747400</v>
      </c>
      <c r="I5" s="94">
        <f t="shared" si="1"/>
        <v>3644.0326167531507</v>
      </c>
      <c r="J5" s="77">
        <f t="shared" si="2"/>
        <v>0.88874649090687174</v>
      </c>
      <c r="K5" s="76">
        <v>196200</v>
      </c>
      <c r="L5" s="76">
        <v>11735100</v>
      </c>
      <c r="M5" s="76">
        <v>2670300</v>
      </c>
      <c r="N5" s="94">
        <f t="shared" si="3"/>
        <v>14601600</v>
      </c>
      <c r="O5" s="94">
        <f t="shared" si="4"/>
        <v>3608.0059303187545</v>
      </c>
      <c r="P5" s="86">
        <f t="shared" si="5"/>
        <v>0.81712278106508873</v>
      </c>
      <c r="Q5" s="78"/>
      <c r="R5" s="83">
        <f t="shared" si="6"/>
        <v>14747400</v>
      </c>
      <c r="S5" s="84">
        <f t="shared" si="7"/>
        <v>14601600</v>
      </c>
      <c r="T5" s="84">
        <f t="shared" si="8"/>
        <v>145800</v>
      </c>
      <c r="U5" s="85">
        <f t="shared" si="9"/>
        <v>9.8864884657634561E-3</v>
      </c>
      <c r="V5" s="78"/>
    </row>
    <row r="6" spans="1:22" ht="18.75" x14ac:dyDescent="0.3">
      <c r="A6" s="5" t="s">
        <v>6</v>
      </c>
      <c r="B6" s="63">
        <v>3696</v>
      </c>
      <c r="C6" s="75" t="s">
        <v>112</v>
      </c>
      <c r="D6" s="64" t="s">
        <v>64</v>
      </c>
      <c r="E6" s="94">
        <v>154800</v>
      </c>
      <c r="F6" s="94">
        <v>19964700</v>
      </c>
      <c r="G6" s="94">
        <v>1533600</v>
      </c>
      <c r="H6" s="94">
        <f t="shared" si="0"/>
        <v>21653100</v>
      </c>
      <c r="I6" s="94">
        <f t="shared" si="1"/>
        <v>5350.4077094143813</v>
      </c>
      <c r="J6" s="77">
        <f t="shared" si="2"/>
        <v>0.92917411363730829</v>
      </c>
      <c r="K6" s="76">
        <v>237600</v>
      </c>
      <c r="L6" s="76">
        <v>19146600</v>
      </c>
      <c r="M6" s="76">
        <v>2205900</v>
      </c>
      <c r="N6" s="94">
        <f t="shared" si="3"/>
        <v>21590100</v>
      </c>
      <c r="O6" s="94">
        <f t="shared" si="4"/>
        <v>5334.8406226834695</v>
      </c>
      <c r="P6" s="86">
        <f t="shared" si="5"/>
        <v>0.89782817124515402</v>
      </c>
      <c r="Q6" s="78"/>
      <c r="R6" s="83">
        <f t="shared" si="6"/>
        <v>21653100</v>
      </c>
      <c r="S6" s="84">
        <f t="shared" si="7"/>
        <v>21590100</v>
      </c>
      <c r="T6" s="84">
        <f t="shared" si="8"/>
        <v>63000</v>
      </c>
      <c r="U6" s="85">
        <f t="shared" si="9"/>
        <v>2.9095141111434388E-3</v>
      </c>
      <c r="V6" s="78"/>
    </row>
    <row r="7" spans="1:22" ht="18.75" x14ac:dyDescent="0.3">
      <c r="A7" s="5" t="s">
        <v>7</v>
      </c>
      <c r="B7" s="63">
        <v>3452</v>
      </c>
      <c r="C7" s="75" t="s">
        <v>113</v>
      </c>
      <c r="D7" s="64" t="s">
        <v>65</v>
      </c>
      <c r="E7" s="94">
        <v>167400</v>
      </c>
      <c r="F7" s="94">
        <v>18162900</v>
      </c>
      <c r="G7" s="94">
        <v>3429900</v>
      </c>
      <c r="H7" s="94">
        <f t="shared" si="0"/>
        <v>21760200</v>
      </c>
      <c r="I7" s="94">
        <f t="shared" si="1"/>
        <v>5376.8717568569309</v>
      </c>
      <c r="J7" s="77">
        <f t="shared" si="2"/>
        <v>0.84237736785507489</v>
      </c>
      <c r="K7" s="76">
        <v>419400</v>
      </c>
      <c r="L7" s="76">
        <v>17507700</v>
      </c>
      <c r="M7" s="76">
        <v>3770100</v>
      </c>
      <c r="N7" s="94">
        <f t="shared" si="3"/>
        <v>21697200</v>
      </c>
      <c r="O7" s="94">
        <f t="shared" si="4"/>
        <v>5361.3046701260191</v>
      </c>
      <c r="P7" s="86">
        <f t="shared" si="5"/>
        <v>0.82624025219844033</v>
      </c>
      <c r="Q7" s="78"/>
      <c r="R7" s="83">
        <f t="shared" si="6"/>
        <v>21760200</v>
      </c>
      <c r="S7" s="84">
        <f t="shared" si="7"/>
        <v>21697200</v>
      </c>
      <c r="T7" s="84">
        <f t="shared" si="8"/>
        <v>63000</v>
      </c>
      <c r="U7" s="85">
        <f t="shared" si="9"/>
        <v>2.8951939779965257E-3</v>
      </c>
      <c r="V7" s="78"/>
    </row>
    <row r="8" spans="1:22" ht="18.75" x14ac:dyDescent="0.3">
      <c r="A8" s="5" t="s">
        <v>8</v>
      </c>
      <c r="B8" s="63">
        <v>3454</v>
      </c>
      <c r="C8" s="75" t="s">
        <v>114</v>
      </c>
      <c r="D8" s="64" t="s">
        <v>66</v>
      </c>
      <c r="E8" s="94">
        <v>109800</v>
      </c>
      <c r="F8" s="94">
        <v>3952800</v>
      </c>
      <c r="G8" s="94">
        <v>578700</v>
      </c>
      <c r="H8" s="94">
        <f t="shared" si="0"/>
        <v>4641300</v>
      </c>
      <c r="I8" s="94">
        <f t="shared" si="1"/>
        <v>1146.8495181616013</v>
      </c>
      <c r="J8" s="77">
        <f t="shared" si="2"/>
        <v>0.87531510568159787</v>
      </c>
      <c r="K8" s="76">
        <v>88200</v>
      </c>
      <c r="L8" s="76">
        <v>3779100</v>
      </c>
      <c r="M8" s="76">
        <v>725400</v>
      </c>
      <c r="N8" s="94">
        <f t="shared" si="3"/>
        <v>4592700</v>
      </c>
      <c r="O8" s="94">
        <f t="shared" si="4"/>
        <v>1134.8406226834693</v>
      </c>
      <c r="P8" s="86">
        <f t="shared" si="5"/>
        <v>0.84205369390554574</v>
      </c>
      <c r="Q8" s="78"/>
      <c r="R8" s="83">
        <f t="shared" si="6"/>
        <v>4641300</v>
      </c>
      <c r="S8" s="84">
        <f t="shared" si="7"/>
        <v>4592700</v>
      </c>
      <c r="T8" s="84">
        <f t="shared" si="8"/>
        <v>48600</v>
      </c>
      <c r="U8" s="85">
        <f t="shared" si="9"/>
        <v>1.0471204188481676E-2</v>
      </c>
      <c r="V8" s="78"/>
    </row>
    <row r="9" spans="1:22" ht="18.75" x14ac:dyDescent="0.3">
      <c r="A9" s="5" t="s">
        <v>9</v>
      </c>
      <c r="B9" s="63">
        <v>3188</v>
      </c>
      <c r="C9" s="75" t="s">
        <v>115</v>
      </c>
      <c r="D9" s="64" t="s">
        <v>67</v>
      </c>
      <c r="E9" s="94">
        <v>104400</v>
      </c>
      <c r="F9" s="94">
        <v>1764000</v>
      </c>
      <c r="G9" s="94">
        <v>45000</v>
      </c>
      <c r="H9" s="94">
        <f t="shared" si="0"/>
        <v>1913400</v>
      </c>
      <c r="I9" s="94">
        <f t="shared" si="1"/>
        <v>472.79466271312083</v>
      </c>
      <c r="J9" s="77">
        <f t="shared" si="2"/>
        <v>0.9764816556914393</v>
      </c>
      <c r="K9" s="76">
        <v>55800</v>
      </c>
      <c r="L9" s="76">
        <v>1679400</v>
      </c>
      <c r="M9" s="76">
        <v>117900</v>
      </c>
      <c r="N9" s="94">
        <f t="shared" si="3"/>
        <v>1853100</v>
      </c>
      <c r="O9" s="94">
        <f t="shared" si="4"/>
        <v>457.89473684210526</v>
      </c>
      <c r="P9" s="86">
        <f t="shared" si="5"/>
        <v>0.93637688198154445</v>
      </c>
      <c r="Q9" s="78"/>
      <c r="R9" s="83">
        <f t="shared" si="6"/>
        <v>1913400</v>
      </c>
      <c r="S9" s="84">
        <f t="shared" si="7"/>
        <v>1853100</v>
      </c>
      <c r="T9" s="84">
        <f t="shared" si="8"/>
        <v>60300</v>
      </c>
      <c r="U9" s="85">
        <f t="shared" si="9"/>
        <v>3.1514581373471309E-2</v>
      </c>
      <c r="V9" s="78"/>
    </row>
    <row r="10" spans="1:22" ht="18.75" x14ac:dyDescent="0.3">
      <c r="A10" s="5" t="s">
        <v>10</v>
      </c>
      <c r="B10" s="63">
        <v>3448</v>
      </c>
      <c r="C10" s="75" t="s">
        <v>116</v>
      </c>
      <c r="D10" s="64" t="s">
        <v>51</v>
      </c>
      <c r="E10" s="94">
        <v>156600</v>
      </c>
      <c r="F10" s="94">
        <v>2363400</v>
      </c>
      <c r="G10" s="94">
        <v>296100</v>
      </c>
      <c r="H10" s="94">
        <f t="shared" si="0"/>
        <v>2816100</v>
      </c>
      <c r="I10" s="94">
        <f t="shared" si="1"/>
        <v>695.84877687175685</v>
      </c>
      <c r="J10" s="77">
        <f t="shared" si="2"/>
        <v>0.89485458612975388</v>
      </c>
      <c r="K10" s="76">
        <v>97200</v>
      </c>
      <c r="L10" s="76">
        <v>2282400</v>
      </c>
      <c r="M10" s="76">
        <v>367200</v>
      </c>
      <c r="N10" s="94">
        <f t="shared" si="3"/>
        <v>2746800</v>
      </c>
      <c r="O10" s="94">
        <f t="shared" si="4"/>
        <v>678.72498146775388</v>
      </c>
      <c r="P10" s="86">
        <f t="shared" si="5"/>
        <v>0.86631716906946266</v>
      </c>
      <c r="Q10" s="78"/>
      <c r="R10" s="83">
        <f t="shared" si="6"/>
        <v>2816100</v>
      </c>
      <c r="S10" s="84">
        <f t="shared" si="7"/>
        <v>2746800</v>
      </c>
      <c r="T10" s="84">
        <f t="shared" si="8"/>
        <v>69300</v>
      </c>
      <c r="U10" s="85">
        <f t="shared" si="9"/>
        <v>2.4608501118568233E-2</v>
      </c>
      <c r="V10" s="78"/>
    </row>
    <row r="11" spans="1:22" ht="18.75" x14ac:dyDescent="0.3">
      <c r="A11" s="5" t="s">
        <v>11</v>
      </c>
      <c r="B11" s="63">
        <v>3416</v>
      </c>
      <c r="C11" s="75" t="s">
        <v>117</v>
      </c>
      <c r="D11" s="64" t="s">
        <v>68</v>
      </c>
      <c r="E11" s="94">
        <v>0</v>
      </c>
      <c r="F11" s="94">
        <v>54000</v>
      </c>
      <c r="G11" s="94">
        <v>1800</v>
      </c>
      <c r="H11" s="94">
        <f t="shared" si="0"/>
        <v>55800</v>
      </c>
      <c r="I11" s="94">
        <f t="shared" si="1"/>
        <v>13.787991104521868</v>
      </c>
      <c r="J11" s="77">
        <f t="shared" si="2"/>
        <v>0.967741935483871</v>
      </c>
      <c r="K11" s="76">
        <v>0</v>
      </c>
      <c r="L11" s="76">
        <v>20700</v>
      </c>
      <c r="M11" s="76">
        <v>1800</v>
      </c>
      <c r="N11" s="94">
        <f t="shared" si="3"/>
        <v>22500</v>
      </c>
      <c r="O11" s="94">
        <f t="shared" si="4"/>
        <v>5.5596738324684951</v>
      </c>
      <c r="P11" s="86">
        <f t="shared" si="5"/>
        <v>0.92</v>
      </c>
      <c r="Q11" s="78"/>
      <c r="R11" s="83">
        <f t="shared" si="6"/>
        <v>55800</v>
      </c>
      <c r="S11" s="84">
        <f t="shared" si="7"/>
        <v>22500</v>
      </c>
      <c r="T11" s="84">
        <f t="shared" si="8"/>
        <v>33300</v>
      </c>
      <c r="U11" s="85">
        <f t="shared" si="9"/>
        <v>0.59677419354838712</v>
      </c>
      <c r="V11" s="78"/>
    </row>
    <row r="12" spans="1:22" ht="18.75" x14ac:dyDescent="0.3">
      <c r="A12" s="5" t="s">
        <v>12</v>
      </c>
      <c r="B12" s="63">
        <v>5780</v>
      </c>
      <c r="C12" s="75" t="s">
        <v>118</v>
      </c>
      <c r="D12" s="64" t="s">
        <v>69</v>
      </c>
      <c r="E12" s="94">
        <v>646200</v>
      </c>
      <c r="F12" s="94">
        <v>26487000</v>
      </c>
      <c r="G12" s="94">
        <v>3326400</v>
      </c>
      <c r="H12" s="94">
        <f t="shared" si="0"/>
        <v>30459600</v>
      </c>
      <c r="I12" s="94">
        <f t="shared" si="1"/>
        <v>7526.4640474425496</v>
      </c>
      <c r="J12" s="77">
        <f t="shared" si="2"/>
        <v>0.89079305046684787</v>
      </c>
      <c r="K12" s="76">
        <v>673200</v>
      </c>
      <c r="L12" s="76">
        <v>25966800</v>
      </c>
      <c r="M12" s="76">
        <v>3573000</v>
      </c>
      <c r="N12" s="94">
        <f t="shared" si="3"/>
        <v>30213000</v>
      </c>
      <c r="O12" s="94">
        <f t="shared" si="4"/>
        <v>7465.530022238695</v>
      </c>
      <c r="P12" s="86">
        <f t="shared" si="5"/>
        <v>0.88173964849568065</v>
      </c>
      <c r="Q12" s="78"/>
      <c r="R12" s="83">
        <f t="shared" si="6"/>
        <v>30459600</v>
      </c>
      <c r="S12" s="84">
        <f t="shared" si="7"/>
        <v>30213000</v>
      </c>
      <c r="T12" s="84">
        <f t="shared" si="8"/>
        <v>246600</v>
      </c>
      <c r="U12" s="85">
        <f t="shared" si="9"/>
        <v>8.0959697435291338E-3</v>
      </c>
      <c r="V12" s="78"/>
    </row>
    <row r="13" spans="1:22" ht="18.75" x14ac:dyDescent="0.3">
      <c r="A13" s="5" t="s">
        <v>13</v>
      </c>
      <c r="B13" s="63">
        <v>3418</v>
      </c>
      <c r="C13" s="75" t="s">
        <v>119</v>
      </c>
      <c r="D13" s="64" t="s">
        <v>70</v>
      </c>
      <c r="E13" s="94">
        <v>312300</v>
      </c>
      <c r="F13" s="94">
        <v>9549900</v>
      </c>
      <c r="G13" s="94">
        <v>553500</v>
      </c>
      <c r="H13" s="94">
        <f t="shared" si="0"/>
        <v>10415700</v>
      </c>
      <c r="I13" s="94">
        <f t="shared" si="1"/>
        <v>2573.6842105263158</v>
      </c>
      <c r="J13" s="77">
        <f t="shared" si="2"/>
        <v>0.94685906852155877</v>
      </c>
      <c r="K13" s="76">
        <v>225900</v>
      </c>
      <c r="L13" s="76">
        <v>9477900</v>
      </c>
      <c r="M13" s="76">
        <v>545400</v>
      </c>
      <c r="N13" s="94">
        <f t="shared" si="3"/>
        <v>10249200</v>
      </c>
      <c r="O13" s="94">
        <f t="shared" si="4"/>
        <v>2532.5426241660489</v>
      </c>
      <c r="P13" s="86">
        <f t="shared" si="5"/>
        <v>0.94678609062170704</v>
      </c>
      <c r="Q13" s="78"/>
      <c r="R13" s="83">
        <f t="shared" si="6"/>
        <v>10415700</v>
      </c>
      <c r="S13" s="84">
        <f t="shared" si="7"/>
        <v>10249200</v>
      </c>
      <c r="T13" s="84">
        <f t="shared" si="8"/>
        <v>166500</v>
      </c>
      <c r="U13" s="85">
        <f t="shared" si="9"/>
        <v>1.5985483452864425E-2</v>
      </c>
      <c r="V13" s="78"/>
    </row>
    <row r="14" spans="1:22" ht="18.75" x14ac:dyDescent="0.3">
      <c r="A14" s="5" t="s">
        <v>14</v>
      </c>
      <c r="B14" s="63">
        <v>3424</v>
      </c>
      <c r="C14" s="75" t="s">
        <v>120</v>
      </c>
      <c r="D14" s="64" t="s">
        <v>71</v>
      </c>
      <c r="E14" s="94">
        <v>103500</v>
      </c>
      <c r="F14" s="94">
        <v>583200</v>
      </c>
      <c r="G14" s="94">
        <v>151200</v>
      </c>
      <c r="H14" s="94">
        <f t="shared" si="0"/>
        <v>837900</v>
      </c>
      <c r="I14" s="94">
        <f t="shared" si="1"/>
        <v>207.04225352112675</v>
      </c>
      <c r="J14" s="77">
        <f t="shared" si="2"/>
        <v>0.81954887218045114</v>
      </c>
      <c r="K14" s="76">
        <v>74700</v>
      </c>
      <c r="L14" s="76">
        <v>684000</v>
      </c>
      <c r="M14" s="76">
        <v>71100</v>
      </c>
      <c r="N14" s="94">
        <f t="shared" si="3"/>
        <v>829800</v>
      </c>
      <c r="O14" s="94">
        <f t="shared" si="4"/>
        <v>205.0407709414381</v>
      </c>
      <c r="P14" s="86">
        <f t="shared" si="5"/>
        <v>0.91431670281995658</v>
      </c>
      <c r="Q14" s="78"/>
      <c r="R14" s="83">
        <f t="shared" si="6"/>
        <v>837900</v>
      </c>
      <c r="S14" s="84">
        <f t="shared" si="7"/>
        <v>829800</v>
      </c>
      <c r="T14" s="84">
        <f t="shared" si="8"/>
        <v>8100</v>
      </c>
      <c r="U14" s="85">
        <f t="shared" si="9"/>
        <v>9.6670247046186895E-3</v>
      </c>
      <c r="V14" s="78"/>
    </row>
    <row r="15" spans="1:22" ht="18.75" x14ac:dyDescent="0.3">
      <c r="A15" s="5" t="s">
        <v>15</v>
      </c>
      <c r="B15" s="63">
        <v>3458</v>
      </c>
      <c r="C15" s="75" t="s">
        <v>121</v>
      </c>
      <c r="D15" s="64" t="s">
        <v>72</v>
      </c>
      <c r="E15" s="94">
        <v>96300</v>
      </c>
      <c r="F15" s="94">
        <v>4190400</v>
      </c>
      <c r="G15" s="94">
        <v>200700</v>
      </c>
      <c r="H15" s="94">
        <f t="shared" si="0"/>
        <v>4487400</v>
      </c>
      <c r="I15" s="94">
        <f t="shared" si="1"/>
        <v>1108.8213491475167</v>
      </c>
      <c r="J15" s="77">
        <f t="shared" si="2"/>
        <v>0.95527476935419176</v>
      </c>
      <c r="K15" s="76">
        <v>92700</v>
      </c>
      <c r="L15" s="76">
        <v>3827700</v>
      </c>
      <c r="M15" s="76">
        <v>519300</v>
      </c>
      <c r="N15" s="94">
        <f t="shared" si="3"/>
        <v>4439700</v>
      </c>
      <c r="O15" s="94">
        <f t="shared" si="4"/>
        <v>1097.0348406226835</v>
      </c>
      <c r="P15" s="86">
        <f t="shared" si="5"/>
        <v>0.88303263734036086</v>
      </c>
      <c r="Q15" s="78"/>
      <c r="R15" s="83">
        <f t="shared" si="6"/>
        <v>4487400</v>
      </c>
      <c r="S15" s="84">
        <f t="shared" si="7"/>
        <v>4439700</v>
      </c>
      <c r="T15" s="84">
        <f t="shared" si="8"/>
        <v>47700</v>
      </c>
      <c r="U15" s="85">
        <f t="shared" si="9"/>
        <v>1.0629763337344564E-2</v>
      </c>
      <c r="V15" s="78"/>
    </row>
    <row r="16" spans="1:22" ht="18.75" x14ac:dyDescent="0.3">
      <c r="A16" s="5" t="s">
        <v>16</v>
      </c>
      <c r="B16" s="63">
        <v>3694</v>
      </c>
      <c r="C16" s="75" t="s">
        <v>122</v>
      </c>
      <c r="D16" s="64" t="s">
        <v>73</v>
      </c>
      <c r="E16" s="94">
        <v>155700</v>
      </c>
      <c r="F16" s="94">
        <v>16022700</v>
      </c>
      <c r="G16" s="94">
        <v>581400</v>
      </c>
      <c r="H16" s="94">
        <f t="shared" si="0"/>
        <v>16759800</v>
      </c>
      <c r="I16" s="94">
        <f t="shared" si="1"/>
        <v>4141.2898443291324</v>
      </c>
      <c r="J16" s="77">
        <f t="shared" si="2"/>
        <v>0.96530984856621205</v>
      </c>
      <c r="K16" s="76">
        <v>214200</v>
      </c>
      <c r="L16" s="76">
        <v>15043500</v>
      </c>
      <c r="M16" s="76">
        <v>1443600</v>
      </c>
      <c r="N16" s="94">
        <f t="shared" si="3"/>
        <v>16701300</v>
      </c>
      <c r="O16" s="94">
        <f t="shared" si="4"/>
        <v>4126.834692364715</v>
      </c>
      <c r="P16" s="86">
        <f t="shared" si="5"/>
        <v>0.91356361480842807</v>
      </c>
      <c r="Q16" s="78"/>
      <c r="R16" s="83">
        <f t="shared" si="6"/>
        <v>16759800</v>
      </c>
      <c r="S16" s="84">
        <f t="shared" si="7"/>
        <v>16701300</v>
      </c>
      <c r="T16" s="84">
        <f t="shared" si="8"/>
        <v>58500</v>
      </c>
      <c r="U16" s="85">
        <f t="shared" si="9"/>
        <v>3.4904951133068415E-3</v>
      </c>
      <c r="V16" s="78"/>
    </row>
    <row r="17" spans="1:22" ht="18.75" x14ac:dyDescent="0.3">
      <c r="A17" s="5" t="s">
        <v>17</v>
      </c>
      <c r="B17" s="63">
        <v>3414</v>
      </c>
      <c r="C17" s="75" t="s">
        <v>123</v>
      </c>
      <c r="D17" s="64" t="s">
        <v>74</v>
      </c>
      <c r="E17" s="94">
        <v>317700</v>
      </c>
      <c r="F17" s="94">
        <v>10291500</v>
      </c>
      <c r="G17" s="94">
        <v>1143900</v>
      </c>
      <c r="H17" s="94">
        <f t="shared" si="0"/>
        <v>11753100</v>
      </c>
      <c r="I17" s="94">
        <f t="shared" si="1"/>
        <v>2904.1512231282431</v>
      </c>
      <c r="J17" s="77">
        <f t="shared" si="2"/>
        <v>0.90267248640784137</v>
      </c>
      <c r="K17" s="76">
        <v>248400</v>
      </c>
      <c r="L17" s="76">
        <v>10206900</v>
      </c>
      <c r="M17" s="76">
        <v>1169100</v>
      </c>
      <c r="N17" s="94">
        <f t="shared" si="3"/>
        <v>11624400</v>
      </c>
      <c r="O17" s="94">
        <f t="shared" si="4"/>
        <v>2872.3498888065233</v>
      </c>
      <c r="P17" s="86">
        <f t="shared" si="5"/>
        <v>0.89942706720346854</v>
      </c>
      <c r="Q17" s="78"/>
      <c r="R17" s="83">
        <f t="shared" si="6"/>
        <v>11753100</v>
      </c>
      <c r="S17" s="84">
        <f t="shared" si="7"/>
        <v>11624400</v>
      </c>
      <c r="T17" s="84">
        <f t="shared" si="8"/>
        <v>128700</v>
      </c>
      <c r="U17" s="85">
        <f t="shared" si="9"/>
        <v>1.0950302473389999E-2</v>
      </c>
      <c r="V17" s="78"/>
    </row>
    <row r="18" spans="1:22" ht="18.75" x14ac:dyDescent="0.3">
      <c r="A18" s="5" t="s">
        <v>18</v>
      </c>
      <c r="B18" s="63">
        <v>3374</v>
      </c>
      <c r="C18" s="75" t="s">
        <v>124</v>
      </c>
      <c r="D18" s="64" t="s">
        <v>75</v>
      </c>
      <c r="E18" s="94">
        <v>355500</v>
      </c>
      <c r="F18" s="94">
        <v>14391900</v>
      </c>
      <c r="G18" s="94">
        <v>1725300</v>
      </c>
      <c r="H18" s="94">
        <f t="shared" si="0"/>
        <v>16472700</v>
      </c>
      <c r="I18" s="94">
        <f t="shared" si="1"/>
        <v>4070.3484062268349</v>
      </c>
      <c r="J18" s="77">
        <f t="shared" si="2"/>
        <v>0.89526307162760199</v>
      </c>
      <c r="K18" s="76">
        <v>262800</v>
      </c>
      <c r="L18" s="76">
        <v>14310000</v>
      </c>
      <c r="M18" s="76">
        <v>1733400</v>
      </c>
      <c r="N18" s="94">
        <f t="shared" si="3"/>
        <v>16306200</v>
      </c>
      <c r="O18" s="94">
        <f t="shared" si="4"/>
        <v>4029.2068198665679</v>
      </c>
      <c r="P18" s="86">
        <f t="shared" si="5"/>
        <v>0.89369687603488246</v>
      </c>
      <c r="Q18" s="78"/>
      <c r="R18" s="83">
        <f t="shared" si="6"/>
        <v>16472700</v>
      </c>
      <c r="S18" s="84">
        <f t="shared" si="7"/>
        <v>16306200</v>
      </c>
      <c r="T18" s="84">
        <f t="shared" si="8"/>
        <v>166500</v>
      </c>
      <c r="U18" s="85">
        <f t="shared" si="9"/>
        <v>1.0107632628530842E-2</v>
      </c>
      <c r="V18" s="78"/>
    </row>
    <row r="19" spans="1:22" ht="18.75" x14ac:dyDescent="0.3">
      <c r="A19" s="5" t="s">
        <v>25</v>
      </c>
      <c r="B19" s="63">
        <v>3446</v>
      </c>
      <c r="C19" s="75" t="s">
        <v>125</v>
      </c>
      <c r="D19" s="64" t="s">
        <v>76</v>
      </c>
      <c r="E19" s="94">
        <v>756900</v>
      </c>
      <c r="F19" s="94">
        <v>18915300</v>
      </c>
      <c r="G19" s="94">
        <v>1810800</v>
      </c>
      <c r="H19" s="94">
        <f t="shared" si="0"/>
        <v>21483000</v>
      </c>
      <c r="I19" s="94">
        <f t="shared" si="1"/>
        <v>5308.376575240919</v>
      </c>
      <c r="J19" s="77">
        <f t="shared" si="2"/>
        <v>0.91571009635525769</v>
      </c>
      <c r="K19" s="76">
        <v>657000</v>
      </c>
      <c r="L19" s="76">
        <v>17546400</v>
      </c>
      <c r="M19" s="76">
        <v>2965500</v>
      </c>
      <c r="N19" s="94">
        <f t="shared" si="3"/>
        <v>21168900</v>
      </c>
      <c r="O19" s="94">
        <f t="shared" si="4"/>
        <v>5230.7635285396591</v>
      </c>
      <c r="P19" s="86">
        <f t="shared" si="5"/>
        <v>0.8599124186896816</v>
      </c>
      <c r="Q19" s="78"/>
      <c r="R19" s="83">
        <f t="shared" si="6"/>
        <v>21483000</v>
      </c>
      <c r="S19" s="84">
        <f t="shared" si="7"/>
        <v>21168900</v>
      </c>
      <c r="T19" s="84">
        <f t="shared" si="8"/>
        <v>314100</v>
      </c>
      <c r="U19" s="85">
        <f t="shared" si="9"/>
        <v>1.4620863007959782E-2</v>
      </c>
      <c r="V19" s="78"/>
    </row>
    <row r="20" spans="1:22" ht="18.75" x14ac:dyDescent="0.3">
      <c r="A20" s="5" t="s">
        <v>19</v>
      </c>
      <c r="B20" s="63">
        <v>3690</v>
      </c>
      <c r="C20" s="75" t="s">
        <v>126</v>
      </c>
      <c r="D20" s="64" t="s">
        <v>77</v>
      </c>
      <c r="E20" s="94">
        <v>96300</v>
      </c>
      <c r="F20" s="94">
        <v>2691000</v>
      </c>
      <c r="G20" s="94">
        <v>589500</v>
      </c>
      <c r="H20" s="94">
        <f t="shared" si="0"/>
        <v>3376800</v>
      </c>
      <c r="I20" s="94">
        <f t="shared" si="1"/>
        <v>834.39584877687173</v>
      </c>
      <c r="J20" s="77">
        <f t="shared" si="2"/>
        <v>0.82542643923240944</v>
      </c>
      <c r="K20" s="76">
        <v>57600</v>
      </c>
      <c r="L20" s="76">
        <v>2768400</v>
      </c>
      <c r="M20" s="76">
        <v>499500</v>
      </c>
      <c r="N20" s="94">
        <f t="shared" si="3"/>
        <v>3325500</v>
      </c>
      <c r="O20" s="94">
        <f t="shared" si="4"/>
        <v>821.71979243884357</v>
      </c>
      <c r="P20" s="86">
        <f t="shared" si="5"/>
        <v>0.84979702300405957</v>
      </c>
      <c r="Q20" s="78"/>
      <c r="R20" s="83">
        <f t="shared" si="6"/>
        <v>3376800</v>
      </c>
      <c r="S20" s="84">
        <f t="shared" si="7"/>
        <v>3325500</v>
      </c>
      <c r="T20" s="84">
        <f t="shared" si="8"/>
        <v>51300</v>
      </c>
      <c r="U20" s="85">
        <f t="shared" si="9"/>
        <v>1.5191897654584221E-2</v>
      </c>
      <c r="V20" s="78"/>
    </row>
    <row r="21" spans="1:22" ht="18.75" x14ac:dyDescent="0.3">
      <c r="A21" s="5" t="s">
        <v>92</v>
      </c>
      <c r="B21" s="63">
        <v>5876</v>
      </c>
      <c r="C21" s="75" t="s">
        <v>127</v>
      </c>
      <c r="D21" s="64" t="s">
        <v>78</v>
      </c>
      <c r="E21" s="94">
        <v>145800</v>
      </c>
      <c r="F21" s="94">
        <v>4726800</v>
      </c>
      <c r="G21" s="94">
        <v>65700</v>
      </c>
      <c r="H21" s="94">
        <f t="shared" si="0"/>
        <v>4938300</v>
      </c>
      <c r="I21" s="94">
        <f t="shared" si="1"/>
        <v>1220.2372127501853</v>
      </c>
      <c r="J21" s="77">
        <f t="shared" si="2"/>
        <v>0.98669582649899767</v>
      </c>
      <c r="K21" s="76">
        <v>81900</v>
      </c>
      <c r="L21" s="76">
        <v>4610700</v>
      </c>
      <c r="M21" s="76">
        <v>164700</v>
      </c>
      <c r="N21" s="94">
        <f t="shared" si="3"/>
        <v>4857300</v>
      </c>
      <c r="O21" s="94">
        <f t="shared" si="4"/>
        <v>1200.2223869532988</v>
      </c>
      <c r="P21" s="86">
        <f t="shared" si="5"/>
        <v>0.9660922734852696</v>
      </c>
      <c r="Q21" s="78"/>
      <c r="R21" s="83">
        <f t="shared" si="6"/>
        <v>4938300</v>
      </c>
      <c r="S21" s="84">
        <f t="shared" si="7"/>
        <v>4857300</v>
      </c>
      <c r="T21" s="84">
        <f t="shared" si="8"/>
        <v>81000</v>
      </c>
      <c r="U21" s="85">
        <f t="shared" si="9"/>
        <v>1.6402405686167305E-2</v>
      </c>
      <c r="V21" s="78"/>
    </row>
    <row r="22" spans="1:22" ht="18.75" x14ac:dyDescent="0.3">
      <c r="A22" s="5" t="s">
        <v>26</v>
      </c>
      <c r="B22" s="63">
        <v>3262</v>
      </c>
      <c r="C22" s="75" t="s">
        <v>128</v>
      </c>
      <c r="D22" s="64" t="s">
        <v>79</v>
      </c>
      <c r="E22" s="94">
        <v>63900</v>
      </c>
      <c r="F22" s="94">
        <v>1848600</v>
      </c>
      <c r="G22" s="94">
        <v>175500</v>
      </c>
      <c r="H22" s="94">
        <f t="shared" si="0"/>
        <v>2088000</v>
      </c>
      <c r="I22" s="94">
        <f t="shared" si="1"/>
        <v>515.9377316530763</v>
      </c>
      <c r="J22" s="77">
        <f t="shared" si="2"/>
        <v>0.91594827586206895</v>
      </c>
      <c r="K22" s="76">
        <v>38700</v>
      </c>
      <c r="L22" s="76">
        <v>1854000</v>
      </c>
      <c r="M22" s="76">
        <v>153900</v>
      </c>
      <c r="N22" s="94">
        <f t="shared" si="3"/>
        <v>2046600</v>
      </c>
      <c r="O22" s="94">
        <f t="shared" si="4"/>
        <v>505.70793180133433</v>
      </c>
      <c r="P22" s="86">
        <f t="shared" si="5"/>
        <v>0.92480211081794195</v>
      </c>
      <c r="Q22" s="78"/>
      <c r="R22" s="83">
        <f t="shared" si="6"/>
        <v>2088000</v>
      </c>
      <c r="S22" s="84">
        <f t="shared" si="7"/>
        <v>2046600</v>
      </c>
      <c r="T22" s="84">
        <f t="shared" si="8"/>
        <v>41400</v>
      </c>
      <c r="U22" s="85">
        <f t="shared" si="9"/>
        <v>1.9827586206896553E-2</v>
      </c>
      <c r="V22" s="78"/>
    </row>
    <row r="23" spans="1:22" ht="18.75" x14ac:dyDescent="0.3">
      <c r="A23" s="5" t="s">
        <v>21</v>
      </c>
      <c r="B23" s="63">
        <v>3234</v>
      </c>
      <c r="C23" s="75" t="s">
        <v>129</v>
      </c>
      <c r="D23" s="64" t="s">
        <v>80</v>
      </c>
      <c r="E23" s="94">
        <v>199800</v>
      </c>
      <c r="F23" s="94">
        <v>11898000</v>
      </c>
      <c r="G23" s="94">
        <v>1518300</v>
      </c>
      <c r="H23" s="94">
        <f t="shared" si="0"/>
        <v>13616100</v>
      </c>
      <c r="I23" s="94">
        <f t="shared" si="1"/>
        <v>3364.4922164566347</v>
      </c>
      <c r="J23" s="77">
        <f t="shared" si="2"/>
        <v>0.88849229955714193</v>
      </c>
      <c r="K23" s="76">
        <v>252900</v>
      </c>
      <c r="L23" s="76">
        <v>11827800</v>
      </c>
      <c r="M23" s="76">
        <v>1434600</v>
      </c>
      <c r="N23" s="94">
        <f t="shared" si="3"/>
        <v>13515300</v>
      </c>
      <c r="O23" s="94">
        <f t="shared" si="4"/>
        <v>3339.5848776871758</v>
      </c>
      <c r="P23" s="86">
        <f t="shared" si="5"/>
        <v>0.8938536325497769</v>
      </c>
      <c r="Q23" s="78"/>
      <c r="R23" s="83">
        <f t="shared" si="6"/>
        <v>13616100</v>
      </c>
      <c r="S23" s="84">
        <f t="shared" si="7"/>
        <v>13515300</v>
      </c>
      <c r="T23" s="84">
        <f t="shared" si="8"/>
        <v>100800</v>
      </c>
      <c r="U23" s="85">
        <f t="shared" si="9"/>
        <v>7.4030008592768856E-3</v>
      </c>
      <c r="V23" s="78"/>
    </row>
    <row r="24" spans="1:22" ht="18.75" x14ac:dyDescent="0.3">
      <c r="A24" s="5" t="s">
        <v>22</v>
      </c>
      <c r="B24" s="63">
        <v>3392</v>
      </c>
      <c r="C24" s="75" t="s">
        <v>130</v>
      </c>
      <c r="D24" s="64" t="s">
        <v>53</v>
      </c>
      <c r="E24" s="94">
        <v>207000</v>
      </c>
      <c r="F24" s="94">
        <v>1943100</v>
      </c>
      <c r="G24" s="94">
        <v>259200</v>
      </c>
      <c r="H24" s="94">
        <f t="shared" si="0"/>
        <v>2409300</v>
      </c>
      <c r="I24" s="94">
        <f t="shared" si="1"/>
        <v>595.32987398072646</v>
      </c>
      <c r="J24" s="77">
        <f t="shared" si="2"/>
        <v>0.89241688457228241</v>
      </c>
      <c r="K24" s="76">
        <v>114300</v>
      </c>
      <c r="L24" s="76">
        <v>1880100</v>
      </c>
      <c r="M24" s="76">
        <v>298800</v>
      </c>
      <c r="N24" s="94">
        <f t="shared" si="3"/>
        <v>2293200</v>
      </c>
      <c r="O24" s="94">
        <f t="shared" si="4"/>
        <v>566.64195700518906</v>
      </c>
      <c r="P24" s="86">
        <f t="shared" si="5"/>
        <v>0.86970172684458402</v>
      </c>
      <c r="Q24" s="78"/>
      <c r="R24" s="83">
        <f t="shared" si="6"/>
        <v>2409300</v>
      </c>
      <c r="S24" s="84">
        <f t="shared" si="7"/>
        <v>2293200</v>
      </c>
      <c r="T24" s="84">
        <f t="shared" si="8"/>
        <v>116100</v>
      </c>
      <c r="U24" s="85">
        <f t="shared" si="9"/>
        <v>4.8188270451998506E-2</v>
      </c>
      <c r="V24" s="78"/>
    </row>
    <row r="25" spans="1:22" ht="18.75" x14ac:dyDescent="0.3">
      <c r="A25" s="5" t="s">
        <v>23</v>
      </c>
      <c r="B25" s="63">
        <v>3382</v>
      </c>
      <c r="C25" s="75" t="s">
        <v>131</v>
      </c>
      <c r="D25" s="64" t="s">
        <v>81</v>
      </c>
      <c r="E25" s="94">
        <v>201600</v>
      </c>
      <c r="F25" s="94">
        <v>9102600</v>
      </c>
      <c r="G25" s="94">
        <v>1001700</v>
      </c>
      <c r="H25" s="94">
        <f t="shared" si="0"/>
        <v>10305900</v>
      </c>
      <c r="I25" s="94">
        <f t="shared" si="1"/>
        <v>2546.5530022238695</v>
      </c>
      <c r="J25" s="77">
        <f t="shared" si="2"/>
        <v>0.90280324862457428</v>
      </c>
      <c r="K25" s="76">
        <v>163800</v>
      </c>
      <c r="L25" s="76">
        <v>8434800</v>
      </c>
      <c r="M25" s="76">
        <v>1557000</v>
      </c>
      <c r="N25" s="94">
        <f t="shared" si="3"/>
        <v>10155600</v>
      </c>
      <c r="O25" s="94">
        <f t="shared" si="4"/>
        <v>2509.4143810229798</v>
      </c>
      <c r="P25" s="86">
        <f t="shared" si="5"/>
        <v>0.84668557249202414</v>
      </c>
      <c r="Q25" s="78"/>
      <c r="R25" s="83">
        <f t="shared" si="6"/>
        <v>10305900</v>
      </c>
      <c r="S25" s="84">
        <f t="shared" si="7"/>
        <v>10155600</v>
      </c>
      <c r="T25" s="84">
        <f t="shared" si="8"/>
        <v>150300</v>
      </c>
      <c r="U25" s="85">
        <f t="shared" si="9"/>
        <v>1.4583879137193258E-2</v>
      </c>
      <c r="V25" s="78"/>
    </row>
    <row r="26" spans="1:22" ht="18.75" x14ac:dyDescent="0.3">
      <c r="A26" s="5" t="s">
        <v>24</v>
      </c>
      <c r="B26" s="63">
        <v>3456</v>
      </c>
      <c r="C26" s="75" t="s">
        <v>132</v>
      </c>
      <c r="D26" s="64" t="s">
        <v>82</v>
      </c>
      <c r="E26" s="94">
        <v>255600</v>
      </c>
      <c r="F26" s="94">
        <v>7019100</v>
      </c>
      <c r="G26" s="94">
        <v>2189700</v>
      </c>
      <c r="H26" s="94">
        <f t="shared" si="0"/>
        <v>9464400</v>
      </c>
      <c r="I26" s="94">
        <f t="shared" si="1"/>
        <v>2338.6212008895477</v>
      </c>
      <c r="J26" s="77">
        <f t="shared" si="2"/>
        <v>0.76863826550019021</v>
      </c>
      <c r="K26" s="76">
        <v>207000</v>
      </c>
      <c r="L26" s="76">
        <v>6941700</v>
      </c>
      <c r="M26" s="76">
        <v>2191500</v>
      </c>
      <c r="N26" s="94">
        <f t="shared" si="3"/>
        <v>9340200</v>
      </c>
      <c r="O26" s="94">
        <f t="shared" si="4"/>
        <v>2307.9318013343218</v>
      </c>
      <c r="P26" s="86">
        <f t="shared" si="5"/>
        <v>0.76536904991327814</v>
      </c>
      <c r="Q26" s="78"/>
      <c r="R26" s="83">
        <f t="shared" si="6"/>
        <v>9464400</v>
      </c>
      <c r="S26" s="84">
        <f t="shared" si="7"/>
        <v>9340200</v>
      </c>
      <c r="T26" s="84">
        <f t="shared" si="8"/>
        <v>124200</v>
      </c>
      <c r="U26" s="85">
        <f t="shared" si="9"/>
        <v>1.3122860403195132E-2</v>
      </c>
      <c r="V26" s="78"/>
    </row>
    <row r="27" spans="1:22" x14ac:dyDescent="0.25">
      <c r="A27" s="79">
        <v>5780</v>
      </c>
      <c r="B27" s="64" t="s">
        <v>61</v>
      </c>
      <c r="C27" s="75" t="s">
        <v>133</v>
      </c>
      <c r="D27" s="64" t="s">
        <v>83</v>
      </c>
      <c r="E27" s="94">
        <v>221400</v>
      </c>
      <c r="F27" s="94">
        <v>10602000</v>
      </c>
      <c r="G27" s="94">
        <v>700200</v>
      </c>
      <c r="H27" s="94">
        <f t="shared" si="0"/>
        <v>11523600</v>
      </c>
      <c r="I27" s="94">
        <f t="shared" si="1"/>
        <v>2847.4425500370644</v>
      </c>
      <c r="J27" s="77">
        <f t="shared" si="2"/>
        <v>0.93923773820681034</v>
      </c>
      <c r="K27" s="76">
        <v>156600</v>
      </c>
      <c r="L27" s="76">
        <v>10325700</v>
      </c>
      <c r="M27" s="76">
        <v>924300</v>
      </c>
      <c r="N27" s="94">
        <f t="shared" si="3"/>
        <v>11406600</v>
      </c>
      <c r="O27" s="94">
        <f t="shared" si="4"/>
        <v>2818.5322461082283</v>
      </c>
      <c r="P27" s="86">
        <f t="shared" si="5"/>
        <v>0.91896796591447061</v>
      </c>
      <c r="Q27" s="78"/>
      <c r="R27" s="83">
        <f t="shared" si="6"/>
        <v>11523600</v>
      </c>
      <c r="S27" s="84">
        <f t="shared" si="7"/>
        <v>11406600</v>
      </c>
      <c r="T27" s="84">
        <f t="shared" si="8"/>
        <v>117000</v>
      </c>
      <c r="U27" s="85">
        <f t="shared" si="9"/>
        <v>1.0153077163386441E-2</v>
      </c>
      <c r="V27" s="78"/>
    </row>
    <row r="28" spans="1:22" x14ac:dyDescent="0.25">
      <c r="A28" s="79">
        <v>9685</v>
      </c>
      <c r="B28" s="64" t="s">
        <v>82</v>
      </c>
      <c r="D28" s="92" t="s">
        <v>137</v>
      </c>
      <c r="E28" s="93">
        <f>SUM(E2:E27)</f>
        <v>7281000</v>
      </c>
      <c r="F28" s="93">
        <f>SUM(F2:F27)</f>
        <v>337191300</v>
      </c>
      <c r="G28" s="93">
        <f>SUM(G2:G27)</f>
        <v>44635500</v>
      </c>
      <c r="H28" s="93"/>
      <c r="I28" s="93"/>
      <c r="J28" s="93"/>
      <c r="K28" s="93">
        <f>SUM(K2:K27)</f>
        <v>6627600</v>
      </c>
      <c r="L28" s="93">
        <f>SUM(L2:L27)</f>
        <v>324999000</v>
      </c>
      <c r="M28" s="93">
        <f>SUM(M2:M27)</f>
        <v>54207900</v>
      </c>
      <c r="N28" s="93"/>
      <c r="O28" s="93"/>
    </row>
    <row r="29" spans="1:22" x14ac:dyDescent="0.25">
      <c r="D29" s="92" t="s">
        <v>138</v>
      </c>
      <c r="E29" s="93">
        <f>E28/4047</f>
        <v>1799.1104521868051</v>
      </c>
      <c r="F29" s="93">
        <f>F28/4047</f>
        <v>83318.82876204596</v>
      </c>
      <c r="G29" s="93">
        <f>G28/4047</f>
        <v>11029.280948851001</v>
      </c>
      <c r="H29" s="93"/>
      <c r="I29" s="93"/>
      <c r="J29" s="93"/>
      <c r="K29" s="93">
        <f>K28/4047</f>
        <v>1637.6575240919199</v>
      </c>
      <c r="L29" s="93">
        <f>L28/4047</f>
        <v>80306.152705707937</v>
      </c>
      <c r="M29" s="93">
        <f>M28/4047</f>
        <v>13394.588584136398</v>
      </c>
      <c r="N29" s="93"/>
      <c r="O29" s="93"/>
    </row>
    <row r="30" spans="1:22" x14ac:dyDescent="0.25">
      <c r="E30" t="s">
        <v>139</v>
      </c>
      <c r="F30" t="s">
        <v>140</v>
      </c>
      <c r="G30" t="s">
        <v>141</v>
      </c>
      <c r="K30" t="s">
        <v>139</v>
      </c>
      <c r="L30" t="s">
        <v>140</v>
      </c>
      <c r="M30" t="s">
        <v>141</v>
      </c>
      <c r="R30" s="88" t="s">
        <v>136</v>
      </c>
      <c r="S30" s="87"/>
      <c r="T30" s="87"/>
      <c r="U30" s="91"/>
    </row>
    <row r="31" spans="1:22" x14ac:dyDescent="0.25">
      <c r="P31" s="89"/>
      <c r="R31" s="89"/>
      <c r="S31" s="90"/>
      <c r="T31" s="90"/>
    </row>
    <row r="33" spans="6:11" x14ac:dyDescent="0.25">
      <c r="F33" t="s">
        <v>142</v>
      </c>
      <c r="K33" s="93">
        <f>F29-L29</f>
        <v>3012.676056338023</v>
      </c>
    </row>
    <row r="34" spans="6:11" x14ac:dyDescent="0.25">
      <c r="F34" t="s">
        <v>143</v>
      </c>
      <c r="K34" s="93">
        <f>M29-G29</f>
        <v>2365.3076352853968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opLeftCell="R1" workbookViewId="0">
      <selection activeCell="M2" sqref="M2:N34"/>
    </sheetView>
  </sheetViews>
  <sheetFormatPr defaultRowHeight="15" x14ac:dyDescent="0.25"/>
  <cols>
    <col min="1" max="1" width="21.7109375" customWidth="1"/>
    <col min="5" max="5" width="16.42578125" bestFit="1" customWidth="1"/>
    <col min="8" max="8" width="28.140625" customWidth="1"/>
    <col min="10" max="10" width="16.42578125" bestFit="1" customWidth="1"/>
    <col min="12" max="12" width="14.28515625" bestFit="1" customWidth="1"/>
    <col min="13" max="13" width="43" bestFit="1" customWidth="1"/>
    <col min="14" max="14" width="17.140625" customWidth="1"/>
    <col min="16" max="16" width="15" customWidth="1"/>
    <col min="19" max="19" width="17.28515625" bestFit="1" customWidth="1"/>
    <col min="21" max="21" width="26.5703125" bestFit="1" customWidth="1"/>
    <col min="22" max="22" width="14" bestFit="1" customWidth="1"/>
    <col min="23" max="23" width="19.5703125" bestFit="1" customWidth="1"/>
    <col min="25" max="25" width="22" bestFit="1" customWidth="1"/>
    <col min="30" max="30" width="16.140625" customWidth="1"/>
    <col min="31" max="31" width="22.7109375" customWidth="1"/>
  </cols>
  <sheetData>
    <row r="1" spans="1:32" ht="15.75" x14ac:dyDescent="0.25">
      <c r="A1" s="340" t="s">
        <v>162</v>
      </c>
      <c r="B1" s="340"/>
      <c r="C1" s="340"/>
      <c r="D1" s="341" t="s">
        <v>166</v>
      </c>
      <c r="E1" s="341"/>
      <c r="F1" s="341"/>
      <c r="G1" s="346" t="s">
        <v>180</v>
      </c>
      <c r="H1" s="346"/>
      <c r="I1" s="347" t="s">
        <v>181</v>
      </c>
      <c r="J1" s="347"/>
      <c r="K1" s="347"/>
      <c r="L1" s="347"/>
      <c r="M1" s="353" t="s">
        <v>183</v>
      </c>
      <c r="N1" s="353"/>
      <c r="O1" s="336" t="s">
        <v>192</v>
      </c>
      <c r="P1" s="336"/>
      <c r="Q1" s="336"/>
      <c r="R1" s="336"/>
      <c r="S1" s="336"/>
      <c r="T1" s="138" t="s">
        <v>193</v>
      </c>
      <c r="U1" s="139"/>
      <c r="V1" s="139"/>
      <c r="W1" s="139"/>
      <c r="X1" s="336" t="s">
        <v>205</v>
      </c>
      <c r="Y1" s="336"/>
      <c r="Z1" s="336"/>
      <c r="AA1" s="336"/>
      <c r="AB1" s="336"/>
      <c r="AC1" s="336"/>
      <c r="AD1" s="342" t="s">
        <v>214</v>
      </c>
      <c r="AE1" s="342"/>
      <c r="AF1" s="342"/>
    </row>
    <row r="2" spans="1:32" ht="30" x14ac:dyDescent="0.25">
      <c r="A2" s="97" t="s">
        <v>148</v>
      </c>
      <c r="B2" s="98" t="s">
        <v>149</v>
      </c>
      <c r="C2" s="98" t="s">
        <v>150</v>
      </c>
      <c r="D2" s="106" t="s">
        <v>150</v>
      </c>
      <c r="E2" s="107" t="s">
        <v>163</v>
      </c>
      <c r="F2" s="108" t="s">
        <v>164</v>
      </c>
      <c r="G2" s="119" t="s">
        <v>150</v>
      </c>
      <c r="H2" s="120" t="s">
        <v>167</v>
      </c>
      <c r="I2" s="128"/>
      <c r="J2" s="128"/>
      <c r="K2" s="128" t="s">
        <v>176</v>
      </c>
      <c r="L2" s="128" t="s">
        <v>177</v>
      </c>
      <c r="M2" s="132" t="s">
        <v>148</v>
      </c>
      <c r="N2" s="132" t="s">
        <v>1</v>
      </c>
      <c r="O2" s="95" t="s">
        <v>150</v>
      </c>
      <c r="P2" s="95" t="s">
        <v>163</v>
      </c>
      <c r="Q2" s="95" t="s">
        <v>28</v>
      </c>
      <c r="R2" s="95" t="s">
        <v>184</v>
      </c>
      <c r="S2" s="95" t="s">
        <v>185</v>
      </c>
      <c r="T2" s="140" t="s">
        <v>150</v>
      </c>
      <c r="U2" s="140" t="s">
        <v>194</v>
      </c>
      <c r="V2" s="140" t="s">
        <v>33</v>
      </c>
      <c r="W2" s="140" t="s">
        <v>39</v>
      </c>
      <c r="X2" s="24" t="s">
        <v>150</v>
      </c>
      <c r="Y2" s="95" t="s">
        <v>200</v>
      </c>
      <c r="Z2" s="95" t="s">
        <v>201</v>
      </c>
      <c r="AA2" s="142" t="s">
        <v>202</v>
      </c>
      <c r="AB2" s="24" t="s">
        <v>177</v>
      </c>
      <c r="AC2" s="24" t="s">
        <v>203</v>
      </c>
      <c r="AD2" s="151" t="s">
        <v>97</v>
      </c>
      <c r="AE2" s="151" t="s">
        <v>206</v>
      </c>
      <c r="AF2" s="151" t="s">
        <v>207</v>
      </c>
    </row>
    <row r="3" spans="1:32" ht="30.75" x14ac:dyDescent="0.3">
      <c r="A3" s="99" t="s">
        <v>2</v>
      </c>
      <c r="B3" s="100">
        <v>1</v>
      </c>
      <c r="C3" s="100">
        <v>3396</v>
      </c>
      <c r="D3" s="109">
        <v>3188</v>
      </c>
      <c r="E3" s="110" t="s">
        <v>153</v>
      </c>
      <c r="F3" s="111">
        <v>5</v>
      </c>
      <c r="G3" s="121">
        <v>3188</v>
      </c>
      <c r="H3" s="122" t="s">
        <v>153</v>
      </c>
      <c r="I3" s="129">
        <v>3188</v>
      </c>
      <c r="J3" s="130" t="s">
        <v>153</v>
      </c>
      <c r="K3" s="128" t="s">
        <v>178</v>
      </c>
      <c r="L3" s="128">
        <v>15</v>
      </c>
      <c r="M3" s="133" t="s">
        <v>2</v>
      </c>
      <c r="N3" s="134">
        <v>3396</v>
      </c>
      <c r="O3" s="7">
        <v>3382</v>
      </c>
      <c r="P3" s="8" t="s">
        <v>23</v>
      </c>
      <c r="Q3" s="8" t="s">
        <v>28</v>
      </c>
      <c r="R3" s="96">
        <v>9.9571334541062804</v>
      </c>
      <c r="S3" s="7">
        <v>23</v>
      </c>
      <c r="T3" s="141">
        <v>3396</v>
      </c>
      <c r="U3" s="141" t="s">
        <v>68</v>
      </c>
      <c r="V3" s="141"/>
      <c r="W3" s="141">
        <v>2016</v>
      </c>
      <c r="X3" s="7">
        <v>3188</v>
      </c>
      <c r="Y3" s="8" t="s">
        <v>186</v>
      </c>
      <c r="Z3" s="8" t="s">
        <v>28</v>
      </c>
      <c r="AA3" s="96">
        <v>6.8488147026685047</v>
      </c>
      <c r="AB3" s="7">
        <v>23</v>
      </c>
      <c r="AC3" s="143">
        <v>4</v>
      </c>
      <c r="AD3" s="152" t="s">
        <v>208</v>
      </c>
      <c r="AE3" s="153" t="s">
        <v>20</v>
      </c>
      <c r="AF3" s="154">
        <v>142736.97478991596</v>
      </c>
    </row>
    <row r="4" spans="1:32" ht="18.75" x14ac:dyDescent="0.3">
      <c r="A4" s="101" t="s">
        <v>151</v>
      </c>
      <c r="B4" s="102">
        <v>1</v>
      </c>
      <c r="C4" s="102">
        <v>9685</v>
      </c>
      <c r="D4" s="112">
        <v>3424</v>
      </c>
      <c r="E4" s="113" t="s">
        <v>14</v>
      </c>
      <c r="F4" s="114">
        <v>5</v>
      </c>
      <c r="G4" s="121">
        <v>3234</v>
      </c>
      <c r="H4" s="122" t="s">
        <v>21</v>
      </c>
      <c r="I4" s="129">
        <v>3234</v>
      </c>
      <c r="J4" s="130" t="s">
        <v>21</v>
      </c>
      <c r="K4" s="128" t="s">
        <v>178</v>
      </c>
      <c r="L4" s="128"/>
      <c r="M4" s="133" t="s">
        <v>3</v>
      </c>
      <c r="N4" s="134">
        <v>9685</v>
      </c>
      <c r="O4" s="7">
        <v>3446</v>
      </c>
      <c r="P4" s="8" t="s">
        <v>25</v>
      </c>
      <c r="Q4" s="8" t="s">
        <v>28</v>
      </c>
      <c r="R4" s="96">
        <v>8.5024444444444445</v>
      </c>
      <c r="S4" s="7">
        <v>7</v>
      </c>
      <c r="T4" s="141">
        <v>9685</v>
      </c>
      <c r="U4" s="141" t="s">
        <v>195</v>
      </c>
      <c r="V4" s="141"/>
      <c r="W4" s="141">
        <v>2017</v>
      </c>
      <c r="X4" s="144">
        <v>3188</v>
      </c>
      <c r="Y4" s="145" t="s">
        <v>153</v>
      </c>
      <c r="Z4" s="145" t="s">
        <v>57</v>
      </c>
      <c r="AA4" s="145"/>
      <c r="AB4" s="144">
        <v>15</v>
      </c>
      <c r="AC4" s="146">
        <v>5</v>
      </c>
      <c r="AD4" s="152" t="s">
        <v>108</v>
      </c>
      <c r="AE4" s="155" t="s">
        <v>12</v>
      </c>
      <c r="AF4" s="154">
        <v>38665.076618882849</v>
      </c>
    </row>
    <row r="5" spans="1:32" ht="30.75" x14ac:dyDescent="0.3">
      <c r="A5" s="101" t="s">
        <v>4</v>
      </c>
      <c r="B5" s="102">
        <v>1</v>
      </c>
      <c r="C5" s="102">
        <v>3420</v>
      </c>
      <c r="D5" s="112">
        <v>3694</v>
      </c>
      <c r="E5" s="113" t="s">
        <v>16</v>
      </c>
      <c r="F5" s="114">
        <v>5</v>
      </c>
      <c r="G5" s="121">
        <v>3262</v>
      </c>
      <c r="H5" s="122" t="s">
        <v>26</v>
      </c>
      <c r="I5" s="129">
        <v>3262</v>
      </c>
      <c r="J5" s="130" t="s">
        <v>26</v>
      </c>
      <c r="K5" s="128" t="s">
        <v>179</v>
      </c>
      <c r="L5" s="128" t="s">
        <v>179</v>
      </c>
      <c r="M5" s="133" t="s">
        <v>4</v>
      </c>
      <c r="N5" s="134">
        <v>3420</v>
      </c>
      <c r="O5" s="7">
        <v>3374</v>
      </c>
      <c r="P5" s="8" t="s">
        <v>18</v>
      </c>
      <c r="Q5" s="8" t="s">
        <v>28</v>
      </c>
      <c r="R5" s="96">
        <v>7.3385016103059586</v>
      </c>
      <c r="S5" s="7">
        <v>23</v>
      </c>
      <c r="T5" s="141">
        <v>3420</v>
      </c>
      <c r="U5" s="141" t="s">
        <v>72</v>
      </c>
      <c r="V5" s="141">
        <f>A51</f>
        <v>0</v>
      </c>
      <c r="W5" s="141">
        <v>2017</v>
      </c>
      <c r="X5" s="7">
        <v>3234</v>
      </c>
      <c r="Y5" s="8" t="s">
        <v>21</v>
      </c>
      <c r="Z5" s="8" t="s">
        <v>28</v>
      </c>
      <c r="AA5" s="96">
        <v>5.2759287439613534</v>
      </c>
      <c r="AB5" s="7">
        <v>23</v>
      </c>
      <c r="AC5" s="143">
        <v>3</v>
      </c>
      <c r="AD5" s="152" t="s">
        <v>118</v>
      </c>
      <c r="AE5" s="155" t="s">
        <v>16</v>
      </c>
      <c r="AF5" s="154">
        <v>8862.530894710826</v>
      </c>
    </row>
    <row r="6" spans="1:32" ht="18.75" x14ac:dyDescent="0.3">
      <c r="A6" s="101" t="s">
        <v>5</v>
      </c>
      <c r="B6" s="102">
        <v>1</v>
      </c>
      <c r="C6" s="102">
        <v>3376</v>
      </c>
      <c r="D6" s="112">
        <v>3446</v>
      </c>
      <c r="E6" s="113" t="s">
        <v>25</v>
      </c>
      <c r="F6" s="114">
        <v>5</v>
      </c>
      <c r="G6" s="121">
        <v>3374</v>
      </c>
      <c r="H6" s="122" t="s">
        <v>18</v>
      </c>
      <c r="I6" s="129">
        <v>3374</v>
      </c>
      <c r="J6" s="130" t="s">
        <v>18</v>
      </c>
      <c r="K6" s="128" t="s">
        <v>178</v>
      </c>
      <c r="L6" s="128">
        <v>15</v>
      </c>
      <c r="M6" s="133" t="s">
        <v>5</v>
      </c>
      <c r="N6" s="134">
        <v>3376</v>
      </c>
      <c r="O6" s="7">
        <v>3424</v>
      </c>
      <c r="P6" s="8" t="s">
        <v>14</v>
      </c>
      <c r="Q6" s="8" t="s">
        <v>28</v>
      </c>
      <c r="R6" s="96">
        <v>7.3271388888888875</v>
      </c>
      <c r="S6" s="7">
        <v>20</v>
      </c>
      <c r="T6" s="141">
        <v>3376</v>
      </c>
      <c r="U6" s="141" t="s">
        <v>64</v>
      </c>
      <c r="V6" s="141">
        <f>A73</f>
        <v>0</v>
      </c>
      <c r="W6" s="141">
        <v>2008</v>
      </c>
      <c r="X6" s="144">
        <v>3234</v>
      </c>
      <c r="Y6" s="145" t="s">
        <v>21</v>
      </c>
      <c r="Z6" s="145" t="s">
        <v>57</v>
      </c>
      <c r="AA6" s="145"/>
      <c r="AB6" s="144">
        <v>18</v>
      </c>
      <c r="AC6" s="146">
        <v>2</v>
      </c>
      <c r="AD6" s="152" t="s">
        <v>125</v>
      </c>
      <c r="AE6" s="155" t="s">
        <v>8</v>
      </c>
      <c r="AF6" s="154">
        <v>6509.5402867029161</v>
      </c>
    </row>
    <row r="7" spans="1:32" ht="18.75" x14ac:dyDescent="0.3">
      <c r="A7" s="101" t="s">
        <v>6</v>
      </c>
      <c r="B7" s="102">
        <v>1</v>
      </c>
      <c r="C7" s="102">
        <v>3696</v>
      </c>
      <c r="D7" s="112">
        <v>3382</v>
      </c>
      <c r="E7" s="113" t="s">
        <v>23</v>
      </c>
      <c r="F7" s="114">
        <v>5</v>
      </c>
      <c r="G7" s="121">
        <v>3376</v>
      </c>
      <c r="H7" s="122" t="s">
        <v>5</v>
      </c>
      <c r="I7" s="129">
        <v>3376</v>
      </c>
      <c r="J7" s="130" t="s">
        <v>5</v>
      </c>
      <c r="K7" s="128" t="s">
        <v>28</v>
      </c>
      <c r="L7" s="128">
        <v>21</v>
      </c>
      <c r="M7" s="133" t="s">
        <v>6</v>
      </c>
      <c r="N7" s="134">
        <v>3696</v>
      </c>
      <c r="O7" s="7">
        <v>3396</v>
      </c>
      <c r="P7" s="8" t="s">
        <v>2</v>
      </c>
      <c r="Q7" s="8" t="s">
        <v>28</v>
      </c>
      <c r="R7" s="96">
        <v>7.1854718915343891</v>
      </c>
      <c r="S7" s="7">
        <v>21</v>
      </c>
      <c r="T7" s="141">
        <v>3452</v>
      </c>
      <c r="U7" s="141" t="s">
        <v>196</v>
      </c>
      <c r="V7" s="141">
        <f>A95</f>
        <v>0</v>
      </c>
      <c r="W7" s="141">
        <v>2017</v>
      </c>
      <c r="X7" s="7">
        <v>3262</v>
      </c>
      <c r="Y7" s="8" t="s">
        <v>26</v>
      </c>
      <c r="Z7" s="8" t="s">
        <v>28</v>
      </c>
      <c r="AA7" s="96">
        <v>3.6940223214285721</v>
      </c>
      <c r="AB7" s="7">
        <v>8</v>
      </c>
      <c r="AC7" s="143">
        <v>2</v>
      </c>
      <c r="AD7" s="152" t="s">
        <v>113</v>
      </c>
      <c r="AE7" s="155" t="s">
        <v>209</v>
      </c>
      <c r="AF7" s="154">
        <v>5791.4977755808204</v>
      </c>
    </row>
    <row r="8" spans="1:32" ht="30.75" x14ac:dyDescent="0.3">
      <c r="A8" s="101" t="s">
        <v>152</v>
      </c>
      <c r="B8" s="102">
        <v>1</v>
      </c>
      <c r="C8" s="102">
        <v>3452</v>
      </c>
      <c r="D8" s="112">
        <v>9685</v>
      </c>
      <c r="E8" s="113" t="s">
        <v>151</v>
      </c>
      <c r="F8" s="114">
        <v>4</v>
      </c>
      <c r="G8" s="121">
        <v>3382</v>
      </c>
      <c r="H8" s="122" t="s">
        <v>23</v>
      </c>
      <c r="I8" s="129">
        <v>3382</v>
      </c>
      <c r="J8" s="130" t="s">
        <v>23</v>
      </c>
      <c r="K8" s="128" t="s">
        <v>178</v>
      </c>
      <c r="L8" s="128">
        <v>17</v>
      </c>
      <c r="M8" s="133" t="s">
        <v>7</v>
      </c>
      <c r="N8" s="134">
        <v>3452</v>
      </c>
      <c r="O8" s="7">
        <v>3694</v>
      </c>
      <c r="P8" s="8" t="s">
        <v>16</v>
      </c>
      <c r="Q8" s="8" t="s">
        <v>28</v>
      </c>
      <c r="R8" s="96">
        <v>6.9033768939393942</v>
      </c>
      <c r="S8" s="7">
        <v>22</v>
      </c>
      <c r="T8" s="141">
        <v>3454</v>
      </c>
      <c r="U8" s="141" t="s">
        <v>77</v>
      </c>
      <c r="V8" s="141">
        <f>A117</f>
        <v>0</v>
      </c>
      <c r="W8" s="141">
        <v>2017</v>
      </c>
      <c r="X8" s="147"/>
      <c r="Y8" s="148"/>
      <c r="Z8" s="148"/>
      <c r="AA8" s="149"/>
      <c r="AB8" s="147"/>
      <c r="AC8" s="150"/>
      <c r="AD8" s="152" t="s">
        <v>112</v>
      </c>
      <c r="AE8" s="155" t="s">
        <v>4</v>
      </c>
      <c r="AF8" s="154">
        <v>5583.51458230351</v>
      </c>
    </row>
    <row r="9" spans="1:32" ht="30.75" x14ac:dyDescent="0.3">
      <c r="A9" s="101" t="s">
        <v>8</v>
      </c>
      <c r="B9" s="102">
        <v>1</v>
      </c>
      <c r="C9" s="102">
        <v>3454</v>
      </c>
      <c r="D9" s="112">
        <v>3696</v>
      </c>
      <c r="E9" s="113" t="s">
        <v>6</v>
      </c>
      <c r="F9" s="114">
        <v>4</v>
      </c>
      <c r="G9" s="121">
        <v>3388</v>
      </c>
      <c r="H9" s="122" t="s">
        <v>165</v>
      </c>
      <c r="I9" s="129">
        <v>3388</v>
      </c>
      <c r="J9" s="130" t="s">
        <v>165</v>
      </c>
      <c r="K9" s="128" t="s">
        <v>28</v>
      </c>
      <c r="L9" s="128">
        <v>10</v>
      </c>
      <c r="M9" s="133" t="s">
        <v>8</v>
      </c>
      <c r="N9" s="134">
        <v>3454</v>
      </c>
      <c r="O9" s="7">
        <v>3188</v>
      </c>
      <c r="P9" s="8" t="s">
        <v>186</v>
      </c>
      <c r="Q9" s="8" t="s">
        <v>28</v>
      </c>
      <c r="R9" s="96">
        <v>6.8488147026685047</v>
      </c>
      <c r="S9" s="7">
        <v>23</v>
      </c>
      <c r="T9" s="141">
        <v>3188</v>
      </c>
      <c r="U9" s="141" t="s">
        <v>197</v>
      </c>
      <c r="V9" s="141">
        <f>A139</f>
        <v>0</v>
      </c>
      <c r="W9" s="141">
        <v>2017</v>
      </c>
      <c r="X9" s="7">
        <v>3374</v>
      </c>
      <c r="Y9" s="8" t="s">
        <v>18</v>
      </c>
      <c r="Z9" s="8" t="s">
        <v>28</v>
      </c>
      <c r="AA9" s="96">
        <v>7.3385016103059586</v>
      </c>
      <c r="AB9" s="7">
        <v>23</v>
      </c>
      <c r="AC9" s="143">
        <v>4</v>
      </c>
      <c r="AD9" s="152" t="s">
        <v>109</v>
      </c>
      <c r="AE9" s="155" t="s">
        <v>25</v>
      </c>
      <c r="AF9" s="154">
        <v>4831.2160158180923</v>
      </c>
    </row>
    <row r="10" spans="1:32" ht="30.75" x14ac:dyDescent="0.3">
      <c r="A10" s="101" t="s">
        <v>153</v>
      </c>
      <c r="B10" s="102">
        <v>1</v>
      </c>
      <c r="C10" s="102">
        <v>3188</v>
      </c>
      <c r="D10" s="112">
        <v>3374</v>
      </c>
      <c r="E10" s="113" t="s">
        <v>18</v>
      </c>
      <c r="F10" s="114">
        <v>4</v>
      </c>
      <c r="G10" s="121">
        <v>3392</v>
      </c>
      <c r="H10" s="122" t="s">
        <v>22</v>
      </c>
      <c r="I10" s="129">
        <v>3392</v>
      </c>
      <c r="J10" s="130" t="s">
        <v>22</v>
      </c>
      <c r="K10" s="128" t="s">
        <v>28</v>
      </c>
      <c r="L10" s="128">
        <v>14</v>
      </c>
      <c r="M10" s="133" t="s">
        <v>9</v>
      </c>
      <c r="N10" s="134">
        <v>3188</v>
      </c>
      <c r="O10" s="7">
        <v>3454</v>
      </c>
      <c r="P10" s="8" t="s">
        <v>8</v>
      </c>
      <c r="Q10" s="8" t="s">
        <v>28</v>
      </c>
      <c r="R10" s="96">
        <v>6.8224082125603864</v>
      </c>
      <c r="S10" s="7">
        <v>23</v>
      </c>
      <c r="T10" s="141">
        <v>3448</v>
      </c>
      <c r="U10" s="141" t="s">
        <v>75</v>
      </c>
      <c r="V10" s="141">
        <f>A161</f>
        <v>0</v>
      </c>
      <c r="W10" s="141">
        <v>2017</v>
      </c>
      <c r="X10" s="144">
        <v>3374</v>
      </c>
      <c r="Y10" s="145" t="s">
        <v>18</v>
      </c>
      <c r="Z10" s="145" t="s">
        <v>57</v>
      </c>
      <c r="AA10" s="145"/>
      <c r="AB10" s="144">
        <v>15</v>
      </c>
      <c r="AC10" s="146">
        <v>4</v>
      </c>
      <c r="AD10" s="152" t="s">
        <v>124</v>
      </c>
      <c r="AE10" s="155" t="s">
        <v>210</v>
      </c>
      <c r="AF10" s="154">
        <v>4709.9851705388037</v>
      </c>
    </row>
    <row r="11" spans="1:32" ht="45.75" x14ac:dyDescent="0.3">
      <c r="A11" s="101" t="s">
        <v>10</v>
      </c>
      <c r="B11" s="102">
        <v>1</v>
      </c>
      <c r="C11" s="102">
        <v>3448</v>
      </c>
      <c r="D11" s="112">
        <v>3392</v>
      </c>
      <c r="E11" s="113" t="s">
        <v>22</v>
      </c>
      <c r="F11" s="114">
        <v>4</v>
      </c>
      <c r="G11" s="121">
        <v>3396</v>
      </c>
      <c r="H11" s="122" t="s">
        <v>2</v>
      </c>
      <c r="I11" s="129">
        <v>3396</v>
      </c>
      <c r="J11" s="130" t="s">
        <v>2</v>
      </c>
      <c r="K11" s="128" t="s">
        <v>178</v>
      </c>
      <c r="L11" s="128">
        <v>14</v>
      </c>
      <c r="M11" s="133" t="s">
        <v>10</v>
      </c>
      <c r="N11" s="134">
        <v>3448</v>
      </c>
      <c r="O11" s="7">
        <v>9685</v>
      </c>
      <c r="P11" s="8" t="s">
        <v>187</v>
      </c>
      <c r="Q11" s="8" t="s">
        <v>28</v>
      </c>
      <c r="R11" s="96">
        <v>6.6767424242424234</v>
      </c>
      <c r="S11" s="7">
        <v>22</v>
      </c>
      <c r="T11" s="141">
        <v>3416</v>
      </c>
      <c r="U11" s="141" t="s">
        <v>70</v>
      </c>
      <c r="V11" s="141">
        <f>A183</f>
        <v>0</v>
      </c>
      <c r="W11" s="141">
        <v>2017</v>
      </c>
      <c r="X11" s="7">
        <v>3376</v>
      </c>
      <c r="Y11" s="8" t="s">
        <v>5</v>
      </c>
      <c r="Z11" s="8" t="s">
        <v>28</v>
      </c>
      <c r="AA11" s="96">
        <v>4.7308505291005281</v>
      </c>
      <c r="AB11" s="7">
        <v>21</v>
      </c>
      <c r="AC11" s="143">
        <v>3</v>
      </c>
      <c r="AD11" s="152" t="s">
        <v>122</v>
      </c>
      <c r="AE11" s="155" t="s">
        <v>21</v>
      </c>
      <c r="AF11" s="154">
        <v>4363.865546218487</v>
      </c>
    </row>
    <row r="12" spans="1:32" ht="30.75" x14ac:dyDescent="0.3">
      <c r="A12" s="101" t="s">
        <v>11</v>
      </c>
      <c r="B12" s="102">
        <v>1</v>
      </c>
      <c r="C12" s="102">
        <v>3416</v>
      </c>
      <c r="D12" s="112">
        <v>3396</v>
      </c>
      <c r="E12" s="113" t="s">
        <v>2</v>
      </c>
      <c r="F12" s="114">
        <v>3</v>
      </c>
      <c r="G12" s="121">
        <v>3414</v>
      </c>
      <c r="H12" s="122" t="s">
        <v>17</v>
      </c>
      <c r="I12" s="129">
        <v>3414</v>
      </c>
      <c r="J12" s="130" t="s">
        <v>17</v>
      </c>
      <c r="K12" s="128" t="s">
        <v>178</v>
      </c>
      <c r="L12" s="128">
        <v>6</v>
      </c>
      <c r="M12" s="133" t="s">
        <v>11</v>
      </c>
      <c r="N12" s="134">
        <v>3416</v>
      </c>
      <c r="O12" s="7">
        <v>3696</v>
      </c>
      <c r="P12" s="8" t="s">
        <v>188</v>
      </c>
      <c r="Q12" s="8" t="s">
        <v>28</v>
      </c>
      <c r="R12" s="96">
        <v>6.4406571180555563</v>
      </c>
      <c r="S12" s="7">
        <v>16</v>
      </c>
      <c r="T12" s="141">
        <v>3418</v>
      </c>
      <c r="U12" s="141" t="s">
        <v>198</v>
      </c>
      <c r="V12" s="141">
        <f>A205</f>
        <v>0</v>
      </c>
      <c r="W12" s="141">
        <v>2017</v>
      </c>
      <c r="X12" s="144">
        <v>3376</v>
      </c>
      <c r="Y12" s="145" t="s">
        <v>5</v>
      </c>
      <c r="Z12" s="145" t="s">
        <v>28</v>
      </c>
      <c r="AA12" s="145"/>
      <c r="AB12" s="144">
        <v>21</v>
      </c>
      <c r="AC12" s="146">
        <v>1</v>
      </c>
      <c r="AD12" s="152" t="s">
        <v>111</v>
      </c>
      <c r="AE12" s="155" t="s">
        <v>211</v>
      </c>
      <c r="AF12" s="154">
        <v>4266.2135442412255</v>
      </c>
    </row>
    <row r="13" spans="1:32" ht="15" customHeight="1" x14ac:dyDescent="0.25">
      <c r="A13" s="101" t="s">
        <v>12</v>
      </c>
      <c r="B13" s="102">
        <v>1</v>
      </c>
      <c r="C13" s="102">
        <v>5780</v>
      </c>
      <c r="D13" s="112">
        <v>3452</v>
      </c>
      <c r="E13" s="113" t="s">
        <v>152</v>
      </c>
      <c r="F13" s="114">
        <v>3</v>
      </c>
      <c r="G13" s="121">
        <v>3416</v>
      </c>
      <c r="H13" s="122" t="s">
        <v>11</v>
      </c>
      <c r="I13" s="129">
        <v>3416</v>
      </c>
      <c r="J13" s="130" t="s">
        <v>11</v>
      </c>
      <c r="K13" s="128" t="s">
        <v>178</v>
      </c>
      <c r="L13" s="128">
        <v>18</v>
      </c>
      <c r="M13" s="354" t="s">
        <v>12</v>
      </c>
      <c r="N13" s="350">
        <v>5780</v>
      </c>
      <c r="O13" s="7">
        <v>3392</v>
      </c>
      <c r="P13" s="8" t="s">
        <v>22</v>
      </c>
      <c r="Q13" s="8" t="s">
        <v>28</v>
      </c>
      <c r="R13" s="96">
        <v>6.4077483465608456</v>
      </c>
      <c r="S13" s="7">
        <v>14</v>
      </c>
      <c r="T13" s="141">
        <v>5780</v>
      </c>
      <c r="U13" s="141" t="s">
        <v>82</v>
      </c>
      <c r="V13" s="141">
        <f>A226</f>
        <v>0</v>
      </c>
      <c r="W13" s="141">
        <v>2017</v>
      </c>
      <c r="X13" s="7">
        <v>3382</v>
      </c>
      <c r="Y13" s="8" t="s">
        <v>23</v>
      </c>
      <c r="Z13" s="8" t="s">
        <v>28</v>
      </c>
      <c r="AA13" s="96">
        <v>9.9571334541062804</v>
      </c>
      <c r="AB13" s="7">
        <v>23</v>
      </c>
      <c r="AC13" s="143">
        <v>5</v>
      </c>
      <c r="AD13" s="152" t="s">
        <v>129</v>
      </c>
      <c r="AE13" s="155" t="s">
        <v>161</v>
      </c>
      <c r="AF13" s="154">
        <v>3792.1898171033117</v>
      </c>
    </row>
    <row r="14" spans="1:32" ht="15" customHeight="1" x14ac:dyDescent="0.25">
      <c r="A14" s="101" t="s">
        <v>12</v>
      </c>
      <c r="B14" s="102">
        <v>2</v>
      </c>
      <c r="C14" s="102">
        <v>5780</v>
      </c>
      <c r="D14" s="112">
        <v>3454</v>
      </c>
      <c r="E14" s="113" t="s">
        <v>8</v>
      </c>
      <c r="F14" s="114">
        <v>3</v>
      </c>
      <c r="G14" s="121">
        <v>3418</v>
      </c>
      <c r="H14" s="122" t="s">
        <v>154</v>
      </c>
      <c r="I14" s="129">
        <v>3418</v>
      </c>
      <c r="J14" s="130" t="s">
        <v>154</v>
      </c>
      <c r="K14" s="128" t="s">
        <v>178</v>
      </c>
      <c r="L14" s="128">
        <v>14</v>
      </c>
      <c r="M14" s="354"/>
      <c r="N14" s="351"/>
      <c r="O14" s="7">
        <v>5780</v>
      </c>
      <c r="P14" s="8" t="s">
        <v>189</v>
      </c>
      <c r="Q14" s="8" t="s">
        <v>28</v>
      </c>
      <c r="R14" s="96">
        <v>6.3361628787878779</v>
      </c>
      <c r="S14" s="7">
        <v>22</v>
      </c>
      <c r="T14" s="141">
        <v>3424</v>
      </c>
      <c r="U14" s="141" t="s">
        <v>73</v>
      </c>
      <c r="V14" s="141">
        <f>A269</f>
        <v>0</v>
      </c>
      <c r="W14" s="141">
        <v>2017</v>
      </c>
      <c r="X14" s="144">
        <v>3382</v>
      </c>
      <c r="Y14" s="145" t="s">
        <v>23</v>
      </c>
      <c r="Z14" s="145" t="s">
        <v>57</v>
      </c>
      <c r="AA14" s="145"/>
      <c r="AB14" s="144">
        <v>17</v>
      </c>
      <c r="AC14" s="146">
        <v>5</v>
      </c>
      <c r="AD14" s="152" t="s">
        <v>123</v>
      </c>
      <c r="AE14" s="155" t="s">
        <v>22</v>
      </c>
      <c r="AF14" s="154">
        <v>3377.5580820563519</v>
      </c>
    </row>
    <row r="15" spans="1:32" ht="15" customHeight="1" x14ac:dyDescent="0.25">
      <c r="A15" s="101" t="s">
        <v>12</v>
      </c>
      <c r="B15" s="102">
        <v>3</v>
      </c>
      <c r="C15" s="102">
        <v>5780</v>
      </c>
      <c r="D15" s="112">
        <v>3418</v>
      </c>
      <c r="E15" s="113" t="s">
        <v>154</v>
      </c>
      <c r="F15" s="114">
        <v>3</v>
      </c>
      <c r="G15" s="121">
        <v>3420</v>
      </c>
      <c r="H15" s="122" t="s">
        <v>4</v>
      </c>
      <c r="I15" s="129">
        <v>3420</v>
      </c>
      <c r="J15" s="130" t="s">
        <v>4</v>
      </c>
      <c r="K15" s="128" t="s">
        <v>178</v>
      </c>
      <c r="L15" s="128">
        <v>17</v>
      </c>
      <c r="M15" s="354"/>
      <c r="N15" s="352"/>
      <c r="O15" s="7">
        <v>3690</v>
      </c>
      <c r="P15" s="8" t="s">
        <v>19</v>
      </c>
      <c r="Q15" s="8" t="s">
        <v>28</v>
      </c>
      <c r="R15" s="96">
        <v>6.142999999999998</v>
      </c>
      <c r="S15" s="7">
        <v>2</v>
      </c>
      <c r="T15" s="141">
        <v>3414</v>
      </c>
      <c r="U15" s="141" t="s">
        <v>69</v>
      </c>
      <c r="V15" s="141">
        <f>A248</f>
        <v>0</v>
      </c>
      <c r="W15" s="141">
        <v>2008</v>
      </c>
      <c r="X15" s="7">
        <v>3388</v>
      </c>
      <c r="Y15" s="8" t="s">
        <v>165</v>
      </c>
      <c r="Z15" s="8" t="s">
        <v>28</v>
      </c>
      <c r="AA15" s="96">
        <v>5.7695138888888895</v>
      </c>
      <c r="AB15" s="7">
        <v>10</v>
      </c>
      <c r="AC15" s="143">
        <v>3</v>
      </c>
      <c r="AD15" s="152" t="s">
        <v>119</v>
      </c>
      <c r="AE15" s="155" t="s">
        <v>18</v>
      </c>
      <c r="AF15" s="154">
        <v>3261.6658428077112</v>
      </c>
    </row>
    <row r="16" spans="1:32" ht="18.75" x14ac:dyDescent="0.3">
      <c r="A16" s="101" t="s">
        <v>154</v>
      </c>
      <c r="B16" s="102">
        <v>1</v>
      </c>
      <c r="C16" s="102">
        <v>3418</v>
      </c>
      <c r="D16" s="112">
        <v>3690</v>
      </c>
      <c r="E16" s="113" t="s">
        <v>19</v>
      </c>
      <c r="F16" s="114">
        <v>3</v>
      </c>
      <c r="G16" s="121">
        <v>3424</v>
      </c>
      <c r="H16" s="122" t="s">
        <v>14</v>
      </c>
      <c r="I16" s="129">
        <v>3424</v>
      </c>
      <c r="J16" s="130" t="s">
        <v>14</v>
      </c>
      <c r="K16" s="128" t="s">
        <v>178</v>
      </c>
      <c r="L16" s="128">
        <v>16</v>
      </c>
      <c r="M16" s="133" t="s">
        <v>13</v>
      </c>
      <c r="N16" s="134">
        <v>3418</v>
      </c>
      <c r="O16" s="7">
        <v>3416</v>
      </c>
      <c r="P16" s="8" t="s">
        <v>11</v>
      </c>
      <c r="Q16" s="8" t="s">
        <v>28</v>
      </c>
      <c r="R16" s="96">
        <v>6.0488821548821567</v>
      </c>
      <c r="S16" s="7">
        <v>22</v>
      </c>
      <c r="T16" s="141">
        <v>3374</v>
      </c>
      <c r="U16" s="141" t="s">
        <v>63</v>
      </c>
      <c r="V16" s="141">
        <f>A291</f>
        <v>0</v>
      </c>
      <c r="W16" s="141">
        <v>2017</v>
      </c>
      <c r="X16" s="144">
        <v>3388</v>
      </c>
      <c r="Y16" s="145" t="s">
        <v>165</v>
      </c>
      <c r="Z16" s="145" t="s">
        <v>28</v>
      </c>
      <c r="AA16" s="145"/>
      <c r="AB16" s="144">
        <v>10</v>
      </c>
      <c r="AC16" s="146">
        <v>2</v>
      </c>
      <c r="AD16" s="152" t="s">
        <v>133</v>
      </c>
      <c r="AE16" s="155" t="s">
        <v>212</v>
      </c>
      <c r="AF16" s="154">
        <v>3153.5590706870985</v>
      </c>
    </row>
    <row r="17" spans="1:32" ht="18.75" x14ac:dyDescent="0.3">
      <c r="A17" s="101" t="s">
        <v>14</v>
      </c>
      <c r="B17" s="102">
        <v>1</v>
      </c>
      <c r="C17" s="102">
        <v>3424</v>
      </c>
      <c r="D17" s="112">
        <v>5780</v>
      </c>
      <c r="E17" s="113" t="s">
        <v>12</v>
      </c>
      <c r="F17" s="114">
        <v>2</v>
      </c>
      <c r="G17" s="121">
        <v>3446</v>
      </c>
      <c r="H17" s="122" t="s">
        <v>25</v>
      </c>
      <c r="I17" s="129">
        <v>3446</v>
      </c>
      <c r="J17" s="130" t="s">
        <v>25</v>
      </c>
      <c r="K17" s="128" t="s">
        <v>28</v>
      </c>
      <c r="L17" s="128">
        <v>7</v>
      </c>
      <c r="M17" s="133" t="s">
        <v>14</v>
      </c>
      <c r="N17" s="134">
        <v>3424</v>
      </c>
      <c r="O17" s="7">
        <v>3448</v>
      </c>
      <c r="P17" s="8" t="s">
        <v>10</v>
      </c>
      <c r="Q17" s="8" t="s">
        <v>28</v>
      </c>
      <c r="R17" s="96">
        <v>5.9520113636363616</v>
      </c>
      <c r="S17" s="7">
        <v>22</v>
      </c>
      <c r="T17" s="141"/>
      <c r="U17" s="141"/>
      <c r="V17" s="141"/>
      <c r="W17" s="141"/>
      <c r="X17" s="7">
        <v>3392</v>
      </c>
      <c r="Y17" s="8" t="s">
        <v>22</v>
      </c>
      <c r="Z17" s="8" t="s">
        <v>28</v>
      </c>
      <c r="AA17" s="96">
        <v>6.4077483465608456</v>
      </c>
      <c r="AB17" s="7">
        <v>14</v>
      </c>
      <c r="AC17" s="143">
        <v>4</v>
      </c>
      <c r="AD17" s="152" t="s">
        <v>132</v>
      </c>
      <c r="AE17" s="155" t="s">
        <v>151</v>
      </c>
      <c r="AF17" s="154">
        <v>3032.5506673257537</v>
      </c>
    </row>
    <row r="18" spans="1:32" ht="45.75" x14ac:dyDescent="0.3">
      <c r="A18" s="101" t="s">
        <v>15</v>
      </c>
      <c r="B18" s="102">
        <v>1</v>
      </c>
      <c r="C18" s="102">
        <v>3458</v>
      </c>
      <c r="D18" s="112">
        <v>3388</v>
      </c>
      <c r="E18" s="113" t="s">
        <v>165</v>
      </c>
      <c r="F18" s="114">
        <v>2</v>
      </c>
      <c r="G18" s="121">
        <v>3448</v>
      </c>
      <c r="H18" s="122" t="s">
        <v>10</v>
      </c>
      <c r="I18" s="129">
        <v>3448</v>
      </c>
      <c r="J18" s="130" t="s">
        <v>10</v>
      </c>
      <c r="K18" s="128" t="s">
        <v>178</v>
      </c>
      <c r="L18" s="128">
        <v>16</v>
      </c>
      <c r="M18" s="135" t="s">
        <v>15</v>
      </c>
      <c r="N18" s="136">
        <v>3458</v>
      </c>
      <c r="O18" s="7">
        <v>3418</v>
      </c>
      <c r="P18" s="8" t="s">
        <v>190</v>
      </c>
      <c r="Q18" s="8" t="s">
        <v>28</v>
      </c>
      <c r="R18" s="96">
        <v>5.9467235449735449</v>
      </c>
      <c r="S18" s="7">
        <v>21</v>
      </c>
      <c r="T18" s="141"/>
      <c r="U18" s="141"/>
      <c r="V18" s="141"/>
      <c r="W18" s="141"/>
      <c r="X18" s="144">
        <v>3392</v>
      </c>
      <c r="Y18" s="145" t="s">
        <v>22</v>
      </c>
      <c r="Z18" s="145" t="s">
        <v>28</v>
      </c>
      <c r="AA18" s="145"/>
      <c r="AB18" s="144">
        <v>14</v>
      </c>
      <c r="AC18" s="146">
        <v>4</v>
      </c>
      <c r="AD18" s="152" t="s">
        <v>131</v>
      </c>
      <c r="AE18" s="155" t="s">
        <v>213</v>
      </c>
      <c r="AF18" s="154">
        <v>2953.8062283737022</v>
      </c>
    </row>
    <row r="19" spans="1:32" ht="30.75" x14ac:dyDescent="0.3">
      <c r="A19" s="101" t="s">
        <v>16</v>
      </c>
      <c r="B19" s="102">
        <v>1</v>
      </c>
      <c r="C19" s="102">
        <v>3694</v>
      </c>
      <c r="D19" s="112">
        <v>3234</v>
      </c>
      <c r="E19" s="113" t="s">
        <v>21</v>
      </c>
      <c r="F19" s="114">
        <v>2</v>
      </c>
      <c r="G19" s="121">
        <v>3452</v>
      </c>
      <c r="H19" s="122" t="s">
        <v>152</v>
      </c>
      <c r="I19" s="129">
        <v>3452</v>
      </c>
      <c r="J19" s="130" t="s">
        <v>152</v>
      </c>
      <c r="K19" s="128" t="s">
        <v>178</v>
      </c>
      <c r="L19" s="128">
        <v>16</v>
      </c>
      <c r="M19" s="133" t="s">
        <v>16</v>
      </c>
      <c r="N19" s="134">
        <v>3694</v>
      </c>
      <c r="O19" s="7">
        <v>3452</v>
      </c>
      <c r="P19" s="8" t="s">
        <v>191</v>
      </c>
      <c r="Q19" s="8" t="s">
        <v>28</v>
      </c>
      <c r="R19" s="96">
        <v>5.8275606060606044</v>
      </c>
      <c r="S19" s="7">
        <v>22</v>
      </c>
      <c r="T19" s="141"/>
      <c r="U19" s="141"/>
      <c r="V19" s="141"/>
      <c r="W19" s="141"/>
      <c r="X19" s="7">
        <v>3396</v>
      </c>
      <c r="Y19" s="8" t="s">
        <v>2</v>
      </c>
      <c r="Z19" s="8" t="s">
        <v>28</v>
      </c>
      <c r="AA19" s="96">
        <v>7.1854718915343891</v>
      </c>
      <c r="AB19" s="7">
        <v>21</v>
      </c>
      <c r="AC19" s="143">
        <v>4</v>
      </c>
      <c r="AD19" s="152" t="s">
        <v>117</v>
      </c>
      <c r="AE19" s="155" t="s">
        <v>26</v>
      </c>
      <c r="AF19" s="154">
        <v>1908.5516559565003</v>
      </c>
    </row>
    <row r="20" spans="1:32" ht="18.75" x14ac:dyDescent="0.3">
      <c r="A20" s="101" t="s">
        <v>17</v>
      </c>
      <c r="B20" s="102">
        <v>1</v>
      </c>
      <c r="C20" s="102">
        <v>3414</v>
      </c>
      <c r="D20" s="112">
        <v>3456</v>
      </c>
      <c r="E20" s="113" t="s">
        <v>161</v>
      </c>
      <c r="F20" s="114">
        <v>2</v>
      </c>
      <c r="G20" s="121">
        <v>3454</v>
      </c>
      <c r="H20" s="122" t="s">
        <v>8</v>
      </c>
      <c r="I20" s="129">
        <v>3454</v>
      </c>
      <c r="J20" s="130" t="s">
        <v>8</v>
      </c>
      <c r="K20" s="128" t="s">
        <v>178</v>
      </c>
      <c r="L20" s="128">
        <v>17</v>
      </c>
      <c r="M20" s="133" t="s">
        <v>17</v>
      </c>
      <c r="N20" s="134">
        <v>3414</v>
      </c>
      <c r="O20" s="7">
        <v>3388</v>
      </c>
      <c r="P20" s="8" t="s">
        <v>165</v>
      </c>
      <c r="Q20" s="8" t="s">
        <v>28</v>
      </c>
      <c r="R20" s="96">
        <v>5.7695138888888895</v>
      </c>
      <c r="S20" s="7">
        <v>10</v>
      </c>
      <c r="T20" s="141"/>
      <c r="U20" s="141"/>
      <c r="V20" s="141"/>
      <c r="W20" s="141"/>
      <c r="X20" s="144">
        <v>3396</v>
      </c>
      <c r="Y20" s="145" t="s">
        <v>2</v>
      </c>
      <c r="Z20" s="145" t="s">
        <v>57</v>
      </c>
      <c r="AA20" s="145"/>
      <c r="AB20" s="144">
        <v>14</v>
      </c>
      <c r="AC20" s="146">
        <v>3</v>
      </c>
      <c r="AD20" s="152" t="s">
        <v>127</v>
      </c>
      <c r="AE20" s="155" t="s">
        <v>14</v>
      </c>
      <c r="AF20" s="154">
        <v>1379.5847750865053</v>
      </c>
    </row>
    <row r="21" spans="1:32" ht="18.75" x14ac:dyDescent="0.3">
      <c r="A21" s="101" t="s">
        <v>18</v>
      </c>
      <c r="B21" s="102">
        <v>1</v>
      </c>
      <c r="C21" s="102">
        <v>3374</v>
      </c>
      <c r="D21" s="112">
        <v>3420</v>
      </c>
      <c r="E21" s="113" t="s">
        <v>4</v>
      </c>
      <c r="F21" s="114">
        <v>1</v>
      </c>
      <c r="G21" s="121">
        <v>3456</v>
      </c>
      <c r="H21" s="122" t="s">
        <v>161</v>
      </c>
      <c r="I21" s="129">
        <v>3456</v>
      </c>
      <c r="J21" s="130" t="s">
        <v>161</v>
      </c>
      <c r="K21" s="128" t="s">
        <v>178</v>
      </c>
      <c r="L21" s="128">
        <v>16</v>
      </c>
      <c r="M21" s="133" t="s">
        <v>18</v>
      </c>
      <c r="N21" s="134">
        <v>3374</v>
      </c>
      <c r="O21" s="7">
        <v>3420</v>
      </c>
      <c r="P21" s="8" t="s">
        <v>4</v>
      </c>
      <c r="Q21" s="8" t="s">
        <v>28</v>
      </c>
      <c r="R21" s="96">
        <v>5.5526287878787857</v>
      </c>
      <c r="S21" s="7">
        <v>22</v>
      </c>
      <c r="T21" s="141">
        <v>3234</v>
      </c>
      <c r="U21" s="141" t="s">
        <v>62</v>
      </c>
      <c r="V21" s="141">
        <f>A313</f>
        <v>0</v>
      </c>
      <c r="W21" s="141">
        <v>2017</v>
      </c>
      <c r="X21" s="7">
        <v>3414</v>
      </c>
      <c r="Y21" s="8" t="s">
        <v>17</v>
      </c>
      <c r="Z21" s="8" t="s">
        <v>28</v>
      </c>
      <c r="AA21" s="96">
        <v>3.5481329365079355</v>
      </c>
      <c r="AB21" s="7">
        <v>12</v>
      </c>
      <c r="AC21" s="143">
        <v>2</v>
      </c>
      <c r="AD21" s="152" t="s">
        <v>114</v>
      </c>
      <c r="AE21" s="155" t="s">
        <v>10</v>
      </c>
      <c r="AF21" s="154">
        <v>1242.3381117152744</v>
      </c>
    </row>
    <row r="22" spans="1:32" ht="18.75" x14ac:dyDescent="0.3">
      <c r="A22" s="101" t="s">
        <v>19</v>
      </c>
      <c r="B22" s="102">
        <v>1</v>
      </c>
      <c r="C22" s="102">
        <v>3690</v>
      </c>
      <c r="D22" s="112">
        <v>3376</v>
      </c>
      <c r="E22" s="113" t="s">
        <v>5</v>
      </c>
      <c r="F22" s="114">
        <v>1</v>
      </c>
      <c r="G22" s="121">
        <v>3458</v>
      </c>
      <c r="H22" s="122" t="s">
        <v>15</v>
      </c>
      <c r="I22" s="129">
        <v>3458</v>
      </c>
      <c r="J22" s="130" t="s">
        <v>15</v>
      </c>
      <c r="K22" s="128" t="s">
        <v>179</v>
      </c>
      <c r="L22" s="128" t="s">
        <v>179</v>
      </c>
      <c r="M22" s="133" t="s">
        <v>19</v>
      </c>
      <c r="N22" s="134">
        <v>3690</v>
      </c>
      <c r="O22" s="7">
        <v>3234</v>
      </c>
      <c r="P22" s="8" t="s">
        <v>21</v>
      </c>
      <c r="Q22" s="8" t="s">
        <v>28</v>
      </c>
      <c r="R22" s="96">
        <v>5.2759287439613534</v>
      </c>
      <c r="S22" s="7">
        <v>23</v>
      </c>
      <c r="T22" s="141">
        <v>3382</v>
      </c>
      <c r="U22" s="141" t="s">
        <v>65</v>
      </c>
      <c r="V22" s="141">
        <f>A334</f>
        <v>0</v>
      </c>
      <c r="W22" s="141">
        <v>2017</v>
      </c>
      <c r="X22" s="144">
        <v>3414</v>
      </c>
      <c r="Y22" s="145" t="s">
        <v>17</v>
      </c>
      <c r="Z22" s="145" t="s">
        <v>57</v>
      </c>
      <c r="AA22" s="145"/>
      <c r="AB22" s="144">
        <v>6</v>
      </c>
      <c r="AC22" s="146">
        <v>1</v>
      </c>
      <c r="AD22" s="152" t="s">
        <v>121</v>
      </c>
      <c r="AE22" s="155" t="s">
        <v>153</v>
      </c>
      <c r="AF22" s="154">
        <v>1236.7770637666831</v>
      </c>
    </row>
    <row r="23" spans="1:32" ht="15.75" x14ac:dyDescent="0.25">
      <c r="A23" s="101" t="s">
        <v>155</v>
      </c>
      <c r="B23" s="102" t="s">
        <v>156</v>
      </c>
      <c r="C23" s="102">
        <v>5786</v>
      </c>
      <c r="D23" s="112">
        <v>3448</v>
      </c>
      <c r="E23" s="113" t="s">
        <v>10</v>
      </c>
      <c r="F23" s="114">
        <v>1</v>
      </c>
      <c r="G23" s="121">
        <v>3690</v>
      </c>
      <c r="H23" s="122" t="s">
        <v>19</v>
      </c>
      <c r="I23" s="129">
        <v>3690</v>
      </c>
      <c r="J23" s="130" t="s">
        <v>19</v>
      </c>
      <c r="K23" s="128" t="s">
        <v>28</v>
      </c>
      <c r="L23" s="128">
        <v>2</v>
      </c>
      <c r="M23" s="348" t="s">
        <v>20</v>
      </c>
      <c r="N23" s="350">
        <v>5786</v>
      </c>
      <c r="O23" s="7">
        <v>3456</v>
      </c>
      <c r="P23" s="8" t="s">
        <v>161</v>
      </c>
      <c r="Q23" s="8" t="s">
        <v>28</v>
      </c>
      <c r="R23" s="96">
        <v>4.9391455314009667</v>
      </c>
      <c r="S23" s="7">
        <v>23</v>
      </c>
      <c r="T23" s="141">
        <v>3456</v>
      </c>
      <c r="U23" s="141" t="s">
        <v>199</v>
      </c>
      <c r="V23" s="141">
        <f>A357</f>
        <v>0</v>
      </c>
      <c r="W23" s="141">
        <v>2017</v>
      </c>
      <c r="X23" s="7">
        <v>3416</v>
      </c>
      <c r="Y23" s="8" t="s">
        <v>11</v>
      </c>
      <c r="Z23" s="8" t="s">
        <v>28</v>
      </c>
      <c r="AA23" s="96">
        <v>6.0488821548821567</v>
      </c>
      <c r="AB23" s="7">
        <v>22</v>
      </c>
      <c r="AC23" s="143">
        <v>4</v>
      </c>
      <c r="AD23" s="152" t="s">
        <v>126</v>
      </c>
      <c r="AE23" s="153" t="s">
        <v>15</v>
      </c>
      <c r="AF23" s="154">
        <v>904.44883835887299</v>
      </c>
    </row>
    <row r="24" spans="1:32" ht="30" x14ac:dyDescent="0.25">
      <c r="A24" s="101" t="s">
        <v>155</v>
      </c>
      <c r="B24" s="102" t="s">
        <v>157</v>
      </c>
      <c r="C24" s="102">
        <v>5786</v>
      </c>
      <c r="D24" s="112">
        <v>3416</v>
      </c>
      <c r="E24" s="113" t="s">
        <v>11</v>
      </c>
      <c r="F24" s="114">
        <v>1</v>
      </c>
      <c r="G24" s="121">
        <v>3694</v>
      </c>
      <c r="H24" s="122" t="s">
        <v>16</v>
      </c>
      <c r="I24" s="129">
        <v>3694</v>
      </c>
      <c r="J24" s="130" t="s">
        <v>16</v>
      </c>
      <c r="K24" s="128" t="s">
        <v>28</v>
      </c>
      <c r="L24" s="128">
        <v>22</v>
      </c>
      <c r="M24" s="348"/>
      <c r="N24" s="351"/>
      <c r="O24" s="7">
        <v>3376</v>
      </c>
      <c r="P24" s="8" t="s">
        <v>5</v>
      </c>
      <c r="Q24" s="8" t="s">
        <v>28</v>
      </c>
      <c r="R24" s="96">
        <v>4.7308505291005281</v>
      </c>
      <c r="S24" s="7">
        <v>21</v>
      </c>
      <c r="T24" s="139"/>
      <c r="U24" s="139"/>
      <c r="V24" s="139"/>
      <c r="W24" s="139"/>
      <c r="X24" s="144">
        <v>3416</v>
      </c>
      <c r="Y24" s="145" t="s">
        <v>11</v>
      </c>
      <c r="Z24" s="145" t="s">
        <v>57</v>
      </c>
      <c r="AA24" s="145"/>
      <c r="AB24" s="144">
        <v>18</v>
      </c>
      <c r="AC24" s="146">
        <v>1</v>
      </c>
      <c r="AD24" s="152" t="s">
        <v>130</v>
      </c>
      <c r="AE24" s="155" t="s">
        <v>23</v>
      </c>
      <c r="AF24" s="154">
        <v>869.30301532377655</v>
      </c>
    </row>
    <row r="25" spans="1:32" ht="30" x14ac:dyDescent="0.25">
      <c r="A25" s="101" t="s">
        <v>155</v>
      </c>
      <c r="B25" s="102" t="s">
        <v>158</v>
      </c>
      <c r="C25" s="102">
        <v>5786</v>
      </c>
      <c r="D25" s="115">
        <v>3414</v>
      </c>
      <c r="E25" s="116" t="s">
        <v>17</v>
      </c>
      <c r="F25" s="117">
        <v>1</v>
      </c>
      <c r="G25" s="121">
        <v>3696</v>
      </c>
      <c r="H25" s="122" t="s">
        <v>6</v>
      </c>
      <c r="I25" s="129">
        <v>3696</v>
      </c>
      <c r="J25" s="130" t="s">
        <v>6</v>
      </c>
      <c r="K25" s="128" t="s">
        <v>28</v>
      </c>
      <c r="L25" s="128">
        <v>16</v>
      </c>
      <c r="M25" s="348"/>
      <c r="N25" s="351"/>
      <c r="O25" s="7">
        <v>3262</v>
      </c>
      <c r="P25" s="8" t="s">
        <v>26</v>
      </c>
      <c r="Q25" s="8" t="s">
        <v>28</v>
      </c>
      <c r="R25" s="96">
        <v>3.6940223214285721</v>
      </c>
      <c r="S25" s="7">
        <v>8</v>
      </c>
      <c r="T25" s="139"/>
      <c r="U25" s="139"/>
      <c r="V25" s="139"/>
      <c r="W25" s="139"/>
      <c r="X25" s="7">
        <v>3418</v>
      </c>
      <c r="Y25" s="8" t="s">
        <v>190</v>
      </c>
      <c r="Z25" s="8" t="s">
        <v>28</v>
      </c>
      <c r="AA25" s="96">
        <v>5.9467235449735449</v>
      </c>
      <c r="AB25" s="7">
        <v>21</v>
      </c>
      <c r="AC25" s="143">
        <v>3</v>
      </c>
      <c r="AD25" s="152" t="s">
        <v>116</v>
      </c>
      <c r="AE25" s="155" t="s">
        <v>165</v>
      </c>
      <c r="AF25" s="154">
        <v>835.04695996045473</v>
      </c>
    </row>
    <row r="26" spans="1:32" ht="30" x14ac:dyDescent="0.25">
      <c r="A26" s="101" t="s">
        <v>155</v>
      </c>
      <c r="B26" s="102" t="s">
        <v>159</v>
      </c>
      <c r="C26" s="102">
        <v>5786</v>
      </c>
      <c r="D26" s="118"/>
      <c r="E26" s="118"/>
      <c r="F26" s="118"/>
      <c r="G26" s="121">
        <v>5780</v>
      </c>
      <c r="H26" s="122" t="s">
        <v>12</v>
      </c>
      <c r="I26" s="129">
        <v>5780</v>
      </c>
      <c r="J26" s="130" t="s">
        <v>12</v>
      </c>
      <c r="K26" s="128" t="s">
        <v>178</v>
      </c>
      <c r="L26" s="128">
        <v>15</v>
      </c>
      <c r="M26" s="349"/>
      <c r="N26" s="352"/>
      <c r="O26" s="7">
        <v>3414</v>
      </c>
      <c r="P26" s="8" t="s">
        <v>17</v>
      </c>
      <c r="Q26" s="8" t="s">
        <v>28</v>
      </c>
      <c r="R26" s="96">
        <v>3.5481329365079355</v>
      </c>
      <c r="S26" s="7">
        <v>12</v>
      </c>
      <c r="T26" s="139"/>
      <c r="U26" s="139"/>
      <c r="V26" s="139"/>
      <c r="W26" s="139"/>
      <c r="X26" s="144">
        <v>3418</v>
      </c>
      <c r="Y26" s="145" t="s">
        <v>204</v>
      </c>
      <c r="Z26" s="145" t="s">
        <v>57</v>
      </c>
      <c r="AA26" s="145"/>
      <c r="AB26" s="144">
        <v>14</v>
      </c>
      <c r="AC26" s="146">
        <v>3</v>
      </c>
      <c r="AD26" s="152" t="s">
        <v>115</v>
      </c>
      <c r="AE26" s="155" t="s">
        <v>182</v>
      </c>
      <c r="AF26" s="154">
        <v>560.33119130004945</v>
      </c>
    </row>
    <row r="27" spans="1:32" ht="18.75" x14ac:dyDescent="0.3">
      <c r="A27" s="101" t="s">
        <v>155</v>
      </c>
      <c r="B27" s="102" t="s">
        <v>160</v>
      </c>
      <c r="C27" s="102">
        <v>5786</v>
      </c>
      <c r="D27" s="118"/>
      <c r="E27" s="118"/>
      <c r="F27" s="118"/>
      <c r="G27" s="121">
        <v>9685</v>
      </c>
      <c r="H27" s="122" t="s">
        <v>151</v>
      </c>
      <c r="I27" s="129">
        <v>9685</v>
      </c>
      <c r="J27" s="130" t="s">
        <v>151</v>
      </c>
      <c r="K27" s="128" t="s">
        <v>178</v>
      </c>
      <c r="L27" s="128">
        <v>13</v>
      </c>
      <c r="M27" s="133" t="s">
        <v>21</v>
      </c>
      <c r="N27" s="134">
        <v>3234</v>
      </c>
      <c r="O27" s="7">
        <v>3458</v>
      </c>
      <c r="P27" s="8" t="s">
        <v>15</v>
      </c>
      <c r="Q27" s="8" t="s">
        <v>28</v>
      </c>
      <c r="R27" s="96">
        <v>3.5340277777777791</v>
      </c>
      <c r="S27" s="7">
        <v>4</v>
      </c>
      <c r="T27" s="139"/>
      <c r="U27" s="139"/>
      <c r="V27" s="139"/>
      <c r="W27" s="139"/>
      <c r="X27" s="7">
        <v>3420</v>
      </c>
      <c r="Y27" s="8" t="s">
        <v>4</v>
      </c>
      <c r="Z27" s="8" t="s">
        <v>28</v>
      </c>
      <c r="AA27" s="96">
        <v>5.5526287878787857</v>
      </c>
      <c r="AB27" s="7">
        <v>22</v>
      </c>
      <c r="AC27" s="143">
        <v>3</v>
      </c>
      <c r="AD27" s="152" t="s">
        <v>128</v>
      </c>
      <c r="AE27" s="155" t="s">
        <v>5</v>
      </c>
      <c r="AF27" s="154">
        <v>540.75630252100837</v>
      </c>
    </row>
    <row r="28" spans="1:32" ht="18.75" x14ac:dyDescent="0.3">
      <c r="A28" s="101" t="s">
        <v>21</v>
      </c>
      <c r="B28" s="102">
        <v>1</v>
      </c>
      <c r="C28" s="102">
        <v>3234</v>
      </c>
      <c r="D28" s="118"/>
      <c r="E28" s="118"/>
      <c r="F28" s="118"/>
      <c r="G28" s="123"/>
      <c r="H28" s="124"/>
      <c r="I28" s="131"/>
      <c r="J28" s="131"/>
      <c r="K28" s="131"/>
      <c r="L28" s="131"/>
      <c r="M28" s="133" t="s">
        <v>22</v>
      </c>
      <c r="N28" s="134">
        <v>3392</v>
      </c>
      <c r="T28" s="139"/>
      <c r="U28" s="139"/>
      <c r="V28" s="139"/>
      <c r="W28" s="139"/>
      <c r="X28" s="144">
        <v>3420</v>
      </c>
      <c r="Y28" s="145" t="s">
        <v>4</v>
      </c>
      <c r="Z28" s="145" t="s">
        <v>57</v>
      </c>
      <c r="AA28" s="145"/>
      <c r="AB28" s="144">
        <v>17</v>
      </c>
      <c r="AC28" s="146">
        <v>1</v>
      </c>
      <c r="AD28" s="152" t="s">
        <v>120</v>
      </c>
      <c r="AE28" s="155" t="s">
        <v>17</v>
      </c>
      <c r="AF28" s="154">
        <v>261.81413741967373</v>
      </c>
    </row>
    <row r="29" spans="1:32" ht="18.75" x14ac:dyDescent="0.3">
      <c r="A29" s="101" t="s">
        <v>22</v>
      </c>
      <c r="B29" s="102">
        <v>1</v>
      </c>
      <c r="C29" s="102">
        <v>3392</v>
      </c>
      <c r="D29" s="118"/>
      <c r="E29" s="118"/>
      <c r="F29" s="118"/>
      <c r="G29" s="343">
        <v>5786</v>
      </c>
      <c r="H29" s="125" t="s">
        <v>168</v>
      </c>
      <c r="I29" s="131"/>
      <c r="J29" s="131"/>
      <c r="K29" s="131"/>
      <c r="L29" s="131"/>
      <c r="M29" s="133" t="s">
        <v>23</v>
      </c>
      <c r="N29" s="134">
        <v>3382</v>
      </c>
      <c r="T29" s="139"/>
      <c r="U29" s="139"/>
      <c r="V29" s="139"/>
      <c r="W29" s="139"/>
      <c r="X29" s="7">
        <v>3424</v>
      </c>
      <c r="Y29" s="8" t="s">
        <v>14</v>
      </c>
      <c r="Z29" s="8" t="s">
        <v>28</v>
      </c>
      <c r="AA29" s="96">
        <v>7.3271388888888875</v>
      </c>
      <c r="AB29" s="7">
        <v>20</v>
      </c>
      <c r="AC29" s="143">
        <v>4</v>
      </c>
      <c r="AD29" s="152" t="s">
        <v>110</v>
      </c>
      <c r="AE29" s="155" t="s">
        <v>2</v>
      </c>
      <c r="AF29" s="154">
        <v>239.34750370736529</v>
      </c>
    </row>
    <row r="30" spans="1:32" ht="18.75" x14ac:dyDescent="0.3">
      <c r="A30" s="101" t="s">
        <v>23</v>
      </c>
      <c r="B30" s="102">
        <v>1</v>
      </c>
      <c r="C30" s="102">
        <v>3382</v>
      </c>
      <c r="D30" s="118"/>
      <c r="E30" s="118"/>
      <c r="F30" s="118"/>
      <c r="G30" s="344"/>
      <c r="H30" s="125" t="s">
        <v>169</v>
      </c>
      <c r="I30" s="131"/>
      <c r="J30" s="131"/>
      <c r="K30" s="131"/>
      <c r="L30" s="131"/>
      <c r="M30" s="133" t="s">
        <v>24</v>
      </c>
      <c r="N30" s="134">
        <v>3456</v>
      </c>
      <c r="T30" s="139"/>
      <c r="U30" s="139"/>
      <c r="V30" s="139"/>
      <c r="W30" s="139"/>
      <c r="X30" s="144">
        <v>3424</v>
      </c>
      <c r="Y30" s="145" t="s">
        <v>14</v>
      </c>
      <c r="Z30" s="145" t="s">
        <v>57</v>
      </c>
      <c r="AA30" s="145"/>
      <c r="AB30" s="144">
        <v>16</v>
      </c>
      <c r="AC30" s="146">
        <v>5</v>
      </c>
      <c r="AD30" s="156"/>
      <c r="AE30" s="156"/>
      <c r="AF30" s="156"/>
    </row>
    <row r="31" spans="1:32" ht="18.75" x14ac:dyDescent="0.3">
      <c r="A31" s="103" t="s">
        <v>161</v>
      </c>
      <c r="B31" s="104">
        <v>1</v>
      </c>
      <c r="C31" s="104">
        <v>3456</v>
      </c>
      <c r="D31" s="118"/>
      <c r="E31" s="118"/>
      <c r="F31" s="118"/>
      <c r="G31" s="344"/>
      <c r="H31" s="125" t="s">
        <v>170</v>
      </c>
      <c r="I31" s="131"/>
      <c r="J31" s="131"/>
      <c r="K31" s="131"/>
      <c r="L31" s="131"/>
      <c r="M31" s="133" t="s">
        <v>25</v>
      </c>
      <c r="N31" s="134">
        <v>3446</v>
      </c>
      <c r="T31" s="139"/>
      <c r="U31" s="139"/>
      <c r="V31" s="139"/>
      <c r="W31" s="139"/>
      <c r="X31" s="7">
        <v>3446</v>
      </c>
      <c r="Y31" s="8" t="s">
        <v>25</v>
      </c>
      <c r="Z31" s="8" t="s">
        <v>28</v>
      </c>
      <c r="AA31" s="96">
        <v>8.5024444444444445</v>
      </c>
      <c r="AB31" s="7">
        <v>7</v>
      </c>
      <c r="AC31" s="143">
        <v>5</v>
      </c>
      <c r="AD31" s="156"/>
      <c r="AE31" s="156"/>
      <c r="AF31" s="156"/>
    </row>
    <row r="32" spans="1:32" ht="18.75" x14ac:dyDescent="0.3">
      <c r="A32" s="105"/>
      <c r="B32" s="105"/>
      <c r="C32" s="105"/>
      <c r="D32" s="118"/>
      <c r="E32" s="118"/>
      <c r="F32" s="118"/>
      <c r="G32" s="344"/>
      <c r="H32" s="125" t="s">
        <v>171</v>
      </c>
      <c r="I32" s="131"/>
      <c r="J32" s="131"/>
      <c r="K32" s="131"/>
      <c r="L32" s="131"/>
      <c r="M32" s="133" t="s">
        <v>165</v>
      </c>
      <c r="N32" s="134">
        <v>3388</v>
      </c>
      <c r="T32" s="139"/>
      <c r="U32" s="139"/>
      <c r="V32" s="139"/>
      <c r="W32" s="139"/>
      <c r="X32" s="144">
        <v>3446</v>
      </c>
      <c r="Y32" s="145" t="s">
        <v>25</v>
      </c>
      <c r="Z32" s="145" t="s">
        <v>28</v>
      </c>
      <c r="AA32" s="145"/>
      <c r="AB32" s="144">
        <v>7</v>
      </c>
      <c r="AC32" s="146">
        <v>5</v>
      </c>
      <c r="AD32" s="156"/>
      <c r="AE32" s="156"/>
      <c r="AF32" s="156"/>
    </row>
    <row r="33" spans="1:32" ht="18.75" x14ac:dyDescent="0.3">
      <c r="A33" s="105"/>
      <c r="B33" s="105"/>
      <c r="C33" s="105"/>
      <c r="D33" s="118"/>
      <c r="E33" s="118"/>
      <c r="F33" s="118"/>
      <c r="G33" s="344"/>
      <c r="H33" s="125" t="s">
        <v>172</v>
      </c>
      <c r="I33" s="131"/>
      <c r="J33" s="131"/>
      <c r="K33" s="131"/>
      <c r="L33" s="131"/>
      <c r="M33" s="133" t="s">
        <v>182</v>
      </c>
      <c r="N33" s="134">
        <v>3390</v>
      </c>
      <c r="T33" s="139"/>
      <c r="U33" s="139"/>
      <c r="V33" s="139"/>
      <c r="W33" s="139"/>
      <c r="X33" s="7">
        <v>3448</v>
      </c>
      <c r="Y33" s="8" t="s">
        <v>10</v>
      </c>
      <c r="Z33" s="8" t="s">
        <v>28</v>
      </c>
      <c r="AA33" s="96">
        <v>5.9520113636363616</v>
      </c>
      <c r="AB33" s="7">
        <v>22</v>
      </c>
      <c r="AC33" s="143">
        <v>3</v>
      </c>
      <c r="AD33" s="156"/>
      <c r="AE33" s="156"/>
      <c r="AF33" s="156"/>
    </row>
    <row r="34" spans="1:32" ht="18.75" x14ac:dyDescent="0.3">
      <c r="A34" s="105"/>
      <c r="B34" s="105"/>
      <c r="C34" s="105"/>
      <c r="D34" s="118"/>
      <c r="E34" s="118"/>
      <c r="F34" s="118"/>
      <c r="G34" s="344"/>
      <c r="H34" s="125" t="s">
        <v>173</v>
      </c>
      <c r="I34" s="131"/>
      <c r="J34" s="131"/>
      <c r="K34" s="131"/>
      <c r="L34" s="131"/>
      <c r="M34" s="133" t="s">
        <v>26</v>
      </c>
      <c r="N34" s="134">
        <v>3262</v>
      </c>
      <c r="T34" s="139"/>
      <c r="U34" s="139"/>
      <c r="V34" s="139"/>
      <c r="W34" s="139"/>
      <c r="X34" s="144">
        <v>3448</v>
      </c>
      <c r="Y34" s="145" t="s">
        <v>10</v>
      </c>
      <c r="Z34" s="145" t="s">
        <v>57</v>
      </c>
      <c r="AA34" s="145"/>
      <c r="AB34" s="144">
        <v>16</v>
      </c>
      <c r="AC34" s="146">
        <v>1</v>
      </c>
      <c r="AD34" s="156"/>
      <c r="AE34" s="156"/>
      <c r="AF34" s="156"/>
    </row>
    <row r="35" spans="1:32" ht="30" x14ac:dyDescent="0.25">
      <c r="A35" s="105"/>
      <c r="B35" s="105"/>
      <c r="C35" s="105"/>
      <c r="D35" s="118"/>
      <c r="E35" s="118"/>
      <c r="F35" s="118"/>
      <c r="G35" s="344"/>
      <c r="H35" s="125" t="s">
        <v>174</v>
      </c>
      <c r="I35" s="131"/>
      <c r="J35" s="131"/>
      <c r="K35" s="131"/>
      <c r="L35" s="131"/>
      <c r="M35" s="137"/>
      <c r="N35" s="137"/>
      <c r="T35" s="139"/>
      <c r="U35" s="139"/>
      <c r="V35" s="139"/>
      <c r="W35" s="139"/>
      <c r="X35" s="7">
        <v>3452</v>
      </c>
      <c r="Y35" s="8" t="s">
        <v>191</v>
      </c>
      <c r="Z35" s="8" t="s">
        <v>28</v>
      </c>
      <c r="AA35" s="96">
        <v>5.8275606060606044</v>
      </c>
      <c r="AB35" s="7">
        <v>22</v>
      </c>
      <c r="AC35" s="143">
        <v>3</v>
      </c>
      <c r="AD35" s="156"/>
      <c r="AE35" s="156"/>
      <c r="AF35" s="156"/>
    </row>
    <row r="36" spans="1:32" ht="15.75" x14ac:dyDescent="0.25">
      <c r="A36" s="105"/>
      <c r="B36" s="105"/>
      <c r="C36" s="105"/>
      <c r="D36" s="118"/>
      <c r="E36" s="118"/>
      <c r="F36" s="118"/>
      <c r="G36" s="345"/>
      <c r="H36" s="126" t="s">
        <v>175</v>
      </c>
      <c r="I36" s="131"/>
      <c r="J36" s="131"/>
      <c r="K36" s="131"/>
      <c r="L36" s="131"/>
      <c r="M36" s="137"/>
      <c r="N36" s="137"/>
      <c r="T36" s="139"/>
      <c r="U36" s="139"/>
      <c r="V36" s="139"/>
      <c r="W36" s="139"/>
      <c r="X36" s="144">
        <v>3452</v>
      </c>
      <c r="Y36" s="145" t="s">
        <v>152</v>
      </c>
      <c r="Z36" s="145" t="s">
        <v>57</v>
      </c>
      <c r="AA36" s="145"/>
      <c r="AB36" s="144">
        <v>16</v>
      </c>
      <c r="AC36" s="146">
        <v>3</v>
      </c>
      <c r="AD36" s="156"/>
      <c r="AE36" s="156"/>
      <c r="AF36" s="156"/>
    </row>
    <row r="37" spans="1:32" ht="15.75" x14ac:dyDescent="0.25">
      <c r="A37" s="105"/>
      <c r="B37" s="105"/>
      <c r="C37" s="105"/>
      <c r="D37" s="118"/>
      <c r="E37" s="118"/>
      <c r="F37" s="118"/>
      <c r="G37" s="127"/>
      <c r="H37" s="127"/>
      <c r="I37" s="131"/>
      <c r="J37" s="131"/>
      <c r="K37" s="131"/>
      <c r="L37" s="131"/>
      <c r="M37" s="137"/>
      <c r="N37" s="137"/>
      <c r="T37" s="139"/>
      <c r="U37" s="139"/>
      <c r="V37" s="139"/>
      <c r="W37" s="139"/>
      <c r="X37" s="7">
        <v>3454</v>
      </c>
      <c r="Y37" s="8" t="s">
        <v>8</v>
      </c>
      <c r="Z37" s="8" t="s">
        <v>28</v>
      </c>
      <c r="AA37" s="96">
        <v>6.8224082125603864</v>
      </c>
      <c r="AB37" s="7">
        <v>23</v>
      </c>
      <c r="AC37" s="143">
        <v>4</v>
      </c>
      <c r="AD37" s="156"/>
      <c r="AE37" s="156"/>
      <c r="AF37" s="156"/>
    </row>
    <row r="38" spans="1:32" ht="15.75" x14ac:dyDescent="0.25">
      <c r="X38" s="144">
        <v>3454</v>
      </c>
      <c r="Y38" s="145" t="s">
        <v>8</v>
      </c>
      <c r="Z38" s="145" t="s">
        <v>57</v>
      </c>
      <c r="AA38" s="145"/>
      <c r="AB38" s="144">
        <v>17</v>
      </c>
      <c r="AC38" s="146">
        <v>3</v>
      </c>
    </row>
    <row r="39" spans="1:32" ht="15.75" x14ac:dyDescent="0.25">
      <c r="X39" s="7">
        <v>3456</v>
      </c>
      <c r="Y39" s="8" t="s">
        <v>161</v>
      </c>
      <c r="Z39" s="8" t="s">
        <v>28</v>
      </c>
      <c r="AA39" s="96">
        <v>4.9391455314009667</v>
      </c>
      <c r="AB39" s="7">
        <v>23</v>
      </c>
      <c r="AC39" s="143">
        <v>3</v>
      </c>
    </row>
    <row r="40" spans="1:32" ht="15.75" x14ac:dyDescent="0.25">
      <c r="X40" s="144">
        <v>3456</v>
      </c>
      <c r="Y40" s="145" t="s">
        <v>161</v>
      </c>
      <c r="Z40" s="145" t="s">
        <v>57</v>
      </c>
      <c r="AA40" s="145"/>
      <c r="AB40" s="144">
        <v>16</v>
      </c>
      <c r="AC40" s="146">
        <v>2</v>
      </c>
    </row>
    <row r="41" spans="1:32" ht="15.75" x14ac:dyDescent="0.25">
      <c r="X41" s="7">
        <v>3458</v>
      </c>
      <c r="Y41" s="8" t="s">
        <v>15</v>
      </c>
      <c r="Z41" s="8" t="s">
        <v>28</v>
      </c>
      <c r="AA41" s="96">
        <v>3.5340277777777791</v>
      </c>
      <c r="AB41" s="7">
        <v>4</v>
      </c>
      <c r="AC41" s="143">
        <v>2</v>
      </c>
    </row>
    <row r="42" spans="1:32" ht="15.75" x14ac:dyDescent="0.25">
      <c r="X42" s="147"/>
      <c r="Y42" s="148"/>
      <c r="Z42" s="148"/>
      <c r="AA42" s="149"/>
      <c r="AB42" s="147"/>
      <c r="AC42" s="150"/>
    </row>
    <row r="43" spans="1:32" ht="15.75" x14ac:dyDescent="0.25">
      <c r="X43" s="7">
        <v>3690</v>
      </c>
      <c r="Y43" s="8" t="s">
        <v>19</v>
      </c>
      <c r="Z43" s="8" t="s">
        <v>28</v>
      </c>
      <c r="AA43" s="96">
        <v>6.142999999999998</v>
      </c>
      <c r="AB43" s="7">
        <v>2</v>
      </c>
      <c r="AC43" s="143">
        <v>4</v>
      </c>
    </row>
    <row r="44" spans="1:32" ht="15.75" x14ac:dyDescent="0.25">
      <c r="X44" s="144">
        <v>3690</v>
      </c>
      <c r="Y44" s="145" t="s">
        <v>19</v>
      </c>
      <c r="Z44" s="145" t="s">
        <v>28</v>
      </c>
      <c r="AA44" s="145"/>
      <c r="AB44" s="144">
        <v>2</v>
      </c>
      <c r="AC44" s="146">
        <v>3</v>
      </c>
    </row>
    <row r="45" spans="1:32" ht="15.75" x14ac:dyDescent="0.25">
      <c r="X45" s="7">
        <v>3694</v>
      </c>
      <c r="Y45" s="8" t="s">
        <v>16</v>
      </c>
      <c r="Z45" s="8" t="s">
        <v>28</v>
      </c>
      <c r="AA45" s="96">
        <v>6.9033768939393942</v>
      </c>
      <c r="AB45" s="7">
        <v>22</v>
      </c>
      <c r="AC45" s="143">
        <v>4</v>
      </c>
    </row>
    <row r="46" spans="1:32" ht="15.75" x14ac:dyDescent="0.25">
      <c r="X46" s="144">
        <v>3694</v>
      </c>
      <c r="Y46" s="145" t="s">
        <v>16</v>
      </c>
      <c r="Z46" s="145" t="s">
        <v>28</v>
      </c>
      <c r="AA46" s="145"/>
      <c r="AB46" s="144">
        <v>22</v>
      </c>
      <c r="AC46" s="146">
        <v>5</v>
      </c>
    </row>
    <row r="47" spans="1:32" ht="15.75" x14ac:dyDescent="0.25">
      <c r="X47" s="7">
        <v>3696</v>
      </c>
      <c r="Y47" s="8" t="s">
        <v>188</v>
      </c>
      <c r="Z47" s="8" t="s">
        <v>28</v>
      </c>
      <c r="AA47" s="96">
        <v>6.4406571180555563</v>
      </c>
      <c r="AB47" s="7">
        <v>16</v>
      </c>
      <c r="AC47" s="143">
        <v>4</v>
      </c>
    </row>
    <row r="48" spans="1:32" ht="15.75" x14ac:dyDescent="0.25">
      <c r="X48" s="144">
        <v>3696</v>
      </c>
      <c r="Y48" s="145" t="s">
        <v>6</v>
      </c>
      <c r="Z48" s="145" t="s">
        <v>28</v>
      </c>
      <c r="AA48" s="145"/>
      <c r="AB48" s="144">
        <v>16</v>
      </c>
      <c r="AC48" s="146">
        <v>4</v>
      </c>
    </row>
    <row r="49" spans="24:29" ht="15.75" x14ac:dyDescent="0.25">
      <c r="X49" s="7">
        <v>5780</v>
      </c>
      <c r="Y49" s="8" t="s">
        <v>189</v>
      </c>
      <c r="Z49" s="8" t="s">
        <v>28</v>
      </c>
      <c r="AA49" s="96">
        <v>6.3361628787878779</v>
      </c>
      <c r="AB49" s="7">
        <v>22</v>
      </c>
      <c r="AC49" s="143">
        <v>4</v>
      </c>
    </row>
    <row r="50" spans="24:29" ht="15.75" x14ac:dyDescent="0.25">
      <c r="X50" s="144">
        <v>5780</v>
      </c>
      <c r="Y50" s="145" t="s">
        <v>12</v>
      </c>
      <c r="Z50" s="145" t="s">
        <v>57</v>
      </c>
      <c r="AA50" s="145"/>
      <c r="AB50" s="144">
        <v>15</v>
      </c>
      <c r="AC50" s="146">
        <v>2</v>
      </c>
    </row>
    <row r="51" spans="24:29" ht="30" x14ac:dyDescent="0.25">
      <c r="X51" s="7">
        <v>9685</v>
      </c>
      <c r="Y51" s="8" t="s">
        <v>187</v>
      </c>
      <c r="Z51" s="8" t="s">
        <v>28</v>
      </c>
      <c r="AA51" s="96">
        <v>6.6767424242424234</v>
      </c>
      <c r="AB51" s="7">
        <v>22</v>
      </c>
      <c r="AC51" s="143">
        <v>4</v>
      </c>
    </row>
    <row r="52" spans="24:29" ht="15.75" x14ac:dyDescent="0.25">
      <c r="X52" s="144">
        <v>9685</v>
      </c>
      <c r="Y52" s="145" t="s">
        <v>151</v>
      </c>
      <c r="Z52" s="145" t="s">
        <v>57</v>
      </c>
      <c r="AA52" s="145"/>
      <c r="AB52" s="144">
        <v>13</v>
      </c>
      <c r="AC52" s="146">
        <v>4</v>
      </c>
    </row>
  </sheetData>
  <mergeCells count="13">
    <mergeCell ref="G29:G36"/>
    <mergeCell ref="G1:H1"/>
    <mergeCell ref="I1:L1"/>
    <mergeCell ref="M23:M26"/>
    <mergeCell ref="N23:N26"/>
    <mergeCell ref="M1:N1"/>
    <mergeCell ref="M13:M15"/>
    <mergeCell ref="N13:N15"/>
    <mergeCell ref="A1:C1"/>
    <mergeCell ref="D1:F1"/>
    <mergeCell ref="O1:S1"/>
    <mergeCell ref="X1:AC1"/>
    <mergeCell ref="AD1:AF1"/>
  </mergeCells>
  <conditionalFormatting sqref="F3:F25">
    <cfRule type="colorScale" priority="1">
      <colorScale>
        <cfvo type="min"/>
        <cfvo type="percentile" val="50"/>
        <cfvo type="max"/>
        <color theme="6" tint="0.39997558519241921"/>
        <color theme="4" tint="0.39997558519241921"/>
        <color theme="3" tint="0.39997558519241921"/>
      </colorScale>
    </cfRule>
    <cfRule type="colorScale" priority="2">
      <colorScale>
        <cfvo type="min"/>
        <cfvo type="max"/>
        <color theme="3" tint="0.39997558519241921"/>
        <color theme="6" tint="-0.249977111117893"/>
      </colorScale>
    </cfRule>
    <cfRule type="colorScale" priority="3">
      <colorScale>
        <cfvo type="min"/>
        <cfvo type="max"/>
        <color theme="4" tint="0.39997558519241921"/>
        <color theme="6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D1" workbookViewId="0">
      <selection activeCell="K14" sqref="K14"/>
    </sheetView>
  </sheetViews>
  <sheetFormatPr defaultRowHeight="15" x14ac:dyDescent="0.25"/>
  <cols>
    <col min="1" max="1" width="48" bestFit="1" customWidth="1"/>
    <col min="2" max="2" width="14.28515625" customWidth="1"/>
    <col min="3" max="3" width="48" bestFit="1" customWidth="1"/>
    <col min="4" max="4" width="12.42578125" bestFit="1" customWidth="1"/>
    <col min="5" max="5" width="16.28515625" customWidth="1"/>
    <col min="6" max="7" width="13.85546875" customWidth="1"/>
    <col min="13" max="13" width="23.85546875" bestFit="1" customWidth="1"/>
    <col min="14" max="14" width="12.42578125" bestFit="1" customWidth="1"/>
    <col min="15" max="15" width="17.140625" customWidth="1"/>
  </cols>
  <sheetData>
    <row r="1" spans="1:15" ht="47.25" x14ac:dyDescent="0.25">
      <c r="A1" s="3" t="s">
        <v>27</v>
      </c>
      <c r="B1" s="3" t="s">
        <v>1</v>
      </c>
      <c r="C1" s="3" t="s">
        <v>27</v>
      </c>
      <c r="D1" s="66" t="s">
        <v>253</v>
      </c>
      <c r="E1" s="40" t="s">
        <v>255</v>
      </c>
      <c r="G1" t="s">
        <v>177</v>
      </c>
      <c r="L1" s="66" t="s">
        <v>150</v>
      </c>
      <c r="M1" s="66" t="s">
        <v>27</v>
      </c>
      <c r="N1" s="66" t="s">
        <v>253</v>
      </c>
    </row>
    <row r="2" spans="1:15" ht="18.75" x14ac:dyDescent="0.3">
      <c r="A2" s="5" t="s">
        <v>2</v>
      </c>
      <c r="B2" s="6">
        <v>3396</v>
      </c>
      <c r="C2" s="5" t="s">
        <v>2</v>
      </c>
      <c r="D2" s="64">
        <v>-2.7000000000000001E-3</v>
      </c>
      <c r="E2" s="166">
        <v>0.10156759906759899</v>
      </c>
      <c r="F2" s="6" t="s">
        <v>57</v>
      </c>
      <c r="G2" s="10">
        <v>14</v>
      </c>
      <c r="H2" s="41">
        <v>2016</v>
      </c>
      <c r="I2" s="29">
        <v>0.10156759906759899</v>
      </c>
      <c r="J2" s="28">
        <v>1.41493217357205E-2</v>
      </c>
      <c r="K2" s="35">
        <v>1</v>
      </c>
      <c r="L2" s="64">
        <v>3396</v>
      </c>
      <c r="M2" s="64" t="s">
        <v>2</v>
      </c>
      <c r="N2" s="64">
        <v>-2.7000000000000001E-3</v>
      </c>
    </row>
    <row r="3" spans="1:15" ht="18.75" x14ac:dyDescent="0.3">
      <c r="A3" s="5" t="s">
        <v>3</v>
      </c>
      <c r="B3" s="6">
        <v>9685</v>
      </c>
      <c r="C3" s="5" t="s">
        <v>3</v>
      </c>
      <c r="D3" s="64">
        <v>-3.7000000000000002E-3</v>
      </c>
      <c r="E3" s="166">
        <v>1.9942396313363999E-2</v>
      </c>
      <c r="F3" s="6" t="s">
        <v>57</v>
      </c>
      <c r="G3" s="10">
        <v>13</v>
      </c>
      <c r="H3" s="41">
        <v>2017</v>
      </c>
      <c r="I3" s="31">
        <v>1.9942396313363999E-2</v>
      </c>
      <c r="J3" s="26">
        <v>0.46043588910990585</v>
      </c>
      <c r="K3" s="32">
        <v>3</v>
      </c>
      <c r="L3" s="64">
        <v>9685</v>
      </c>
      <c r="M3" s="64" t="s">
        <v>251</v>
      </c>
      <c r="N3" s="64">
        <v>-3.7000000000000002E-3</v>
      </c>
    </row>
    <row r="4" spans="1:15" ht="18.75" x14ac:dyDescent="0.3">
      <c r="A4" s="5" t="s">
        <v>4</v>
      </c>
      <c r="B4" s="6">
        <v>3420</v>
      </c>
      <c r="C4" s="5" t="s">
        <v>4</v>
      </c>
      <c r="D4" s="64">
        <v>-6.9999999999999999E-4</v>
      </c>
      <c r="E4" s="166">
        <v>5.2110778443113875E-2</v>
      </c>
      <c r="F4" s="6" t="s">
        <v>57</v>
      </c>
      <c r="G4" s="10">
        <v>17</v>
      </c>
      <c r="H4" s="41">
        <v>2017</v>
      </c>
      <c r="I4" s="29">
        <v>5.2110778443113875E-2</v>
      </c>
      <c r="J4" s="26">
        <v>0.27542004011920906</v>
      </c>
      <c r="K4" s="45">
        <v>2</v>
      </c>
      <c r="L4" s="64">
        <v>3420</v>
      </c>
      <c r="M4" s="64" t="s">
        <v>4</v>
      </c>
      <c r="N4" s="64">
        <v>-6.9999999999999999E-4</v>
      </c>
    </row>
    <row r="5" spans="1:15" ht="18.75" x14ac:dyDescent="0.3">
      <c r="A5" s="5" t="s">
        <v>5</v>
      </c>
      <c r="B5" s="6">
        <v>3376</v>
      </c>
      <c r="C5" s="5" t="s">
        <v>5</v>
      </c>
      <c r="D5" s="64">
        <v>-1.6000000000000001E-3</v>
      </c>
      <c r="E5" s="167">
        <v>0.12974025974026016</v>
      </c>
      <c r="F5" s="6" t="s">
        <v>57</v>
      </c>
      <c r="G5" s="42">
        <v>5</v>
      </c>
      <c r="H5" s="43">
        <v>2008</v>
      </c>
      <c r="I5" s="25">
        <v>0.12974025974026016</v>
      </c>
      <c r="J5" s="36">
        <v>0.42280703550953785</v>
      </c>
      <c r="K5" s="37" t="s">
        <v>43</v>
      </c>
      <c r="L5" s="64">
        <v>3376</v>
      </c>
      <c r="M5" s="64" t="s">
        <v>5</v>
      </c>
      <c r="N5" s="64">
        <v>-1.6000000000000001E-3</v>
      </c>
      <c r="O5" t="s">
        <v>226</v>
      </c>
    </row>
    <row r="6" spans="1:15" ht="18.75" x14ac:dyDescent="0.3">
      <c r="A6" s="5" t="s">
        <v>44</v>
      </c>
      <c r="B6" s="6">
        <v>3452</v>
      </c>
      <c r="C6" s="5" t="s">
        <v>44</v>
      </c>
      <c r="D6" s="64">
        <v>-3.2000000000000002E-3</v>
      </c>
      <c r="E6" s="166">
        <v>7.605093319380063E-4</v>
      </c>
      <c r="F6" s="6" t="s">
        <v>43</v>
      </c>
      <c r="G6" s="10"/>
      <c r="H6" s="44"/>
      <c r="I6" s="26"/>
      <c r="J6" s="26"/>
      <c r="K6" s="33"/>
      <c r="L6" s="64">
        <v>3452</v>
      </c>
      <c r="M6" s="64" t="s">
        <v>250</v>
      </c>
      <c r="N6" s="64">
        <v>-3.2000000000000002E-3</v>
      </c>
      <c r="O6" t="s">
        <v>226</v>
      </c>
    </row>
    <row r="7" spans="1:15" ht="18.75" x14ac:dyDescent="0.3">
      <c r="A7" s="5" t="s">
        <v>8</v>
      </c>
      <c r="B7" s="6">
        <v>3454</v>
      </c>
      <c r="C7" s="5" t="s">
        <v>8</v>
      </c>
      <c r="D7" s="64">
        <v>-2.5999999999999999E-3</v>
      </c>
      <c r="E7" s="166">
        <v>-5.5310108710998243E-2</v>
      </c>
      <c r="F7" s="6" t="s">
        <v>57</v>
      </c>
      <c r="G7" s="10">
        <v>17</v>
      </c>
      <c r="H7" s="41">
        <v>2017</v>
      </c>
      <c r="I7" s="27">
        <v>-5.5310108710998243E-2</v>
      </c>
      <c r="J7" s="26">
        <v>0.10473336631264428</v>
      </c>
      <c r="K7" s="46">
        <v>4</v>
      </c>
      <c r="L7" s="64">
        <v>3454</v>
      </c>
      <c r="M7" s="64" t="s">
        <v>8</v>
      </c>
      <c r="N7" s="64">
        <v>-2.5999999999999999E-3</v>
      </c>
    </row>
    <row r="8" spans="1:15" ht="18.75" x14ac:dyDescent="0.3">
      <c r="A8" s="5" t="s">
        <v>9</v>
      </c>
      <c r="B8" s="6">
        <v>3188</v>
      </c>
      <c r="C8" s="5" t="s">
        <v>9</v>
      </c>
      <c r="D8" s="64">
        <v>-5.0000000000000001E-4</v>
      </c>
      <c r="E8" s="166">
        <v>3.1817563893420518E-2</v>
      </c>
      <c r="F8" s="6" t="s">
        <v>57</v>
      </c>
      <c r="G8" s="10">
        <v>15</v>
      </c>
      <c r="H8" s="41">
        <v>2017</v>
      </c>
      <c r="I8" s="29">
        <v>3.1817563893420518E-2</v>
      </c>
      <c r="J8" s="26">
        <v>0.19289422968065495</v>
      </c>
      <c r="K8" s="47">
        <v>2</v>
      </c>
      <c r="L8" s="64">
        <v>3188</v>
      </c>
      <c r="M8" s="64" t="s">
        <v>248</v>
      </c>
      <c r="N8" s="64">
        <v>-5.0000000000000001E-4</v>
      </c>
    </row>
    <row r="9" spans="1:15" ht="18.75" x14ac:dyDescent="0.3">
      <c r="A9" s="5" t="s">
        <v>10</v>
      </c>
      <c r="B9" s="6">
        <v>3448</v>
      </c>
      <c r="C9" s="5" t="s">
        <v>10</v>
      </c>
      <c r="D9" s="64">
        <v>-3.3E-3</v>
      </c>
      <c r="E9" s="166">
        <v>1.3094209538770277E-2</v>
      </c>
      <c r="F9" s="6" t="s">
        <v>57</v>
      </c>
      <c r="G9" s="10">
        <v>16</v>
      </c>
      <c r="H9" s="41">
        <v>2017</v>
      </c>
      <c r="I9" s="31">
        <v>1.3094209538770277E-2</v>
      </c>
      <c r="J9" s="26">
        <v>0.79567694445437198</v>
      </c>
      <c r="K9" s="32">
        <v>3</v>
      </c>
      <c r="L9" s="64">
        <v>3448</v>
      </c>
      <c r="M9" s="64" t="s">
        <v>10</v>
      </c>
      <c r="N9" s="64">
        <v>-3.3E-3</v>
      </c>
    </row>
    <row r="10" spans="1:15" ht="18.75" x14ac:dyDescent="0.3">
      <c r="A10" s="5" t="s">
        <v>11</v>
      </c>
      <c r="B10" s="6">
        <v>3416</v>
      </c>
      <c r="C10" s="5" t="s">
        <v>11</v>
      </c>
      <c r="D10" s="64">
        <v>-1.9E-3</v>
      </c>
      <c r="E10" s="166">
        <v>-9.7588462682128979E-3</v>
      </c>
      <c r="F10" s="6" t="s">
        <v>57</v>
      </c>
      <c r="G10" s="10">
        <v>18</v>
      </c>
      <c r="H10" s="41">
        <v>2017</v>
      </c>
      <c r="I10" s="30">
        <v>-9.7588462682128979E-3</v>
      </c>
      <c r="J10" s="26">
        <v>0.69287428714729338</v>
      </c>
      <c r="K10" s="32">
        <v>3</v>
      </c>
      <c r="L10" s="64">
        <v>3416</v>
      </c>
      <c r="M10" s="64" t="s">
        <v>11</v>
      </c>
      <c r="N10" s="64">
        <v>-1.9E-3</v>
      </c>
    </row>
    <row r="11" spans="1:15" ht="18.75" x14ac:dyDescent="0.3">
      <c r="A11" s="5" t="s">
        <v>12</v>
      </c>
      <c r="B11" s="6">
        <v>5780</v>
      </c>
      <c r="C11" s="5" t="s">
        <v>12</v>
      </c>
      <c r="D11" s="64">
        <v>-2.8999999999999998E-3</v>
      </c>
      <c r="E11" s="166">
        <v>-2.6090785907859078E-2</v>
      </c>
      <c r="F11" s="6" t="s">
        <v>57</v>
      </c>
      <c r="G11" s="10">
        <v>15</v>
      </c>
      <c r="H11" s="41">
        <v>2017</v>
      </c>
      <c r="I11" s="30">
        <v>-2.6090785907859078E-2</v>
      </c>
      <c r="J11" s="26">
        <v>0.48733620599745797</v>
      </c>
      <c r="K11" s="32">
        <v>3</v>
      </c>
      <c r="L11" s="64">
        <v>5780</v>
      </c>
      <c r="M11" s="64" t="s">
        <v>12</v>
      </c>
      <c r="N11" s="64">
        <v>-2.8999999999999998E-3</v>
      </c>
    </row>
    <row r="12" spans="1:15" ht="18.75" x14ac:dyDescent="0.3">
      <c r="A12" s="5" t="s">
        <v>13</v>
      </c>
      <c r="B12" s="6">
        <v>3418</v>
      </c>
      <c r="C12" s="5" t="s">
        <v>13</v>
      </c>
      <c r="D12" s="64">
        <v>-2.0999999999999999E-3</v>
      </c>
      <c r="E12" s="166">
        <v>-2.6090785907859078E-2</v>
      </c>
      <c r="F12" s="6" t="s">
        <v>57</v>
      </c>
      <c r="G12" s="10">
        <v>14</v>
      </c>
      <c r="H12" s="41">
        <v>2017</v>
      </c>
      <c r="I12" s="30">
        <v>-2.6090785907859078E-2</v>
      </c>
      <c r="J12" s="26">
        <v>0.2763626861615408</v>
      </c>
      <c r="K12" s="32">
        <v>3</v>
      </c>
      <c r="L12" s="64">
        <v>3418</v>
      </c>
      <c r="M12" s="64" t="s">
        <v>249</v>
      </c>
      <c r="N12" s="64">
        <v>-2.0999999999999999E-3</v>
      </c>
    </row>
    <row r="13" spans="1:15" ht="18.75" x14ac:dyDescent="0.3">
      <c r="A13" s="5" t="s">
        <v>14</v>
      </c>
      <c r="B13" s="6">
        <v>3424</v>
      </c>
      <c r="C13" s="5" t="s">
        <v>14</v>
      </c>
      <c r="D13" s="170">
        <v>-8.0000000000000007E-5</v>
      </c>
      <c r="E13" s="166">
        <v>1.30179028132992E-2</v>
      </c>
      <c r="F13" s="6" t="s">
        <v>57</v>
      </c>
      <c r="G13" s="10">
        <v>16</v>
      </c>
      <c r="H13" s="41">
        <v>2017</v>
      </c>
      <c r="I13" s="31">
        <v>1.30179028132992E-2</v>
      </c>
      <c r="J13" s="26">
        <v>0.49056627085229809</v>
      </c>
      <c r="K13" s="32">
        <v>3</v>
      </c>
      <c r="L13" s="64">
        <v>3424</v>
      </c>
      <c r="M13" s="64" t="s">
        <v>14</v>
      </c>
      <c r="N13" s="170">
        <v>-8.0000000000000007E-5</v>
      </c>
    </row>
    <row r="14" spans="1:15" ht="18.75" x14ac:dyDescent="0.3">
      <c r="A14" s="5" t="s">
        <v>16</v>
      </c>
      <c r="B14" s="6">
        <v>3694</v>
      </c>
      <c r="C14" s="5" t="s">
        <v>16</v>
      </c>
      <c r="D14" s="64">
        <v>-1.9E-3</v>
      </c>
      <c r="E14" s="168">
        <v>0.16</v>
      </c>
      <c r="F14" s="6" t="s">
        <v>28</v>
      </c>
      <c r="G14" s="10">
        <v>20</v>
      </c>
      <c r="H14" s="41">
        <v>2017</v>
      </c>
      <c r="I14" s="26" t="s">
        <v>95</v>
      </c>
      <c r="J14" s="28">
        <v>0</v>
      </c>
      <c r="K14" s="35">
        <v>1</v>
      </c>
      <c r="L14" s="64">
        <v>3694</v>
      </c>
      <c r="M14" s="64" t="s">
        <v>16</v>
      </c>
      <c r="N14" s="64">
        <v>-1.9E-3</v>
      </c>
    </row>
    <row r="15" spans="1:15" ht="18.75" x14ac:dyDescent="0.3">
      <c r="A15" s="5" t="s">
        <v>17</v>
      </c>
      <c r="B15" s="6">
        <v>3414</v>
      </c>
      <c r="C15" s="5" t="s">
        <v>17</v>
      </c>
      <c r="D15" s="64">
        <v>-2.3999999999999998E-3</v>
      </c>
      <c r="E15" s="167">
        <v>0.66</v>
      </c>
      <c r="F15" s="6" t="s">
        <v>57</v>
      </c>
      <c r="G15" s="42">
        <v>6</v>
      </c>
      <c r="H15" s="43">
        <v>2008</v>
      </c>
      <c r="I15" s="25">
        <v>0.667339055793991</v>
      </c>
      <c r="J15" s="36">
        <v>0.22458664760293423</v>
      </c>
      <c r="K15" s="37" t="s">
        <v>43</v>
      </c>
      <c r="L15" s="64">
        <v>3414</v>
      </c>
      <c r="M15" s="64" t="s">
        <v>17</v>
      </c>
      <c r="N15" s="64">
        <v>-2.3999999999999998E-3</v>
      </c>
      <c r="O15" t="s">
        <v>226</v>
      </c>
    </row>
    <row r="16" spans="1:15" ht="18.75" x14ac:dyDescent="0.3">
      <c r="A16" s="5" t="s">
        <v>18</v>
      </c>
      <c r="B16" s="6">
        <v>3374</v>
      </c>
      <c r="C16" s="5" t="s">
        <v>18</v>
      </c>
      <c r="D16" s="170">
        <v>-8.0000000000000004E-4</v>
      </c>
      <c r="E16" s="166">
        <v>-4.6632751937984127E-4</v>
      </c>
      <c r="F16" s="6" t="s">
        <v>57</v>
      </c>
      <c r="G16" s="10">
        <v>15</v>
      </c>
      <c r="H16" s="41">
        <v>2017</v>
      </c>
      <c r="I16" s="30">
        <v>-4.6632751937984127E-4</v>
      </c>
      <c r="J16" s="26">
        <v>0.96036867926052771</v>
      </c>
      <c r="K16" s="32">
        <v>3</v>
      </c>
      <c r="L16" s="64">
        <v>3374</v>
      </c>
      <c r="M16" s="64" t="s">
        <v>18</v>
      </c>
      <c r="N16" s="170">
        <v>-8.0000000000000004E-4</v>
      </c>
    </row>
    <row r="17" spans="1:14" ht="18.75" x14ac:dyDescent="0.3">
      <c r="A17" s="5" t="s">
        <v>20</v>
      </c>
      <c r="B17" s="6">
        <v>5786</v>
      </c>
      <c r="C17" s="5" t="s">
        <v>20</v>
      </c>
      <c r="D17" s="66">
        <v>-1.9999999999999999E-6</v>
      </c>
      <c r="E17" s="168">
        <v>0</v>
      </c>
      <c r="F17" s="6" t="s">
        <v>57</v>
      </c>
      <c r="G17" s="10">
        <v>38</v>
      </c>
      <c r="H17" s="41">
        <v>2017</v>
      </c>
      <c r="I17" s="26" t="s">
        <v>96</v>
      </c>
      <c r="J17" s="26">
        <v>0.48</v>
      </c>
      <c r="K17" s="32">
        <v>3</v>
      </c>
      <c r="L17" s="64">
        <v>5786</v>
      </c>
      <c r="M17" s="64" t="s">
        <v>20</v>
      </c>
      <c r="N17" s="66">
        <v>-1.9999999999999999E-6</v>
      </c>
    </row>
    <row r="18" spans="1:14" ht="18.75" x14ac:dyDescent="0.3">
      <c r="A18" s="5" t="s">
        <v>26</v>
      </c>
      <c r="B18" s="6">
        <v>3262</v>
      </c>
      <c r="C18" s="5" t="s">
        <v>26</v>
      </c>
      <c r="D18" s="64">
        <v>-3.3999999999999998E-3</v>
      </c>
      <c r="E18" s="168">
        <v>0.01</v>
      </c>
      <c r="F18" s="6" t="s">
        <v>28</v>
      </c>
      <c r="G18" s="10">
        <v>17</v>
      </c>
      <c r="H18" s="41">
        <v>2017</v>
      </c>
      <c r="I18" s="26" t="s">
        <v>94</v>
      </c>
      <c r="J18" s="26">
        <v>0.46</v>
      </c>
      <c r="K18" s="32">
        <v>3</v>
      </c>
      <c r="L18" s="64">
        <v>3262</v>
      </c>
      <c r="M18" s="64" t="s">
        <v>26</v>
      </c>
      <c r="N18" s="64">
        <v>-3.3999999999999998E-3</v>
      </c>
    </row>
    <row r="19" spans="1:14" ht="18.75" x14ac:dyDescent="0.3">
      <c r="A19" s="5" t="s">
        <v>21</v>
      </c>
      <c r="B19" s="6">
        <v>3234</v>
      </c>
      <c r="C19" s="5" t="s">
        <v>21</v>
      </c>
      <c r="D19" s="64">
        <v>-1.2999999999999999E-3</v>
      </c>
      <c r="E19" s="166">
        <v>-4.7699999999999999E-2</v>
      </c>
      <c r="F19" s="6" t="s">
        <v>57</v>
      </c>
      <c r="G19" s="10">
        <v>18</v>
      </c>
      <c r="H19" s="41">
        <v>2017</v>
      </c>
      <c r="I19" s="27">
        <v>-4.7657378740970015E-2</v>
      </c>
      <c r="J19" s="26">
        <v>0.13576125731411709</v>
      </c>
      <c r="K19" s="46">
        <v>4</v>
      </c>
      <c r="L19" s="64">
        <v>3234</v>
      </c>
      <c r="M19" s="64" t="s">
        <v>21</v>
      </c>
      <c r="N19" s="64">
        <v>-1.2999999999999999E-3</v>
      </c>
    </row>
    <row r="20" spans="1:14" ht="18.75" x14ac:dyDescent="0.3">
      <c r="A20" s="5" t="s">
        <v>22</v>
      </c>
      <c r="B20" s="6">
        <v>3392</v>
      </c>
      <c r="C20" s="5" t="s">
        <v>22</v>
      </c>
      <c r="D20" s="64">
        <v>-1.8E-3</v>
      </c>
      <c r="E20" s="168">
        <v>-0.11</v>
      </c>
      <c r="F20" s="6" t="s">
        <v>28</v>
      </c>
      <c r="G20" s="10">
        <v>25</v>
      </c>
      <c r="H20" s="41">
        <v>2017</v>
      </c>
      <c r="I20" s="26" t="s">
        <v>93</v>
      </c>
      <c r="J20" s="28" t="s">
        <v>216</v>
      </c>
      <c r="K20" s="161">
        <v>5</v>
      </c>
      <c r="L20" s="64">
        <v>3392</v>
      </c>
      <c r="M20" s="64" t="s">
        <v>22</v>
      </c>
      <c r="N20" s="64">
        <v>-1.8E-3</v>
      </c>
    </row>
    <row r="21" spans="1:14" ht="18.75" x14ac:dyDescent="0.3">
      <c r="A21" s="5" t="s">
        <v>23</v>
      </c>
      <c r="B21" s="6">
        <v>3382</v>
      </c>
      <c r="C21" s="5" t="s">
        <v>23</v>
      </c>
      <c r="D21" s="64">
        <v>-2.5999999999999999E-3</v>
      </c>
      <c r="E21" s="166">
        <v>4.41E-2</v>
      </c>
      <c r="F21" s="6" t="s">
        <v>57</v>
      </c>
      <c r="G21" s="10">
        <v>17</v>
      </c>
      <c r="H21" s="41">
        <v>2017</v>
      </c>
      <c r="I21" s="29">
        <v>4.4083610188261353E-2</v>
      </c>
      <c r="J21" s="28">
        <v>2.4689886095817463E-2</v>
      </c>
      <c r="K21" s="35">
        <v>1</v>
      </c>
      <c r="L21" s="64">
        <v>3382</v>
      </c>
      <c r="M21" s="64" t="s">
        <v>23</v>
      </c>
      <c r="N21" s="64">
        <v>-2.5999999999999999E-3</v>
      </c>
    </row>
    <row r="22" spans="1:14" ht="18.75" x14ac:dyDescent="0.3">
      <c r="A22" s="5" t="s">
        <v>24</v>
      </c>
      <c r="B22" s="6">
        <v>3456</v>
      </c>
      <c r="C22" s="5" t="s">
        <v>24</v>
      </c>
      <c r="D22" s="64">
        <v>-2.7000000000000001E-3</v>
      </c>
      <c r="E22" s="166">
        <v>-3.32E-2</v>
      </c>
      <c r="F22" s="6" t="s">
        <v>57</v>
      </c>
      <c r="G22" s="10">
        <v>16</v>
      </c>
      <c r="H22" s="41">
        <v>2017</v>
      </c>
      <c r="I22" s="27">
        <v>-3.3177749360613872E-2</v>
      </c>
      <c r="J22" s="26">
        <v>0.14101556872795071</v>
      </c>
      <c r="K22" s="46">
        <v>4</v>
      </c>
      <c r="L22" s="64">
        <v>3456</v>
      </c>
      <c r="M22" s="64" t="s">
        <v>24</v>
      </c>
      <c r="N22" s="64">
        <v>-2.7000000000000001E-3</v>
      </c>
    </row>
    <row r="24" spans="1:14" x14ac:dyDescent="0.25">
      <c r="E24" s="169" t="s">
        <v>247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workbookViewId="0">
      <selection activeCell="I14" sqref="I14"/>
    </sheetView>
  </sheetViews>
  <sheetFormatPr defaultRowHeight="15" x14ac:dyDescent="0.25"/>
  <cols>
    <col min="1" max="1" width="48" style="1" bestFit="1" customWidth="1"/>
    <col min="2" max="2" width="9.140625" style="1"/>
    <col min="3" max="4" width="12.7109375" style="1" customWidth="1"/>
    <col min="5" max="5" width="12" style="1" bestFit="1" customWidth="1"/>
    <col min="6" max="6" width="11.28515625" style="34" customWidth="1"/>
    <col min="7" max="7" width="31.7109375" style="34" bestFit="1" customWidth="1"/>
    <col min="8" max="8" width="11.28515625" style="34" customWidth="1"/>
    <col min="9" max="9" width="128.28515625" style="1" bestFit="1" customWidth="1"/>
    <col min="10" max="10" width="18.28515625" style="1" bestFit="1" customWidth="1"/>
    <col min="11" max="11" width="10.28515625" style="1" bestFit="1" customWidth="1"/>
    <col min="12" max="16384" width="9.140625" style="1"/>
  </cols>
  <sheetData>
    <row r="2" spans="1:9" ht="63" x14ac:dyDescent="0.25">
      <c r="A2" s="3" t="s">
        <v>27</v>
      </c>
      <c r="B2" s="3" t="s">
        <v>1</v>
      </c>
      <c r="C2" s="40" t="s">
        <v>273</v>
      </c>
      <c r="D2" s="40"/>
      <c r="E2" s="39" t="s">
        <v>35</v>
      </c>
      <c r="F2" s="40" t="s">
        <v>45</v>
      </c>
      <c r="G2" s="40" t="s">
        <v>218</v>
      </c>
      <c r="H2" s="40" t="s">
        <v>219</v>
      </c>
      <c r="I2" s="11" t="s">
        <v>36</v>
      </c>
    </row>
    <row r="3" spans="1:9" ht="18.75" x14ac:dyDescent="0.3">
      <c r="A3" s="5" t="s">
        <v>2</v>
      </c>
      <c r="B3" s="6">
        <v>3396</v>
      </c>
      <c r="C3" s="214">
        <v>0.10156759906759899</v>
      </c>
      <c r="D3" s="214">
        <f>1-E3</f>
        <v>0.98585067826427952</v>
      </c>
      <c r="E3" s="219">
        <v>1.41493217357205E-2</v>
      </c>
      <c r="F3" s="35">
        <v>1</v>
      </c>
      <c r="G3" s="164" t="s">
        <v>222</v>
      </c>
      <c r="H3" s="162" t="s">
        <v>220</v>
      </c>
      <c r="I3" s="9" t="s">
        <v>230</v>
      </c>
    </row>
    <row r="4" spans="1:9" ht="18.75" x14ac:dyDescent="0.3">
      <c r="A4" s="5" t="s">
        <v>3</v>
      </c>
      <c r="B4" s="6">
        <v>9685</v>
      </c>
      <c r="C4" s="215">
        <v>1.9942396313363999E-2</v>
      </c>
      <c r="D4" s="214">
        <f t="shared" ref="D4:D20" si="0">1-E4</f>
        <v>0.53956411089009415</v>
      </c>
      <c r="E4" s="218">
        <v>0.46043588910990585</v>
      </c>
      <c r="F4" s="32">
        <v>3</v>
      </c>
      <c r="G4" s="164" t="s">
        <v>223</v>
      </c>
      <c r="H4" s="162" t="s">
        <v>221</v>
      </c>
      <c r="I4" s="9" t="s">
        <v>239</v>
      </c>
    </row>
    <row r="5" spans="1:9" ht="18.75" x14ac:dyDescent="0.3">
      <c r="A5" s="5" t="s">
        <v>4</v>
      </c>
      <c r="B5" s="6">
        <v>3420</v>
      </c>
      <c r="C5" s="214">
        <v>5.2110778443113875E-2</v>
      </c>
      <c r="D5" s="214">
        <f t="shared" si="0"/>
        <v>0.72457995988079094</v>
      </c>
      <c r="E5" s="218">
        <v>0.27542004011920906</v>
      </c>
      <c r="F5" s="45">
        <v>2</v>
      </c>
      <c r="G5" s="164" t="s">
        <v>222</v>
      </c>
      <c r="H5" s="163" t="s">
        <v>221</v>
      </c>
      <c r="I5" s="9" t="s">
        <v>231</v>
      </c>
    </row>
    <row r="6" spans="1:9" ht="18.75" x14ac:dyDescent="0.3">
      <c r="A6" s="5" t="s">
        <v>44</v>
      </c>
      <c r="B6" s="6">
        <v>3452</v>
      </c>
      <c r="C6" s="215">
        <v>7.605093319380063E-4</v>
      </c>
      <c r="D6" s="214">
        <f t="shared" si="0"/>
        <v>1.5195059963145852E-2</v>
      </c>
      <c r="E6" s="218">
        <v>0.98480494003685415</v>
      </c>
      <c r="F6" s="32">
        <v>3</v>
      </c>
      <c r="G6" s="164" t="s">
        <v>223</v>
      </c>
      <c r="H6" s="162" t="s">
        <v>221</v>
      </c>
      <c r="I6" s="9" t="s">
        <v>239</v>
      </c>
    </row>
    <row r="7" spans="1:9" ht="18.75" x14ac:dyDescent="0.3">
      <c r="A7" s="5" t="s">
        <v>8</v>
      </c>
      <c r="B7" s="6">
        <v>3454</v>
      </c>
      <c r="C7" s="216">
        <v>-5.5310108710998243E-2</v>
      </c>
      <c r="D7" s="214">
        <f t="shared" si="0"/>
        <v>0.89526663368735571</v>
      </c>
      <c r="E7" s="218">
        <v>0.10473336631264428</v>
      </c>
      <c r="F7" s="46">
        <v>4</v>
      </c>
      <c r="G7" s="164" t="s">
        <v>224</v>
      </c>
      <c r="H7" s="162" t="s">
        <v>221</v>
      </c>
      <c r="I7" s="9" t="s">
        <v>232</v>
      </c>
    </row>
    <row r="8" spans="1:9" ht="18.75" x14ac:dyDescent="0.3">
      <c r="A8" s="5" t="s">
        <v>9</v>
      </c>
      <c r="B8" s="6">
        <v>3188</v>
      </c>
      <c r="C8" s="214">
        <v>3.1817563893420518E-2</v>
      </c>
      <c r="D8" s="214">
        <f t="shared" si="0"/>
        <v>0.80710577031934505</v>
      </c>
      <c r="E8" s="218">
        <v>0.19289422968065495</v>
      </c>
      <c r="F8" s="47">
        <v>2</v>
      </c>
      <c r="G8" s="164" t="s">
        <v>222</v>
      </c>
      <c r="H8" s="162" t="s">
        <v>221</v>
      </c>
      <c r="I8" s="9" t="s">
        <v>233</v>
      </c>
    </row>
    <row r="9" spans="1:9" ht="18.75" x14ac:dyDescent="0.3">
      <c r="A9" s="5" t="s">
        <v>10</v>
      </c>
      <c r="B9" s="6">
        <v>3448</v>
      </c>
      <c r="C9" s="215">
        <v>1.3094209538770277E-2</v>
      </c>
      <c r="D9" s="214">
        <f t="shared" si="0"/>
        <v>0.20432305554562802</v>
      </c>
      <c r="E9" s="218">
        <v>0.79567694445437198</v>
      </c>
      <c r="F9" s="32">
        <v>3</v>
      </c>
      <c r="G9" s="164" t="s">
        <v>223</v>
      </c>
      <c r="H9" s="162" t="s">
        <v>221</v>
      </c>
      <c r="I9" s="9" t="s">
        <v>239</v>
      </c>
    </row>
    <row r="10" spans="1:9" ht="18.75" x14ac:dyDescent="0.3">
      <c r="A10" s="5" t="s">
        <v>11</v>
      </c>
      <c r="B10" s="6">
        <v>3416</v>
      </c>
      <c r="C10" s="217">
        <v>-9.7588462682128979E-3</v>
      </c>
      <c r="D10" s="214">
        <f t="shared" si="0"/>
        <v>0.30712571285270662</v>
      </c>
      <c r="E10" s="218">
        <v>0.69287428714729338</v>
      </c>
      <c r="F10" s="32">
        <v>3</v>
      </c>
      <c r="G10" s="164" t="s">
        <v>225</v>
      </c>
      <c r="H10" s="162" t="s">
        <v>221</v>
      </c>
      <c r="I10" s="9" t="s">
        <v>240</v>
      </c>
    </row>
    <row r="11" spans="1:9" ht="18.75" x14ac:dyDescent="0.3">
      <c r="A11" s="5" t="s">
        <v>12</v>
      </c>
      <c r="B11" s="6">
        <v>5780</v>
      </c>
      <c r="C11" s="217">
        <v>-2.6090785907859078E-2</v>
      </c>
      <c r="D11" s="214">
        <f t="shared" si="0"/>
        <v>0.51266379400254203</v>
      </c>
      <c r="E11" s="218">
        <v>0.48733620599745797</v>
      </c>
      <c r="F11" s="32">
        <v>3</v>
      </c>
      <c r="G11" s="164" t="s">
        <v>225</v>
      </c>
      <c r="H11" s="162" t="s">
        <v>221</v>
      </c>
      <c r="I11" s="9" t="s">
        <v>240</v>
      </c>
    </row>
    <row r="12" spans="1:9" ht="18.75" x14ac:dyDescent="0.3">
      <c r="A12" s="5" t="s">
        <v>13</v>
      </c>
      <c r="B12" s="6">
        <v>3418</v>
      </c>
      <c r="C12" s="217">
        <v>-2.6090785907859078E-2</v>
      </c>
      <c r="D12" s="214">
        <f t="shared" si="0"/>
        <v>0.7236373138384592</v>
      </c>
      <c r="E12" s="218">
        <v>0.2763626861615408</v>
      </c>
      <c r="F12" s="32">
        <v>3</v>
      </c>
      <c r="G12" s="164" t="s">
        <v>225</v>
      </c>
      <c r="H12" s="162" t="s">
        <v>221</v>
      </c>
      <c r="I12" s="9" t="s">
        <v>240</v>
      </c>
    </row>
    <row r="13" spans="1:9" ht="18.75" x14ac:dyDescent="0.3">
      <c r="A13" s="5" t="s">
        <v>14</v>
      </c>
      <c r="B13" s="6">
        <v>3424</v>
      </c>
      <c r="C13" s="215">
        <v>1.30179028132992E-2</v>
      </c>
      <c r="D13" s="214">
        <f t="shared" si="0"/>
        <v>0.50943372914770191</v>
      </c>
      <c r="E13" s="218">
        <v>0.49056627085229809</v>
      </c>
      <c r="F13" s="32">
        <v>3</v>
      </c>
      <c r="G13" s="164" t="s">
        <v>223</v>
      </c>
      <c r="H13" s="162" t="s">
        <v>221</v>
      </c>
      <c r="I13" s="9" t="s">
        <v>239</v>
      </c>
    </row>
    <row r="14" spans="1:9" ht="18.75" x14ac:dyDescent="0.3">
      <c r="A14" s="5" t="s">
        <v>16</v>
      </c>
      <c r="B14" s="6">
        <v>3694</v>
      </c>
      <c r="C14" s="214">
        <v>0.16</v>
      </c>
      <c r="D14" s="214">
        <f t="shared" si="0"/>
        <v>1</v>
      </c>
      <c r="E14" s="219">
        <v>0</v>
      </c>
      <c r="F14" s="35">
        <v>1</v>
      </c>
      <c r="G14" s="164" t="s">
        <v>222</v>
      </c>
      <c r="H14" s="162" t="s">
        <v>220</v>
      </c>
      <c r="I14" s="48" t="s">
        <v>446</v>
      </c>
    </row>
    <row r="15" spans="1:9" ht="18.75" x14ac:dyDescent="0.3">
      <c r="A15" s="5" t="s">
        <v>18</v>
      </c>
      <c r="B15" s="6">
        <v>3374</v>
      </c>
      <c r="C15" s="217">
        <v>-4.6632751937984127E-4</v>
      </c>
      <c r="D15" s="214">
        <f t="shared" si="0"/>
        <v>3.9631320739472287E-2</v>
      </c>
      <c r="E15" s="218">
        <v>0.96036867926052771</v>
      </c>
      <c r="F15" s="32">
        <v>3</v>
      </c>
      <c r="G15" s="164" t="s">
        <v>225</v>
      </c>
      <c r="H15" s="162" t="s">
        <v>221</v>
      </c>
      <c r="I15" s="9" t="s">
        <v>240</v>
      </c>
    </row>
    <row r="16" spans="1:9" ht="18.75" x14ac:dyDescent="0.3">
      <c r="A16" s="5" t="s">
        <v>20</v>
      </c>
      <c r="B16" s="6">
        <v>5786</v>
      </c>
      <c r="C16" s="220">
        <v>0</v>
      </c>
      <c r="D16" s="214">
        <f t="shared" si="0"/>
        <v>0.52</v>
      </c>
      <c r="E16" s="218">
        <v>0.48</v>
      </c>
      <c r="F16" s="32">
        <v>3</v>
      </c>
      <c r="G16" s="164" t="s">
        <v>227</v>
      </c>
      <c r="H16" s="162" t="s">
        <v>221</v>
      </c>
      <c r="I16" s="9" t="s">
        <v>241</v>
      </c>
    </row>
    <row r="17" spans="1:9" ht="18.75" x14ac:dyDescent="0.3">
      <c r="A17" s="5" t="s">
        <v>26</v>
      </c>
      <c r="B17" s="6">
        <v>3262</v>
      </c>
      <c r="C17" s="215">
        <v>0.01</v>
      </c>
      <c r="D17" s="214">
        <f t="shared" si="0"/>
        <v>0.54</v>
      </c>
      <c r="E17" s="218">
        <v>0.46</v>
      </c>
      <c r="F17" s="32">
        <v>3</v>
      </c>
      <c r="G17" s="164" t="s">
        <v>228</v>
      </c>
      <c r="H17" s="162" t="s">
        <v>221</v>
      </c>
      <c r="I17" s="48" t="s">
        <v>245</v>
      </c>
    </row>
    <row r="18" spans="1:9" ht="18.75" x14ac:dyDescent="0.3">
      <c r="A18" s="5" t="s">
        <v>21</v>
      </c>
      <c r="B18" s="6">
        <v>3234</v>
      </c>
      <c r="C18" s="216">
        <v>-4.7657378740970015E-2</v>
      </c>
      <c r="D18" s="214">
        <f t="shared" si="0"/>
        <v>0.86423874268588285</v>
      </c>
      <c r="E18" s="218">
        <v>0.13576125731411709</v>
      </c>
      <c r="F18" s="46">
        <v>4</v>
      </c>
      <c r="G18" s="164" t="s">
        <v>224</v>
      </c>
      <c r="H18" s="162" t="s">
        <v>221</v>
      </c>
      <c r="I18" s="9" t="s">
        <v>232</v>
      </c>
    </row>
    <row r="19" spans="1:9" ht="18.75" x14ac:dyDescent="0.3">
      <c r="A19" s="5" t="s">
        <v>22</v>
      </c>
      <c r="B19" s="6">
        <v>3392</v>
      </c>
      <c r="C19" s="216">
        <v>-0.11</v>
      </c>
      <c r="D19" s="214">
        <f t="shared" si="0"/>
        <v>1</v>
      </c>
      <c r="E19" s="219">
        <v>0</v>
      </c>
      <c r="F19" s="161">
        <v>5</v>
      </c>
      <c r="G19" s="164" t="s">
        <v>229</v>
      </c>
      <c r="H19" s="162" t="s">
        <v>220</v>
      </c>
      <c r="I19" s="48" t="s">
        <v>244</v>
      </c>
    </row>
    <row r="20" spans="1:9" ht="18.75" x14ac:dyDescent="0.3">
      <c r="A20" s="5" t="s">
        <v>23</v>
      </c>
      <c r="B20" s="6">
        <v>3382</v>
      </c>
      <c r="C20" s="214">
        <v>4.4083610188261353E-2</v>
      </c>
      <c r="D20" s="214">
        <f t="shared" si="0"/>
        <v>0.97531011390418254</v>
      </c>
      <c r="E20" s="219">
        <v>2.4689886095817463E-2</v>
      </c>
      <c r="F20" s="35">
        <v>1</v>
      </c>
      <c r="G20" s="164" t="s">
        <v>222</v>
      </c>
      <c r="H20" s="162" t="s">
        <v>220</v>
      </c>
      <c r="I20" s="9" t="s">
        <v>242</v>
      </c>
    </row>
    <row r="21" spans="1:9" ht="18.75" x14ac:dyDescent="0.3">
      <c r="A21" s="5" t="s">
        <v>24</v>
      </c>
      <c r="B21" s="6">
        <v>3456</v>
      </c>
      <c r="C21" s="216">
        <v>-3.3177749360613872E-2</v>
      </c>
      <c r="D21" s="216">
        <f>1-E21</f>
        <v>0.85898443127204926</v>
      </c>
      <c r="E21" s="218">
        <v>0.14101556872795071</v>
      </c>
      <c r="F21" s="46">
        <v>4</v>
      </c>
      <c r="G21" s="164" t="s">
        <v>224</v>
      </c>
      <c r="H21" s="162" t="s">
        <v>221</v>
      </c>
      <c r="I21" s="9" t="s">
        <v>243</v>
      </c>
    </row>
    <row r="24" spans="1:9" ht="15" customHeight="1" x14ac:dyDescent="0.25">
      <c r="C24"/>
      <c r="D24"/>
      <c r="E24"/>
      <c r="F24"/>
      <c r="G24"/>
      <c r="H24"/>
      <c r="I24"/>
    </row>
    <row r="25" spans="1:9" x14ac:dyDescent="0.25">
      <c r="C25" s="206"/>
      <c r="D25" s="206"/>
      <c r="E25" s="206"/>
      <c r="F25" s="206"/>
      <c r="G25" s="206"/>
      <c r="H25" s="206"/>
      <c r="I25" s="206"/>
    </row>
    <row r="26" spans="1:9" x14ac:dyDescent="0.25">
      <c r="C26" s="210"/>
      <c r="D26" s="212"/>
      <c r="E26" s="211"/>
      <c r="F26" s="211"/>
      <c r="G26" s="211"/>
      <c r="H26" s="211"/>
      <c r="I26" s="209"/>
    </row>
    <row r="27" spans="1:9" x14ac:dyDescent="0.25">
      <c r="C27" s="210"/>
      <c r="D27" s="212"/>
      <c r="E27" s="211"/>
      <c r="F27" s="211"/>
      <c r="G27" s="211"/>
      <c r="H27" s="211"/>
      <c r="I27" s="209"/>
    </row>
    <row r="28" spans="1:9" ht="15" customHeight="1" x14ac:dyDescent="0.25">
      <c r="C28" s="210"/>
      <c r="D28" s="212"/>
      <c r="E28" s="211"/>
      <c r="F28" s="211"/>
      <c r="G28" s="211"/>
      <c r="H28" s="211"/>
      <c r="I28" s="209"/>
    </row>
    <row r="29" spans="1:9" x14ac:dyDescent="0.25">
      <c r="C29" s="210"/>
      <c r="D29" s="212"/>
      <c r="E29" s="211"/>
      <c r="F29" s="211"/>
      <c r="G29" s="211"/>
      <c r="H29" s="211"/>
      <c r="I29" s="209"/>
    </row>
    <row r="30" spans="1:9" x14ac:dyDescent="0.25">
      <c r="C30" s="210"/>
      <c r="D30" s="212"/>
      <c r="E30" s="329"/>
      <c r="F30" s="329"/>
      <c r="G30" s="211"/>
      <c r="H30" s="211"/>
      <c r="I30" s="329"/>
    </row>
    <row r="31" spans="1:9" ht="15" customHeight="1" x14ac:dyDescent="0.25">
      <c r="C31" s="210"/>
      <c r="D31" s="212"/>
      <c r="E31" s="329"/>
      <c r="F31" s="329"/>
      <c r="G31" s="211"/>
      <c r="H31" s="211"/>
      <c r="I31" s="329"/>
    </row>
    <row r="32" spans="1:9" x14ac:dyDescent="0.25">
      <c r="C32" s="210"/>
      <c r="D32" s="212"/>
      <c r="E32" s="329"/>
      <c r="F32" s="329"/>
      <c r="G32" s="211"/>
      <c r="H32" s="211"/>
      <c r="I32" s="329"/>
    </row>
    <row r="33" spans="3:14" x14ac:dyDescent="0.25">
      <c r="C33" s="210"/>
      <c r="D33" s="212"/>
      <c r="E33" s="329"/>
      <c r="F33" s="329"/>
      <c r="G33" s="211"/>
      <c r="H33" s="211"/>
      <c r="I33" s="329"/>
    </row>
    <row r="34" spans="3:14" x14ac:dyDescent="0.25">
      <c r="J34" s="49"/>
      <c r="K34" s="49"/>
      <c r="L34" s="49"/>
    </row>
    <row r="35" spans="3:14" x14ac:dyDescent="0.25">
      <c r="J35" s="200"/>
      <c r="K35" s="201"/>
      <c r="L35" s="52"/>
    </row>
    <row r="36" spans="3:14" x14ac:dyDescent="0.25">
      <c r="J36" s="200"/>
      <c r="K36" s="201"/>
      <c r="L36" s="52"/>
    </row>
    <row r="37" spans="3:14" x14ac:dyDescent="0.25">
      <c r="J37" s="200"/>
      <c r="K37" s="200"/>
      <c r="L37" s="52"/>
      <c r="M37" s="52"/>
    </row>
    <row r="38" spans="3:14" x14ac:dyDescent="0.25">
      <c r="J38" s="200"/>
      <c r="K38" s="200"/>
      <c r="L38" s="52"/>
      <c r="M38" s="52"/>
    </row>
    <row r="39" spans="3:14" ht="15" customHeight="1" x14ac:dyDescent="0.25"/>
    <row r="41" spans="3:14" x14ac:dyDescent="0.25">
      <c r="J41" s="157" t="s">
        <v>47</v>
      </c>
      <c r="K41" s="157" t="s">
        <v>48</v>
      </c>
      <c r="L41" s="157" t="s">
        <v>49</v>
      </c>
      <c r="M41" s="157" t="s">
        <v>50</v>
      </c>
      <c r="N41" s="157" t="s">
        <v>35</v>
      </c>
    </row>
    <row r="42" spans="3:14" x14ac:dyDescent="0.25">
      <c r="J42" s="158" t="s">
        <v>51</v>
      </c>
      <c r="K42" s="158" t="s">
        <v>28</v>
      </c>
      <c r="L42" s="159">
        <v>25</v>
      </c>
      <c r="M42" s="159">
        <v>0.11</v>
      </c>
      <c r="N42" s="160" t="s">
        <v>217</v>
      </c>
    </row>
    <row r="43" spans="3:14" x14ac:dyDescent="0.25">
      <c r="J43" s="158" t="s">
        <v>52</v>
      </c>
      <c r="K43" s="158" t="s">
        <v>28</v>
      </c>
      <c r="L43" s="159">
        <v>17</v>
      </c>
      <c r="M43" s="159">
        <v>-0.01</v>
      </c>
      <c r="N43" s="160">
        <v>0.46</v>
      </c>
    </row>
    <row r="44" spans="3:14" x14ac:dyDescent="0.25">
      <c r="J44" s="158" t="s">
        <v>53</v>
      </c>
      <c r="K44" s="158" t="s">
        <v>28</v>
      </c>
      <c r="L44" s="159">
        <v>20</v>
      </c>
      <c r="M44" s="159">
        <v>-0.16</v>
      </c>
      <c r="N44" s="160" t="s">
        <v>217</v>
      </c>
    </row>
    <row r="45" spans="3:14" x14ac:dyDescent="0.25">
      <c r="J45" s="158" t="s">
        <v>55</v>
      </c>
      <c r="K45" s="158" t="s">
        <v>54</v>
      </c>
      <c r="L45" s="159">
        <v>38</v>
      </c>
      <c r="M45" s="159">
        <v>0</v>
      </c>
      <c r="N45" s="160">
        <v>0.48</v>
      </c>
    </row>
  </sheetData>
  <mergeCells count="3">
    <mergeCell ref="E30:E33"/>
    <mergeCell ref="F30:F33"/>
    <mergeCell ref="I30:I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topLeftCell="B149" workbookViewId="0">
      <selection activeCell="I184" sqref="I184"/>
    </sheetView>
  </sheetViews>
  <sheetFormatPr defaultRowHeight="15" x14ac:dyDescent="0.25"/>
  <cols>
    <col min="1" max="1" width="48" style="1" bestFit="1" customWidth="1"/>
    <col min="2" max="2" width="9.140625" style="1"/>
    <col min="3" max="4" width="12.7109375" style="1" customWidth="1"/>
    <col min="5" max="5" width="12" style="1" bestFit="1" customWidth="1"/>
    <col min="6" max="6" width="11.28515625" style="34" customWidth="1"/>
    <col min="7" max="7" width="31.7109375" style="34" bestFit="1" customWidth="1"/>
    <col min="8" max="8" width="11.28515625" style="34" customWidth="1"/>
    <col min="9" max="9" width="128.28515625" style="1" bestFit="1" customWidth="1"/>
    <col min="10" max="10" width="18.28515625" style="1" bestFit="1" customWidth="1"/>
    <col min="11" max="11" width="10.28515625" style="1" bestFit="1" customWidth="1"/>
    <col min="12" max="16384" width="9.140625" style="1"/>
  </cols>
  <sheetData>
    <row r="2" spans="1:9" ht="63" x14ac:dyDescent="0.25">
      <c r="A2" s="3" t="s">
        <v>27</v>
      </c>
      <c r="B2" s="3" t="s">
        <v>1</v>
      </c>
      <c r="C2" s="40" t="s">
        <v>273</v>
      </c>
      <c r="D2" s="40"/>
      <c r="E2" s="39" t="s">
        <v>35</v>
      </c>
      <c r="F2" s="40" t="s">
        <v>45</v>
      </c>
      <c r="G2" s="40" t="s">
        <v>218</v>
      </c>
      <c r="H2" s="40" t="s">
        <v>219</v>
      </c>
      <c r="I2" s="11" t="s">
        <v>36</v>
      </c>
    </row>
    <row r="3" spans="1:9" ht="18.75" x14ac:dyDescent="0.3">
      <c r="A3" s="5" t="s">
        <v>2</v>
      </c>
      <c r="B3" s="6">
        <v>3396</v>
      </c>
      <c r="C3" s="214">
        <v>0.10156759906759899</v>
      </c>
      <c r="D3" s="214">
        <f>1-E3</f>
        <v>0.98585067826427952</v>
      </c>
      <c r="E3" s="219">
        <v>1.41493217357205E-2</v>
      </c>
      <c r="F3" s="35">
        <v>1</v>
      </c>
      <c r="G3" s="164" t="s">
        <v>222</v>
      </c>
      <c r="H3" s="162" t="s">
        <v>220</v>
      </c>
      <c r="I3" s="9" t="s">
        <v>230</v>
      </c>
    </row>
    <row r="4" spans="1:9" ht="18.75" x14ac:dyDescent="0.3">
      <c r="A4" s="5" t="s">
        <v>251</v>
      </c>
      <c r="B4" s="6">
        <v>9685</v>
      </c>
      <c r="C4" s="215">
        <v>1.9942396313363999E-2</v>
      </c>
      <c r="D4" s="214">
        <f t="shared" ref="D4:D20" si="0">1-E4</f>
        <v>0.53956411089009415</v>
      </c>
      <c r="E4" s="218">
        <v>0.46043588910990585</v>
      </c>
      <c r="F4" s="32">
        <v>3</v>
      </c>
      <c r="G4" s="164" t="s">
        <v>223</v>
      </c>
      <c r="H4" s="162" t="s">
        <v>221</v>
      </c>
      <c r="I4" s="9" t="s">
        <v>239</v>
      </c>
    </row>
    <row r="5" spans="1:9" ht="18.75" x14ac:dyDescent="0.3">
      <c r="A5" s="5" t="s">
        <v>4</v>
      </c>
      <c r="B5" s="6">
        <v>3420</v>
      </c>
      <c r="C5" s="214">
        <v>5.2110778443113875E-2</v>
      </c>
      <c r="D5" s="214">
        <f t="shared" si="0"/>
        <v>0.72457995988079094</v>
      </c>
      <c r="E5" s="218">
        <v>0.27542004011920906</v>
      </c>
      <c r="F5" s="45">
        <v>2</v>
      </c>
      <c r="G5" s="164" t="s">
        <v>222</v>
      </c>
      <c r="H5" s="163" t="s">
        <v>221</v>
      </c>
      <c r="I5" s="9" t="s">
        <v>231</v>
      </c>
    </row>
    <row r="6" spans="1:9" ht="18.75" x14ac:dyDescent="0.3">
      <c r="A6" s="5" t="s">
        <v>444</v>
      </c>
      <c r="B6" s="6">
        <v>3452</v>
      </c>
      <c r="C6" s="215">
        <v>7.605093319380063E-4</v>
      </c>
      <c r="D6" s="214">
        <f t="shared" si="0"/>
        <v>1.5195059963145852E-2</v>
      </c>
      <c r="E6" s="218">
        <v>0.98480494003685415</v>
      </c>
      <c r="F6" s="32">
        <v>3</v>
      </c>
      <c r="G6" s="164" t="s">
        <v>223</v>
      </c>
      <c r="H6" s="162" t="s">
        <v>221</v>
      </c>
      <c r="I6" s="9" t="s">
        <v>239</v>
      </c>
    </row>
    <row r="7" spans="1:9" ht="18.75" x14ac:dyDescent="0.3">
      <c r="A7" s="5" t="s">
        <v>8</v>
      </c>
      <c r="B7" s="6">
        <v>3454</v>
      </c>
      <c r="C7" s="216">
        <v>-5.5310108710998243E-2</v>
      </c>
      <c r="D7" s="214">
        <f t="shared" si="0"/>
        <v>0.89526663368735571</v>
      </c>
      <c r="E7" s="218">
        <v>0.10473336631264428</v>
      </c>
      <c r="F7" s="46">
        <v>4</v>
      </c>
      <c r="G7" s="164" t="s">
        <v>224</v>
      </c>
      <c r="H7" s="162" t="s">
        <v>221</v>
      </c>
      <c r="I7" s="9" t="s">
        <v>232</v>
      </c>
    </row>
    <row r="8" spans="1:9" ht="18.75" x14ac:dyDescent="0.3">
      <c r="A8" s="5" t="s">
        <v>445</v>
      </c>
      <c r="B8" s="6">
        <v>3188</v>
      </c>
      <c r="C8" s="214">
        <v>3.1817563893420518E-2</v>
      </c>
      <c r="D8" s="214">
        <f t="shared" si="0"/>
        <v>0.80710577031934505</v>
      </c>
      <c r="E8" s="218">
        <v>0.19289422968065495</v>
      </c>
      <c r="F8" s="47">
        <v>2</v>
      </c>
      <c r="G8" s="164" t="s">
        <v>222</v>
      </c>
      <c r="H8" s="162" t="s">
        <v>221</v>
      </c>
      <c r="I8" s="9" t="s">
        <v>233</v>
      </c>
    </row>
    <row r="9" spans="1:9" ht="18.75" x14ac:dyDescent="0.3">
      <c r="A9" s="5" t="s">
        <v>10</v>
      </c>
      <c r="B9" s="6">
        <v>3448</v>
      </c>
      <c r="C9" s="215">
        <v>1.3094209538770277E-2</v>
      </c>
      <c r="D9" s="214">
        <f t="shared" si="0"/>
        <v>0.20432305554562802</v>
      </c>
      <c r="E9" s="218">
        <v>0.79567694445437198</v>
      </c>
      <c r="F9" s="32">
        <v>3</v>
      </c>
      <c r="G9" s="164" t="s">
        <v>223</v>
      </c>
      <c r="H9" s="162" t="s">
        <v>221</v>
      </c>
      <c r="I9" s="9" t="s">
        <v>239</v>
      </c>
    </row>
    <row r="10" spans="1:9" ht="18.75" x14ac:dyDescent="0.3">
      <c r="A10" s="5" t="s">
        <v>11</v>
      </c>
      <c r="B10" s="6">
        <v>3416</v>
      </c>
      <c r="C10" s="217">
        <v>-9.7588462682128979E-3</v>
      </c>
      <c r="D10" s="214">
        <f t="shared" si="0"/>
        <v>0.30712571285270662</v>
      </c>
      <c r="E10" s="218">
        <v>0.69287428714729338</v>
      </c>
      <c r="F10" s="32">
        <v>3</v>
      </c>
      <c r="G10" s="164" t="s">
        <v>225</v>
      </c>
      <c r="H10" s="162" t="s">
        <v>221</v>
      </c>
      <c r="I10" s="9" t="s">
        <v>240</v>
      </c>
    </row>
    <row r="11" spans="1:9" ht="18.75" x14ac:dyDescent="0.3">
      <c r="A11" s="5" t="s">
        <v>12</v>
      </c>
      <c r="B11" s="6">
        <v>5780</v>
      </c>
      <c r="C11" s="217">
        <v>-2.6090785907859078E-2</v>
      </c>
      <c r="D11" s="214">
        <f t="shared" si="0"/>
        <v>0.51266379400254203</v>
      </c>
      <c r="E11" s="218">
        <v>0.48733620599745797</v>
      </c>
      <c r="F11" s="32">
        <v>3</v>
      </c>
      <c r="G11" s="164" t="s">
        <v>225</v>
      </c>
      <c r="H11" s="162" t="s">
        <v>221</v>
      </c>
      <c r="I11" s="9" t="s">
        <v>240</v>
      </c>
    </row>
    <row r="12" spans="1:9" ht="18.75" x14ac:dyDescent="0.3">
      <c r="A12" s="5" t="s">
        <v>249</v>
      </c>
      <c r="B12" s="6">
        <v>3418</v>
      </c>
      <c r="C12" s="217">
        <v>-2.6090785907859078E-2</v>
      </c>
      <c r="D12" s="214">
        <f t="shared" si="0"/>
        <v>0.7236373138384592</v>
      </c>
      <c r="E12" s="218">
        <v>0.2763626861615408</v>
      </c>
      <c r="F12" s="32">
        <v>3</v>
      </c>
      <c r="G12" s="164" t="s">
        <v>225</v>
      </c>
      <c r="H12" s="162" t="s">
        <v>221</v>
      </c>
      <c r="I12" s="9" t="s">
        <v>240</v>
      </c>
    </row>
    <row r="13" spans="1:9" ht="18.75" x14ac:dyDescent="0.3">
      <c r="A13" s="5" t="s">
        <v>14</v>
      </c>
      <c r="B13" s="6">
        <v>3424</v>
      </c>
      <c r="C13" s="215">
        <v>1.30179028132992E-2</v>
      </c>
      <c r="D13" s="214">
        <f t="shared" si="0"/>
        <v>0.50943372914770191</v>
      </c>
      <c r="E13" s="218">
        <v>0.49056627085229809</v>
      </c>
      <c r="F13" s="32">
        <v>3</v>
      </c>
      <c r="G13" s="164" t="s">
        <v>223</v>
      </c>
      <c r="H13" s="162" t="s">
        <v>221</v>
      </c>
      <c r="I13" s="9" t="s">
        <v>239</v>
      </c>
    </row>
    <row r="14" spans="1:9" ht="18.75" x14ac:dyDescent="0.3">
      <c r="A14" s="5" t="s">
        <v>16</v>
      </c>
      <c r="B14" s="6">
        <v>3694</v>
      </c>
      <c r="C14" s="214">
        <v>0.16</v>
      </c>
      <c r="D14" s="214">
        <f t="shared" si="0"/>
        <v>1</v>
      </c>
      <c r="E14" s="219">
        <v>0</v>
      </c>
      <c r="F14" s="45">
        <v>2</v>
      </c>
      <c r="G14" s="164" t="s">
        <v>228</v>
      </c>
      <c r="H14" s="162" t="s">
        <v>220</v>
      </c>
      <c r="I14" s="48" t="s">
        <v>246</v>
      </c>
    </row>
    <row r="15" spans="1:9" ht="18.75" x14ac:dyDescent="0.3">
      <c r="A15" s="5" t="s">
        <v>18</v>
      </c>
      <c r="B15" s="6">
        <v>3374</v>
      </c>
      <c r="C15" s="217">
        <v>-4.6632751937984127E-4</v>
      </c>
      <c r="D15" s="214">
        <f t="shared" si="0"/>
        <v>3.9631320739472287E-2</v>
      </c>
      <c r="E15" s="218">
        <v>0.96036867926052771</v>
      </c>
      <c r="F15" s="32">
        <v>3</v>
      </c>
      <c r="G15" s="164" t="s">
        <v>225</v>
      </c>
      <c r="H15" s="162" t="s">
        <v>221</v>
      </c>
      <c r="I15" s="9" t="s">
        <v>240</v>
      </c>
    </row>
    <row r="16" spans="1:9" ht="18.75" x14ac:dyDescent="0.3">
      <c r="A16" s="5" t="s">
        <v>20</v>
      </c>
      <c r="B16" s="6">
        <v>5786</v>
      </c>
      <c r="C16" s="220">
        <v>0</v>
      </c>
      <c r="D16" s="214">
        <f t="shared" si="0"/>
        <v>0.52</v>
      </c>
      <c r="E16" s="218">
        <v>0.48</v>
      </c>
      <c r="F16" s="32">
        <v>3</v>
      </c>
      <c r="G16" s="164" t="s">
        <v>227</v>
      </c>
      <c r="H16" s="162" t="s">
        <v>221</v>
      </c>
      <c r="I16" s="9" t="s">
        <v>241</v>
      </c>
    </row>
    <row r="17" spans="1:9" ht="18.75" x14ac:dyDescent="0.3">
      <c r="A17" s="5" t="s">
        <v>26</v>
      </c>
      <c r="B17" s="6">
        <v>3262</v>
      </c>
      <c r="C17" s="215">
        <v>0.01</v>
      </c>
      <c r="D17" s="214">
        <f t="shared" si="0"/>
        <v>0.54</v>
      </c>
      <c r="E17" s="218">
        <v>0.46</v>
      </c>
      <c r="F17" s="32">
        <v>3</v>
      </c>
      <c r="G17" s="164" t="s">
        <v>228</v>
      </c>
      <c r="H17" s="162" t="s">
        <v>221</v>
      </c>
      <c r="I17" s="48" t="s">
        <v>245</v>
      </c>
    </row>
    <row r="18" spans="1:9" ht="18.75" x14ac:dyDescent="0.3">
      <c r="A18" s="5" t="s">
        <v>21</v>
      </c>
      <c r="B18" s="6">
        <v>3234</v>
      </c>
      <c r="C18" s="216">
        <v>-4.7657378740970015E-2</v>
      </c>
      <c r="D18" s="214">
        <f t="shared" si="0"/>
        <v>0.86423874268588285</v>
      </c>
      <c r="E18" s="218">
        <v>0.13576125731411709</v>
      </c>
      <c r="F18" s="46">
        <v>4</v>
      </c>
      <c r="G18" s="164" t="s">
        <v>224</v>
      </c>
      <c r="H18" s="162" t="s">
        <v>221</v>
      </c>
      <c r="I18" s="9" t="s">
        <v>232</v>
      </c>
    </row>
    <row r="19" spans="1:9" ht="18.75" x14ac:dyDescent="0.3">
      <c r="A19" s="5" t="s">
        <v>22</v>
      </c>
      <c r="B19" s="6">
        <v>3392</v>
      </c>
      <c r="C19" s="216">
        <v>-0.11</v>
      </c>
      <c r="D19" s="214">
        <f t="shared" si="0"/>
        <v>1</v>
      </c>
      <c r="E19" s="219">
        <v>0</v>
      </c>
      <c r="F19" s="161">
        <v>5</v>
      </c>
      <c r="G19" s="164" t="s">
        <v>229</v>
      </c>
      <c r="H19" s="162" t="s">
        <v>220</v>
      </c>
      <c r="I19" s="48" t="s">
        <v>244</v>
      </c>
    </row>
    <row r="20" spans="1:9" ht="18.75" x14ac:dyDescent="0.3">
      <c r="A20" s="5" t="s">
        <v>23</v>
      </c>
      <c r="B20" s="6">
        <v>3382</v>
      </c>
      <c r="C20" s="214">
        <v>4.4083610188261353E-2</v>
      </c>
      <c r="D20" s="214">
        <f t="shared" si="0"/>
        <v>0.97531011390418254</v>
      </c>
      <c r="E20" s="219">
        <v>2.4689886095817463E-2</v>
      </c>
      <c r="F20" s="35">
        <v>1</v>
      </c>
      <c r="G20" s="164" t="s">
        <v>222</v>
      </c>
      <c r="H20" s="162" t="s">
        <v>220</v>
      </c>
      <c r="I20" s="9" t="s">
        <v>242</v>
      </c>
    </row>
    <row r="21" spans="1:9" ht="18.75" x14ac:dyDescent="0.3">
      <c r="A21" s="5" t="s">
        <v>24</v>
      </c>
      <c r="B21" s="6">
        <v>3456</v>
      </c>
      <c r="C21" s="216">
        <v>-3.3177749360613872E-2</v>
      </c>
      <c r="D21" s="216">
        <f>1-E21</f>
        <v>0.85898443127204926</v>
      </c>
      <c r="E21" s="218">
        <v>0.14101556872795071</v>
      </c>
      <c r="F21" s="46">
        <v>4</v>
      </c>
      <c r="G21" s="164" t="s">
        <v>224</v>
      </c>
      <c r="H21" s="162" t="s">
        <v>221</v>
      </c>
      <c r="I21" s="9" t="s">
        <v>243</v>
      </c>
    </row>
    <row r="24" spans="1:9" ht="15" customHeight="1" x14ac:dyDescent="0.25">
      <c r="C24"/>
      <c r="D24"/>
      <c r="E24"/>
      <c r="F24"/>
      <c r="G24"/>
      <c r="H24"/>
      <c r="I24"/>
    </row>
    <row r="25" spans="1:9" x14ac:dyDescent="0.25">
      <c r="C25" s="206"/>
      <c r="D25" s="206"/>
      <c r="E25" s="206"/>
      <c r="F25" s="206"/>
      <c r="G25" s="206"/>
      <c r="H25" s="206"/>
      <c r="I25" s="206"/>
    </row>
    <row r="26" spans="1:9" x14ac:dyDescent="0.25">
      <c r="C26" s="303"/>
      <c r="D26" s="303"/>
      <c r="E26" s="304"/>
      <c r="F26" s="304"/>
      <c r="G26" s="304"/>
      <c r="H26" s="304"/>
      <c r="I26" s="209"/>
    </row>
    <row r="27" spans="1:9" x14ac:dyDescent="0.25">
      <c r="C27" s="303"/>
      <c r="D27" s="303"/>
      <c r="E27" s="304"/>
      <c r="F27" s="304"/>
      <c r="G27" s="304"/>
      <c r="H27" s="304"/>
      <c r="I27" s="209"/>
    </row>
    <row r="28" spans="1:9" ht="15" customHeight="1" x14ac:dyDescent="0.25">
      <c r="C28" s="303"/>
      <c r="D28" s="303"/>
      <c r="E28" s="304"/>
      <c r="F28" s="304"/>
      <c r="G28" s="304"/>
      <c r="H28" s="304"/>
      <c r="I28" s="209"/>
    </row>
    <row r="29" spans="1:9" x14ac:dyDescent="0.25">
      <c r="C29" s="303"/>
      <c r="D29" s="303"/>
      <c r="E29" s="304"/>
      <c r="F29" s="304"/>
      <c r="G29" s="304"/>
      <c r="H29" s="304"/>
      <c r="I29" s="209"/>
    </row>
    <row r="30" spans="1:9" x14ac:dyDescent="0.25">
      <c r="C30" s="303"/>
      <c r="D30" s="303"/>
      <c r="E30" s="329"/>
      <c r="F30" s="329"/>
      <c r="G30" s="304"/>
      <c r="H30" s="304"/>
      <c r="I30" s="329"/>
    </row>
    <row r="31" spans="1:9" ht="15" customHeight="1" x14ac:dyDescent="0.25">
      <c r="C31" s="303"/>
      <c r="D31" s="303"/>
      <c r="E31" s="329"/>
      <c r="F31" s="329"/>
      <c r="G31" s="304"/>
      <c r="H31" s="304"/>
      <c r="I31" s="329"/>
    </row>
    <row r="32" spans="1:9" x14ac:dyDescent="0.25">
      <c r="C32" s="303"/>
      <c r="D32" s="303"/>
      <c r="E32" s="329"/>
      <c r="F32" s="329"/>
      <c r="G32" s="304"/>
      <c r="H32" s="304"/>
      <c r="I32" s="329"/>
    </row>
    <row r="33" spans="3:14" x14ac:dyDescent="0.25">
      <c r="C33" s="303"/>
      <c r="D33" s="303"/>
      <c r="E33" s="329"/>
      <c r="F33" s="329"/>
      <c r="G33" s="304"/>
      <c r="H33" s="304"/>
      <c r="I33" s="329"/>
    </row>
    <row r="34" spans="3:14" x14ac:dyDescent="0.25">
      <c r="J34" s="49"/>
      <c r="K34" s="49"/>
      <c r="L34" s="49"/>
    </row>
    <row r="35" spans="3:14" x14ac:dyDescent="0.25">
      <c r="J35" s="200"/>
      <c r="K35" s="201"/>
      <c r="L35" s="52"/>
    </row>
    <row r="36" spans="3:14" x14ac:dyDescent="0.25">
      <c r="J36" s="200"/>
      <c r="K36" s="201"/>
      <c r="L36" s="52"/>
    </row>
    <row r="37" spans="3:14" x14ac:dyDescent="0.25">
      <c r="J37" s="200"/>
      <c r="K37" s="200"/>
      <c r="L37" s="52"/>
      <c r="M37" s="52"/>
    </row>
    <row r="38" spans="3:14" x14ac:dyDescent="0.25">
      <c r="J38" s="200"/>
      <c r="K38" s="200"/>
      <c r="L38" s="52"/>
      <c r="M38" s="52"/>
    </row>
    <row r="39" spans="3:14" ht="15" customHeight="1" x14ac:dyDescent="0.25"/>
    <row r="41" spans="3:14" x14ac:dyDescent="0.25">
      <c r="J41" s="157" t="s">
        <v>47</v>
      </c>
      <c r="K41" s="157" t="s">
        <v>48</v>
      </c>
      <c r="L41" s="157" t="s">
        <v>49</v>
      </c>
      <c r="M41" s="157" t="s">
        <v>50</v>
      </c>
      <c r="N41" s="157" t="s">
        <v>35</v>
      </c>
    </row>
    <row r="42" spans="3:14" x14ac:dyDescent="0.25">
      <c r="J42" s="158" t="s">
        <v>51</v>
      </c>
      <c r="K42" s="158" t="s">
        <v>28</v>
      </c>
      <c r="L42" s="159">
        <v>25</v>
      </c>
      <c r="M42" s="159">
        <v>0.11</v>
      </c>
      <c r="N42" s="160" t="s">
        <v>217</v>
      </c>
    </row>
    <row r="43" spans="3:14" x14ac:dyDescent="0.25">
      <c r="J43" s="158" t="s">
        <v>52</v>
      </c>
      <c r="K43" s="158" t="s">
        <v>28</v>
      </c>
      <c r="L43" s="159">
        <v>17</v>
      </c>
      <c r="M43" s="159">
        <v>-0.01</v>
      </c>
      <c r="N43" s="160">
        <v>0.46</v>
      </c>
    </row>
    <row r="44" spans="3:14" x14ac:dyDescent="0.25">
      <c r="J44" s="158" t="s">
        <v>53</v>
      </c>
      <c r="K44" s="158" t="s">
        <v>28</v>
      </c>
      <c r="L44" s="159">
        <v>20</v>
      </c>
      <c r="M44" s="159">
        <v>-0.16</v>
      </c>
      <c r="N44" s="160" t="s">
        <v>217</v>
      </c>
    </row>
    <row r="45" spans="3:14" x14ac:dyDescent="0.25">
      <c r="J45" s="158" t="s">
        <v>55</v>
      </c>
      <c r="K45" s="158" t="s">
        <v>54</v>
      </c>
      <c r="L45" s="159">
        <v>38</v>
      </c>
      <c r="M45" s="159">
        <v>0</v>
      </c>
      <c r="N45" s="160">
        <v>0.48</v>
      </c>
    </row>
    <row r="184" spans="9:9" x14ac:dyDescent="0.25">
      <c r="I184" s="1" t="s">
        <v>274</v>
      </c>
    </row>
  </sheetData>
  <mergeCells count="3">
    <mergeCell ref="E30:E33"/>
    <mergeCell ref="F30:F33"/>
    <mergeCell ref="I30:I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topLeftCell="C55" zoomScaleNormal="100" workbookViewId="0">
      <selection activeCell="L61" sqref="L61:X68"/>
    </sheetView>
  </sheetViews>
  <sheetFormatPr defaultRowHeight="15" x14ac:dyDescent="0.25"/>
  <cols>
    <col min="2" max="2" width="31.7109375" bestFit="1" customWidth="1"/>
    <col min="3" max="8" width="9.85546875" customWidth="1"/>
  </cols>
  <sheetData>
    <row r="1" spans="1:8" ht="63" x14ac:dyDescent="0.25">
      <c r="A1" s="3" t="s">
        <v>1</v>
      </c>
      <c r="B1" s="285" t="s">
        <v>27</v>
      </c>
      <c r="C1" s="284" t="s">
        <v>288</v>
      </c>
      <c r="D1" s="284" t="s">
        <v>45</v>
      </c>
      <c r="E1" s="284" t="s">
        <v>289</v>
      </c>
      <c r="F1" s="284" t="s">
        <v>290</v>
      </c>
      <c r="G1" s="3"/>
      <c r="H1" s="284" t="s">
        <v>284</v>
      </c>
    </row>
    <row r="2" spans="1:8" ht="31.5" x14ac:dyDescent="0.25">
      <c r="A2" s="197">
        <v>3424</v>
      </c>
      <c r="B2" s="194" t="s">
        <v>14</v>
      </c>
      <c r="C2" s="188">
        <v>5</v>
      </c>
      <c r="D2" s="190">
        <v>3</v>
      </c>
      <c r="E2" s="188">
        <v>5</v>
      </c>
      <c r="F2" s="188">
        <v>5</v>
      </c>
      <c r="G2" s="196" t="s">
        <v>287</v>
      </c>
      <c r="H2" s="314">
        <f>SUM(C2:F2)</f>
        <v>18</v>
      </c>
    </row>
    <row r="3" spans="1:8" ht="31.5" x14ac:dyDescent="0.25">
      <c r="A3" s="197">
        <v>3374</v>
      </c>
      <c r="B3" s="194" t="s">
        <v>18</v>
      </c>
      <c r="C3" s="188">
        <v>5</v>
      </c>
      <c r="D3" s="190">
        <v>3</v>
      </c>
      <c r="E3" s="188">
        <v>5</v>
      </c>
      <c r="F3" s="188">
        <v>5</v>
      </c>
      <c r="G3" s="196" t="s">
        <v>287</v>
      </c>
      <c r="H3" s="314">
        <f>SUM(C3:F3)</f>
        <v>18</v>
      </c>
    </row>
    <row r="4" spans="1:8" ht="31.5" x14ac:dyDescent="0.25">
      <c r="A4" s="197">
        <v>3690</v>
      </c>
      <c r="B4" s="194" t="s">
        <v>19</v>
      </c>
      <c r="C4" s="189">
        <v>4</v>
      </c>
      <c r="D4" s="326" t="s">
        <v>433</v>
      </c>
      <c r="E4" s="188">
        <v>5</v>
      </c>
      <c r="F4" s="188">
        <v>5</v>
      </c>
      <c r="G4" s="196" t="s">
        <v>287</v>
      </c>
      <c r="H4" s="314">
        <f>SUM(C4:F4)+3</f>
        <v>17</v>
      </c>
    </row>
    <row r="5" spans="1:8" ht="31.5" x14ac:dyDescent="0.25">
      <c r="A5" s="197">
        <v>3234</v>
      </c>
      <c r="B5" s="194" t="s">
        <v>21</v>
      </c>
      <c r="C5" s="190">
        <v>3</v>
      </c>
      <c r="D5" s="189">
        <v>4</v>
      </c>
      <c r="E5" s="188">
        <v>5</v>
      </c>
      <c r="F5" s="189">
        <v>4</v>
      </c>
      <c r="G5" s="196" t="s">
        <v>287</v>
      </c>
      <c r="H5" s="314">
        <f t="shared" ref="H5:H10" si="0">SUM(C5:F5)</f>
        <v>16</v>
      </c>
    </row>
    <row r="6" spans="1:8" ht="31.5" x14ac:dyDescent="0.25">
      <c r="A6" s="197">
        <v>3392</v>
      </c>
      <c r="B6" s="194" t="s">
        <v>22</v>
      </c>
      <c r="C6" s="189">
        <v>4</v>
      </c>
      <c r="D6" s="188">
        <v>5</v>
      </c>
      <c r="E6" s="189">
        <v>4</v>
      </c>
      <c r="F6" s="190">
        <v>3</v>
      </c>
      <c r="G6" s="196" t="s">
        <v>287</v>
      </c>
      <c r="H6" s="314">
        <f t="shared" si="0"/>
        <v>16</v>
      </c>
    </row>
    <row r="7" spans="1:8" ht="31.5" x14ac:dyDescent="0.25">
      <c r="A7" s="197">
        <v>3188</v>
      </c>
      <c r="B7" s="194" t="s">
        <v>286</v>
      </c>
      <c r="C7" s="189">
        <v>4</v>
      </c>
      <c r="D7" s="193">
        <v>2</v>
      </c>
      <c r="E7" s="189">
        <v>4</v>
      </c>
      <c r="F7" s="188">
        <v>5</v>
      </c>
      <c r="G7" s="196" t="s">
        <v>287</v>
      </c>
      <c r="H7" s="314">
        <f t="shared" si="0"/>
        <v>15</v>
      </c>
    </row>
    <row r="8" spans="1:8" ht="31.5" x14ac:dyDescent="0.25">
      <c r="A8" s="197">
        <v>5876</v>
      </c>
      <c r="B8" s="194" t="s">
        <v>20</v>
      </c>
      <c r="C8" s="188">
        <v>5</v>
      </c>
      <c r="D8" s="190">
        <v>3</v>
      </c>
      <c r="E8" s="189">
        <v>4</v>
      </c>
      <c r="F8" s="190">
        <v>3</v>
      </c>
      <c r="G8" s="196" t="s">
        <v>287</v>
      </c>
      <c r="H8" s="314">
        <f t="shared" si="0"/>
        <v>15</v>
      </c>
    </row>
    <row r="9" spans="1:8" ht="31.5" x14ac:dyDescent="0.25">
      <c r="A9" s="197">
        <v>3420</v>
      </c>
      <c r="B9" s="194" t="s">
        <v>4</v>
      </c>
      <c r="C9" s="190">
        <v>3</v>
      </c>
      <c r="D9" s="193">
        <v>2</v>
      </c>
      <c r="E9" s="189">
        <v>4</v>
      </c>
      <c r="F9" s="188">
        <v>5</v>
      </c>
      <c r="G9" s="196" t="s">
        <v>287</v>
      </c>
      <c r="H9" s="314">
        <f t="shared" si="0"/>
        <v>14</v>
      </c>
    </row>
    <row r="10" spans="1:8" ht="31.5" x14ac:dyDescent="0.25">
      <c r="A10" s="197">
        <v>3454</v>
      </c>
      <c r="B10" s="194" t="s">
        <v>8</v>
      </c>
      <c r="C10" s="189">
        <v>4</v>
      </c>
      <c r="D10" s="189">
        <v>4</v>
      </c>
      <c r="E10" s="189">
        <v>4</v>
      </c>
      <c r="F10" s="193">
        <v>2</v>
      </c>
      <c r="G10" s="196" t="s">
        <v>287</v>
      </c>
      <c r="H10" s="314">
        <f t="shared" si="0"/>
        <v>14</v>
      </c>
    </row>
    <row r="11" spans="1:8" ht="31.5" x14ac:dyDescent="0.25">
      <c r="A11" s="197">
        <v>3376</v>
      </c>
      <c r="B11" s="194" t="s">
        <v>5</v>
      </c>
      <c r="C11" s="193">
        <v>2</v>
      </c>
      <c r="D11" s="326" t="s">
        <v>433</v>
      </c>
      <c r="E11" s="188">
        <v>5</v>
      </c>
      <c r="F11" s="189">
        <v>4</v>
      </c>
      <c r="G11" s="196" t="s">
        <v>287</v>
      </c>
      <c r="H11" s="314">
        <f>SUM(C11:F11)+3</f>
        <v>14</v>
      </c>
    </row>
    <row r="12" spans="1:8" ht="31.5" x14ac:dyDescent="0.25">
      <c r="A12" s="197">
        <v>3696</v>
      </c>
      <c r="B12" s="194" t="s">
        <v>6</v>
      </c>
      <c r="C12" s="189">
        <v>4</v>
      </c>
      <c r="D12" s="326" t="s">
        <v>433</v>
      </c>
      <c r="E12" s="189">
        <v>4</v>
      </c>
      <c r="F12" s="190">
        <v>3</v>
      </c>
      <c r="G12" s="196" t="s">
        <v>287</v>
      </c>
      <c r="H12" s="314">
        <f>SUM(C12:F12)+3</f>
        <v>14</v>
      </c>
    </row>
    <row r="13" spans="1:8" ht="31.5" x14ac:dyDescent="0.25">
      <c r="A13" s="197">
        <v>3416</v>
      </c>
      <c r="B13" s="194" t="s">
        <v>25</v>
      </c>
      <c r="C13" s="188">
        <v>5</v>
      </c>
      <c r="D13" s="326" t="s">
        <v>433</v>
      </c>
      <c r="E13" s="189">
        <v>4</v>
      </c>
      <c r="F13" s="193">
        <v>2</v>
      </c>
      <c r="G13" s="196" t="s">
        <v>287</v>
      </c>
      <c r="H13" s="314">
        <f>SUM(C13:F13)+3</f>
        <v>14</v>
      </c>
    </row>
    <row r="14" spans="1:8" ht="31.5" x14ac:dyDescent="0.25">
      <c r="A14" s="197">
        <v>3694</v>
      </c>
      <c r="B14" s="194" t="s">
        <v>11</v>
      </c>
      <c r="C14" s="189">
        <v>4</v>
      </c>
      <c r="D14" s="190">
        <v>3</v>
      </c>
      <c r="E14" s="190">
        <v>3</v>
      </c>
      <c r="F14" s="190">
        <v>3</v>
      </c>
      <c r="G14" s="196" t="s">
        <v>287</v>
      </c>
      <c r="H14" s="314">
        <f t="shared" ref="H14:H20" si="1">SUM(C14:F14)</f>
        <v>13</v>
      </c>
    </row>
    <row r="15" spans="1:8" ht="31.5" x14ac:dyDescent="0.25">
      <c r="A15" s="197">
        <v>3418</v>
      </c>
      <c r="B15" s="194" t="s">
        <v>16</v>
      </c>
      <c r="C15" s="189">
        <v>4</v>
      </c>
      <c r="D15" s="185">
        <v>1</v>
      </c>
      <c r="E15" s="189">
        <v>4</v>
      </c>
      <c r="F15" s="190">
        <v>3</v>
      </c>
      <c r="G15" s="196" t="s">
        <v>287</v>
      </c>
      <c r="H15" s="314">
        <f t="shared" si="1"/>
        <v>12</v>
      </c>
    </row>
    <row r="16" spans="1:8" ht="31.5" x14ac:dyDescent="0.25">
      <c r="A16" s="197">
        <v>3382</v>
      </c>
      <c r="B16" s="194" t="s">
        <v>285</v>
      </c>
      <c r="C16" s="190">
        <v>3</v>
      </c>
      <c r="D16" s="190">
        <v>3</v>
      </c>
      <c r="E16" s="190">
        <v>3</v>
      </c>
      <c r="F16" s="190">
        <v>3</v>
      </c>
      <c r="G16" s="196" t="s">
        <v>287</v>
      </c>
      <c r="H16" s="314">
        <f t="shared" si="1"/>
        <v>12</v>
      </c>
    </row>
    <row r="17" spans="1:22" ht="31.5" x14ac:dyDescent="0.25">
      <c r="A17" s="197">
        <v>5780</v>
      </c>
      <c r="B17" s="194" t="s">
        <v>23</v>
      </c>
      <c r="C17" s="188">
        <v>5</v>
      </c>
      <c r="D17" s="185">
        <v>1</v>
      </c>
      <c r="E17" s="189">
        <v>4</v>
      </c>
      <c r="F17" s="193">
        <v>2</v>
      </c>
      <c r="G17" s="196" t="s">
        <v>287</v>
      </c>
      <c r="H17" s="314">
        <f t="shared" si="1"/>
        <v>12</v>
      </c>
    </row>
    <row r="18" spans="1:22" ht="31.5" x14ac:dyDescent="0.25">
      <c r="A18" s="197">
        <v>3262</v>
      </c>
      <c r="B18" s="194" t="s">
        <v>26</v>
      </c>
      <c r="C18" s="185">
        <v>1</v>
      </c>
      <c r="D18" s="190">
        <v>3</v>
      </c>
      <c r="E18" s="188">
        <v>5</v>
      </c>
      <c r="F18" s="326" t="s">
        <v>433</v>
      </c>
      <c r="G18" s="196" t="s">
        <v>287</v>
      </c>
      <c r="H18" s="314">
        <v>12</v>
      </c>
    </row>
    <row r="19" spans="1:22" ht="31.5" x14ac:dyDescent="0.25">
      <c r="A19" s="197">
        <v>3446</v>
      </c>
      <c r="B19" s="194" t="s">
        <v>12</v>
      </c>
      <c r="C19" s="189">
        <v>4</v>
      </c>
      <c r="D19" s="190">
        <v>3</v>
      </c>
      <c r="E19" s="190">
        <v>3</v>
      </c>
      <c r="F19" s="185">
        <v>1</v>
      </c>
      <c r="G19" s="196" t="s">
        <v>287</v>
      </c>
      <c r="H19" s="314">
        <f t="shared" si="1"/>
        <v>11</v>
      </c>
    </row>
    <row r="20" spans="1:22" ht="31.5" x14ac:dyDescent="0.25">
      <c r="A20" s="197">
        <v>3456</v>
      </c>
      <c r="B20" s="194" t="s">
        <v>24</v>
      </c>
      <c r="C20" s="193">
        <v>2</v>
      </c>
      <c r="D20" s="189">
        <v>4</v>
      </c>
      <c r="E20" s="189">
        <v>4</v>
      </c>
      <c r="F20" s="185">
        <v>1</v>
      </c>
      <c r="G20" s="196" t="s">
        <v>287</v>
      </c>
      <c r="H20" s="314">
        <f t="shared" si="1"/>
        <v>11</v>
      </c>
    </row>
    <row r="21" spans="1:22" ht="31.5" x14ac:dyDescent="0.25">
      <c r="A21" s="197">
        <v>3414</v>
      </c>
      <c r="B21" s="194" t="s">
        <v>17</v>
      </c>
      <c r="C21" s="185">
        <v>1</v>
      </c>
      <c r="D21" s="326" t="s">
        <v>433</v>
      </c>
      <c r="E21" s="188">
        <v>5</v>
      </c>
      <c r="F21" s="193">
        <v>2</v>
      </c>
      <c r="G21" s="196" t="s">
        <v>287</v>
      </c>
      <c r="H21" s="314">
        <f>SUM(C21:F21)+3</f>
        <v>11</v>
      </c>
    </row>
    <row r="22" spans="1:22" ht="31.5" x14ac:dyDescent="0.25">
      <c r="A22" s="197">
        <v>9685</v>
      </c>
      <c r="B22" s="194" t="s">
        <v>251</v>
      </c>
      <c r="C22" s="189">
        <v>4</v>
      </c>
      <c r="D22" s="190">
        <v>3</v>
      </c>
      <c r="E22" s="193">
        <v>2</v>
      </c>
      <c r="F22" s="185">
        <v>1</v>
      </c>
      <c r="G22" s="196" t="s">
        <v>287</v>
      </c>
      <c r="H22" s="314">
        <f>SUM(C22:F22)</f>
        <v>10</v>
      </c>
    </row>
    <row r="23" spans="1:22" ht="31.5" x14ac:dyDescent="0.25">
      <c r="A23" s="197">
        <v>3452</v>
      </c>
      <c r="B23" s="194" t="s">
        <v>250</v>
      </c>
      <c r="C23" s="190">
        <v>3</v>
      </c>
      <c r="D23" s="190">
        <v>3</v>
      </c>
      <c r="E23" s="190">
        <v>3</v>
      </c>
      <c r="F23" s="185">
        <v>1</v>
      </c>
      <c r="G23" s="196" t="s">
        <v>287</v>
      </c>
      <c r="H23" s="314">
        <f>SUM(C23:F23)</f>
        <v>10</v>
      </c>
    </row>
    <row r="24" spans="1:22" ht="31.5" x14ac:dyDescent="0.25">
      <c r="A24" s="197">
        <v>3448</v>
      </c>
      <c r="B24" s="194" t="s">
        <v>10</v>
      </c>
      <c r="C24" s="190">
        <v>3</v>
      </c>
      <c r="D24" s="190">
        <v>3</v>
      </c>
      <c r="E24" s="190">
        <v>3</v>
      </c>
      <c r="F24" s="185">
        <v>1</v>
      </c>
      <c r="G24" s="196" t="s">
        <v>287</v>
      </c>
      <c r="H24" s="314">
        <f>SUM(C24:F24)</f>
        <v>10</v>
      </c>
    </row>
    <row r="25" spans="1:22" ht="31.5" x14ac:dyDescent="0.25">
      <c r="A25" s="197">
        <v>3396</v>
      </c>
      <c r="B25" s="194" t="s">
        <v>2</v>
      </c>
      <c r="C25" s="188">
        <v>5</v>
      </c>
      <c r="D25" s="185">
        <v>1</v>
      </c>
      <c r="E25" s="190">
        <v>3</v>
      </c>
      <c r="F25" s="185">
        <v>1</v>
      </c>
      <c r="G25" s="196" t="s">
        <v>287</v>
      </c>
      <c r="H25" s="314">
        <f>SUM(C25:F25)</f>
        <v>10</v>
      </c>
    </row>
    <row r="26" spans="1:22" ht="31.5" x14ac:dyDescent="0.25">
      <c r="A26" s="197">
        <v>3458</v>
      </c>
      <c r="B26" s="194" t="s">
        <v>15</v>
      </c>
      <c r="C26" s="185">
        <v>1</v>
      </c>
      <c r="D26" s="326" t="s">
        <v>433</v>
      </c>
      <c r="E26" s="189">
        <v>4</v>
      </c>
      <c r="F26" s="185">
        <v>1</v>
      </c>
      <c r="G26" s="196" t="s">
        <v>287</v>
      </c>
      <c r="H26" s="314">
        <f>SUM(C26:F26)+3</f>
        <v>9</v>
      </c>
    </row>
    <row r="27" spans="1:22" x14ac:dyDescent="0.25">
      <c r="A27" s="89"/>
      <c r="B27" s="89"/>
      <c r="C27" s="89"/>
      <c r="D27" s="89"/>
      <c r="E27" s="89"/>
      <c r="F27" s="89"/>
      <c r="G27" s="89"/>
      <c r="H27" s="89"/>
    </row>
    <row r="28" spans="1:22" x14ac:dyDescent="0.25">
      <c r="A28" s="89"/>
      <c r="B28" s="89"/>
      <c r="C28" s="335" t="s">
        <v>291</v>
      </c>
      <c r="D28" s="335"/>
      <c r="E28" s="335"/>
      <c r="F28" s="335"/>
      <c r="G28" s="335"/>
      <c r="H28" s="89"/>
    </row>
    <row r="29" spans="1:22" x14ac:dyDescent="0.25">
      <c r="A29" s="89"/>
      <c r="B29" s="89"/>
      <c r="C29" s="89"/>
      <c r="D29" s="89"/>
      <c r="E29" s="89"/>
      <c r="F29" s="89"/>
      <c r="G29" s="89"/>
      <c r="H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x14ac:dyDescent="0.25"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47.25" x14ac:dyDescent="0.25">
      <c r="A31" s="3" t="s">
        <v>1</v>
      </c>
      <c r="B31" s="285" t="s">
        <v>27</v>
      </c>
      <c r="C31" s="284" t="s">
        <v>288</v>
      </c>
      <c r="D31" s="3"/>
      <c r="E31" s="3"/>
      <c r="F31" s="3"/>
      <c r="G31" s="3"/>
      <c r="H31" s="3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31.5" x14ac:dyDescent="0.25">
      <c r="A32" s="197">
        <v>3424</v>
      </c>
      <c r="B32" s="194" t="s">
        <v>14</v>
      </c>
      <c r="C32" s="188">
        <v>5</v>
      </c>
      <c r="D32" s="190"/>
      <c r="E32" s="286"/>
      <c r="F32" s="286"/>
      <c r="G32" s="196" t="s">
        <v>287</v>
      </c>
      <c r="H32" s="195"/>
      <c r="K32" s="89"/>
      <c r="L32" s="89"/>
      <c r="M32" s="188">
        <v>5</v>
      </c>
      <c r="N32" s="188">
        <v>5</v>
      </c>
      <c r="O32" s="188">
        <v>5</v>
      </c>
      <c r="P32" s="188">
        <v>5</v>
      </c>
      <c r="Q32" s="188">
        <v>5</v>
      </c>
      <c r="R32" s="188">
        <v>5</v>
      </c>
      <c r="S32" s="89"/>
      <c r="T32" s="89"/>
      <c r="U32" s="89"/>
      <c r="V32" s="89"/>
    </row>
    <row r="33" spans="1:22" ht="31.5" x14ac:dyDescent="0.25">
      <c r="A33" s="197">
        <v>3374</v>
      </c>
      <c r="B33" s="194" t="s">
        <v>18</v>
      </c>
      <c r="C33" s="188">
        <v>5</v>
      </c>
      <c r="D33" s="190"/>
      <c r="E33" s="286"/>
      <c r="F33" s="286"/>
      <c r="G33" s="196" t="s">
        <v>287</v>
      </c>
      <c r="H33" s="195"/>
      <c r="K33" s="89"/>
      <c r="L33" s="89"/>
      <c r="M33" s="189">
        <v>4</v>
      </c>
      <c r="N33" s="189">
        <v>4</v>
      </c>
      <c r="O33" s="189">
        <v>4</v>
      </c>
      <c r="P33" s="189">
        <v>4</v>
      </c>
      <c r="Q33" s="189">
        <v>4</v>
      </c>
      <c r="R33" s="189">
        <v>4</v>
      </c>
      <c r="S33" s="189">
        <v>4</v>
      </c>
      <c r="T33" s="189">
        <v>4</v>
      </c>
      <c r="U33" s="189">
        <v>4</v>
      </c>
      <c r="V33" s="89"/>
    </row>
    <row r="34" spans="1:22" ht="31.5" x14ac:dyDescent="0.25">
      <c r="A34" s="197">
        <v>3690</v>
      </c>
      <c r="B34" s="194" t="s">
        <v>19</v>
      </c>
      <c r="C34" s="189">
        <v>4</v>
      </c>
      <c r="D34" s="198"/>
      <c r="E34" s="286"/>
      <c r="F34" s="286"/>
      <c r="G34" s="196" t="s">
        <v>287</v>
      </c>
      <c r="H34" s="195"/>
      <c r="K34" s="89"/>
      <c r="L34" s="89"/>
      <c r="M34" s="190">
        <v>3</v>
      </c>
      <c r="N34" s="190">
        <v>3</v>
      </c>
      <c r="O34" s="190">
        <v>3</v>
      </c>
      <c r="P34" s="190">
        <v>3</v>
      </c>
      <c r="Q34" s="190">
        <v>3</v>
      </c>
      <c r="R34" s="89"/>
      <c r="S34" s="89"/>
      <c r="T34" s="89"/>
      <c r="U34" s="89"/>
      <c r="V34" s="89"/>
    </row>
    <row r="35" spans="1:22" ht="31.5" x14ac:dyDescent="0.25">
      <c r="A35" s="197">
        <v>3234</v>
      </c>
      <c r="B35" s="194" t="s">
        <v>21</v>
      </c>
      <c r="C35" s="190">
        <v>3</v>
      </c>
      <c r="D35" s="190"/>
      <c r="E35" s="286"/>
      <c r="F35" s="190"/>
      <c r="G35" s="196" t="s">
        <v>287</v>
      </c>
      <c r="H35" s="195"/>
      <c r="K35" s="89"/>
      <c r="L35" s="89"/>
      <c r="M35" s="193">
        <v>2</v>
      </c>
      <c r="N35" s="193">
        <v>2</v>
      </c>
      <c r="O35" s="89"/>
      <c r="P35" s="89"/>
      <c r="Q35" s="89"/>
      <c r="R35" s="89"/>
      <c r="S35" s="89"/>
      <c r="T35" s="89"/>
      <c r="U35" s="89"/>
      <c r="V35" s="89"/>
    </row>
    <row r="36" spans="1:22" ht="31.5" x14ac:dyDescent="0.25">
      <c r="A36" s="197">
        <v>3392</v>
      </c>
      <c r="B36" s="194" t="s">
        <v>22</v>
      </c>
      <c r="C36" s="189">
        <v>4</v>
      </c>
      <c r="D36" s="286"/>
      <c r="E36" s="190"/>
      <c r="F36" s="190"/>
      <c r="G36" s="196" t="s">
        <v>287</v>
      </c>
      <c r="H36" s="195"/>
      <c r="K36" s="89"/>
      <c r="L36" s="89"/>
      <c r="M36" s="185">
        <v>1</v>
      </c>
      <c r="N36" s="185">
        <v>1</v>
      </c>
      <c r="O36" s="185">
        <v>1</v>
      </c>
      <c r="P36" s="89"/>
      <c r="Q36" s="89"/>
      <c r="R36" s="89"/>
      <c r="S36" s="89"/>
      <c r="T36" s="89"/>
      <c r="U36" s="89"/>
      <c r="V36" s="89"/>
    </row>
    <row r="37" spans="1:22" ht="31.5" x14ac:dyDescent="0.25">
      <c r="A37" s="197">
        <v>3188</v>
      </c>
      <c r="B37" s="194" t="s">
        <v>286</v>
      </c>
      <c r="C37" s="189">
        <v>4</v>
      </c>
      <c r="D37" s="190"/>
      <c r="E37" s="190"/>
      <c r="F37" s="286"/>
      <c r="G37" s="196" t="s">
        <v>287</v>
      </c>
      <c r="H37" s="195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31.5" x14ac:dyDescent="0.25">
      <c r="A38" s="197">
        <v>5876</v>
      </c>
      <c r="B38" s="194" t="s">
        <v>20</v>
      </c>
      <c r="C38" s="188">
        <v>5</v>
      </c>
      <c r="D38" s="190"/>
      <c r="E38" s="190"/>
      <c r="F38" s="190"/>
      <c r="G38" s="196" t="s">
        <v>287</v>
      </c>
      <c r="H38" s="195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31.5" x14ac:dyDescent="0.25">
      <c r="A39" s="197">
        <v>3420</v>
      </c>
      <c r="B39" s="194" t="s">
        <v>4</v>
      </c>
      <c r="C39" s="190">
        <v>3</v>
      </c>
      <c r="D39" s="190"/>
      <c r="E39" s="190"/>
      <c r="F39" s="286"/>
      <c r="G39" s="196" t="s">
        <v>287</v>
      </c>
      <c r="H39" s="195"/>
    </row>
    <row r="40" spans="1:22" ht="31.5" x14ac:dyDescent="0.25">
      <c r="A40" s="197">
        <v>3454</v>
      </c>
      <c r="B40" s="194" t="s">
        <v>8</v>
      </c>
      <c r="C40" s="189">
        <v>4</v>
      </c>
      <c r="D40" s="190"/>
      <c r="E40" s="190"/>
      <c r="F40" s="190"/>
      <c r="G40" s="196" t="s">
        <v>287</v>
      </c>
      <c r="H40" s="195"/>
    </row>
    <row r="41" spans="1:22" ht="31.5" x14ac:dyDescent="0.25">
      <c r="A41" s="197">
        <v>3376</v>
      </c>
      <c r="B41" s="194" t="s">
        <v>5</v>
      </c>
      <c r="C41" s="193">
        <v>2</v>
      </c>
      <c r="D41" s="198"/>
      <c r="E41" s="286"/>
      <c r="F41" s="190"/>
      <c r="G41" s="196" t="s">
        <v>287</v>
      </c>
      <c r="H41" s="195"/>
    </row>
    <row r="42" spans="1:22" ht="31.5" x14ac:dyDescent="0.25">
      <c r="A42" s="197">
        <v>3696</v>
      </c>
      <c r="B42" s="194" t="s">
        <v>6</v>
      </c>
      <c r="C42" s="189">
        <v>4</v>
      </c>
      <c r="D42" s="198"/>
      <c r="E42" s="190"/>
      <c r="F42" s="190"/>
      <c r="G42" s="196" t="s">
        <v>287</v>
      </c>
      <c r="H42" s="195"/>
    </row>
    <row r="43" spans="1:22" ht="31.5" x14ac:dyDescent="0.25">
      <c r="A43" s="197">
        <v>3416</v>
      </c>
      <c r="B43" s="194" t="s">
        <v>25</v>
      </c>
      <c r="C43" s="188">
        <v>5</v>
      </c>
      <c r="D43" s="190"/>
      <c r="E43" s="190"/>
      <c r="F43" s="190"/>
      <c r="G43" s="196" t="s">
        <v>287</v>
      </c>
      <c r="H43" s="195"/>
    </row>
    <row r="44" spans="1:22" ht="31.5" x14ac:dyDescent="0.25">
      <c r="A44" s="197">
        <v>3694</v>
      </c>
      <c r="B44" s="194" t="s">
        <v>11</v>
      </c>
      <c r="C44" s="189">
        <v>4</v>
      </c>
      <c r="D44" s="190"/>
      <c r="E44" s="190"/>
      <c r="F44" s="190"/>
      <c r="G44" s="196" t="s">
        <v>287</v>
      </c>
      <c r="H44" s="195"/>
    </row>
    <row r="45" spans="1:22" ht="31.5" x14ac:dyDescent="0.25">
      <c r="A45" s="197">
        <v>3418</v>
      </c>
      <c r="B45" s="194" t="s">
        <v>16</v>
      </c>
      <c r="C45" s="189">
        <v>4</v>
      </c>
      <c r="D45" s="190"/>
      <c r="E45" s="190"/>
      <c r="F45" s="190"/>
      <c r="G45" s="196" t="s">
        <v>287</v>
      </c>
      <c r="H45" s="195"/>
    </row>
    <row r="46" spans="1:22" ht="31.5" x14ac:dyDescent="0.25">
      <c r="A46" s="197">
        <v>3382</v>
      </c>
      <c r="B46" s="194" t="s">
        <v>285</v>
      </c>
      <c r="C46" s="190">
        <v>3</v>
      </c>
      <c r="D46" s="283"/>
      <c r="E46" s="190"/>
      <c r="F46" s="190"/>
      <c r="G46" s="196" t="s">
        <v>287</v>
      </c>
      <c r="H46" s="195"/>
    </row>
    <row r="47" spans="1:22" ht="31.5" x14ac:dyDescent="0.25">
      <c r="A47" s="197">
        <v>5780</v>
      </c>
      <c r="B47" s="194" t="s">
        <v>23</v>
      </c>
      <c r="C47" s="188">
        <v>5</v>
      </c>
      <c r="D47" s="190"/>
      <c r="E47" s="190"/>
      <c r="F47" s="283"/>
      <c r="G47" s="196" t="s">
        <v>287</v>
      </c>
      <c r="H47" s="195"/>
    </row>
    <row r="48" spans="1:22" ht="31.5" x14ac:dyDescent="0.25">
      <c r="A48" s="197">
        <v>3262</v>
      </c>
      <c r="B48" s="194" t="s">
        <v>26</v>
      </c>
      <c r="C48" s="185">
        <v>1</v>
      </c>
      <c r="D48" s="190"/>
      <c r="E48" s="286"/>
      <c r="F48" s="283"/>
      <c r="G48" s="196" t="s">
        <v>287</v>
      </c>
      <c r="H48" s="195"/>
    </row>
    <row r="49" spans="1:24" ht="31.5" x14ac:dyDescent="0.25">
      <c r="A49" s="197">
        <v>3446</v>
      </c>
      <c r="B49" s="194" t="s">
        <v>12</v>
      </c>
      <c r="C49" s="189">
        <v>4</v>
      </c>
      <c r="D49" s="198"/>
      <c r="E49" s="190"/>
      <c r="F49" s="190"/>
      <c r="G49" s="196" t="s">
        <v>287</v>
      </c>
      <c r="H49" s="195"/>
    </row>
    <row r="50" spans="1:24" ht="31.5" x14ac:dyDescent="0.25">
      <c r="A50" s="197">
        <v>3456</v>
      </c>
      <c r="B50" s="194" t="s">
        <v>24</v>
      </c>
      <c r="C50" s="193">
        <v>2</v>
      </c>
      <c r="D50" s="190"/>
      <c r="E50" s="190"/>
      <c r="F50" s="283"/>
      <c r="G50" s="196" t="s">
        <v>287</v>
      </c>
      <c r="H50" s="195"/>
    </row>
    <row r="51" spans="1:24" ht="31.5" x14ac:dyDescent="0.25">
      <c r="A51" s="197">
        <v>3414</v>
      </c>
      <c r="B51" s="194" t="s">
        <v>17</v>
      </c>
      <c r="C51" s="185">
        <v>1</v>
      </c>
      <c r="D51" s="198"/>
      <c r="E51" s="286"/>
      <c r="F51" s="190"/>
      <c r="G51" s="196" t="s">
        <v>287</v>
      </c>
      <c r="H51" s="195"/>
    </row>
    <row r="52" spans="1:24" ht="31.5" x14ac:dyDescent="0.25">
      <c r="A52" s="197">
        <v>9685</v>
      </c>
      <c r="B52" s="194" t="s">
        <v>251</v>
      </c>
      <c r="C52" s="189">
        <v>4</v>
      </c>
      <c r="D52" s="190"/>
      <c r="E52" s="190"/>
      <c r="F52" s="283"/>
      <c r="G52" s="196" t="s">
        <v>287</v>
      </c>
      <c r="H52" s="195"/>
    </row>
    <row r="53" spans="1:24" ht="31.5" x14ac:dyDescent="0.25">
      <c r="A53" s="197">
        <v>3452</v>
      </c>
      <c r="B53" s="194" t="s">
        <v>250</v>
      </c>
      <c r="C53" s="190">
        <v>3</v>
      </c>
      <c r="D53" s="190"/>
      <c r="E53" s="190"/>
      <c r="F53" s="283"/>
      <c r="G53" s="196" t="s">
        <v>287</v>
      </c>
      <c r="H53" s="195"/>
    </row>
    <row r="54" spans="1:24" ht="31.5" x14ac:dyDescent="0.25">
      <c r="A54" s="197">
        <v>3448</v>
      </c>
      <c r="B54" s="194" t="s">
        <v>10</v>
      </c>
      <c r="C54" s="190">
        <v>3</v>
      </c>
      <c r="D54" s="190"/>
      <c r="E54" s="190"/>
      <c r="F54" s="283"/>
      <c r="G54" s="196" t="s">
        <v>287</v>
      </c>
      <c r="H54" s="195"/>
    </row>
    <row r="55" spans="1:24" ht="31.5" x14ac:dyDescent="0.25">
      <c r="A55" s="197">
        <v>3396</v>
      </c>
      <c r="B55" s="194" t="s">
        <v>2</v>
      </c>
      <c r="C55" s="188">
        <v>5</v>
      </c>
      <c r="D55" s="283"/>
      <c r="E55" s="190"/>
      <c r="F55" s="283"/>
      <c r="G55" s="196" t="s">
        <v>287</v>
      </c>
      <c r="H55" s="195"/>
    </row>
    <row r="56" spans="1:24" ht="31.5" x14ac:dyDescent="0.25">
      <c r="A56" s="197">
        <v>3458</v>
      </c>
      <c r="B56" s="194" t="s">
        <v>15</v>
      </c>
      <c r="C56" s="185">
        <v>1</v>
      </c>
      <c r="D56" s="198"/>
      <c r="E56" s="190"/>
      <c r="F56" s="283"/>
      <c r="G56" s="196" t="s">
        <v>287</v>
      </c>
      <c r="H56" s="195"/>
    </row>
    <row r="60" spans="1:24" ht="47.25" x14ac:dyDescent="0.25">
      <c r="B60" s="285" t="s">
        <v>27</v>
      </c>
      <c r="C60" s="284" t="s">
        <v>288</v>
      </c>
      <c r="D60" s="284" t="s">
        <v>45</v>
      </c>
      <c r="E60" s="3"/>
      <c r="F60" s="3"/>
      <c r="G60" s="3"/>
      <c r="H60" s="3"/>
    </row>
    <row r="61" spans="1:24" ht="32.25" thickBot="1" x14ac:dyDescent="0.3">
      <c r="B61" s="194" t="s">
        <v>14</v>
      </c>
      <c r="C61" s="188">
        <v>5</v>
      </c>
      <c r="D61" s="190">
        <v>3</v>
      </c>
      <c r="E61" s="286"/>
      <c r="F61" s="286"/>
      <c r="G61" s="286"/>
      <c r="H61" s="286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spans="1:24" ht="32.25" thickBot="1" x14ac:dyDescent="0.3">
      <c r="B62" s="194" t="s">
        <v>18</v>
      </c>
      <c r="C62" s="188">
        <v>5</v>
      </c>
      <c r="D62" s="190">
        <v>3</v>
      </c>
      <c r="E62" s="286"/>
      <c r="F62" s="286"/>
      <c r="G62" s="286"/>
      <c r="H62" s="286"/>
      <c r="L62" s="89"/>
      <c r="M62" s="59">
        <v>5</v>
      </c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spans="1:24" ht="31.5" x14ac:dyDescent="0.25">
      <c r="B63" s="194" t="s">
        <v>19</v>
      </c>
      <c r="C63" s="189">
        <v>4</v>
      </c>
      <c r="D63" s="326" t="s">
        <v>433</v>
      </c>
      <c r="E63" s="286"/>
      <c r="F63" s="286"/>
      <c r="G63" s="286"/>
      <c r="H63" s="286"/>
      <c r="L63" s="89"/>
      <c r="M63" s="189">
        <v>4</v>
      </c>
      <c r="N63" s="189">
        <v>4</v>
      </c>
      <c r="O63" s="189">
        <v>4</v>
      </c>
      <c r="P63" s="89"/>
      <c r="Q63" s="89"/>
      <c r="R63" s="89"/>
      <c r="S63" s="89"/>
      <c r="T63" s="89"/>
      <c r="U63" s="89"/>
      <c r="V63" s="89"/>
      <c r="W63" s="89"/>
      <c r="X63" s="89"/>
    </row>
    <row r="64" spans="1:24" ht="32.25" thickBot="1" x14ac:dyDescent="0.3">
      <c r="B64" s="194" t="s">
        <v>21</v>
      </c>
      <c r="C64" s="190">
        <v>3</v>
      </c>
      <c r="D64" s="189">
        <v>4</v>
      </c>
      <c r="E64" s="286"/>
      <c r="F64" s="286"/>
      <c r="G64" s="286"/>
      <c r="H64" s="286"/>
      <c r="L64" s="89"/>
      <c r="M64" s="190">
        <v>3</v>
      </c>
      <c r="N64" s="190">
        <v>3</v>
      </c>
      <c r="O64" s="190">
        <v>3</v>
      </c>
      <c r="P64" s="190">
        <v>3</v>
      </c>
      <c r="Q64" s="190">
        <v>3</v>
      </c>
      <c r="R64" s="190">
        <v>3</v>
      </c>
      <c r="S64" s="190">
        <v>3</v>
      </c>
      <c r="T64" s="190">
        <v>3</v>
      </c>
      <c r="U64" s="190">
        <v>3</v>
      </c>
      <c r="V64" s="190">
        <v>3</v>
      </c>
      <c r="W64" s="190">
        <v>3</v>
      </c>
      <c r="X64" s="89"/>
    </row>
    <row r="65" spans="2:24" ht="32.25" thickBot="1" x14ac:dyDescent="0.3">
      <c r="B65" s="194" t="s">
        <v>22</v>
      </c>
      <c r="C65" s="189">
        <v>4</v>
      </c>
      <c r="D65" s="188">
        <v>5</v>
      </c>
      <c r="E65" s="190"/>
      <c r="F65" s="190"/>
      <c r="G65" s="190"/>
      <c r="H65" s="190"/>
      <c r="L65" s="89"/>
      <c r="M65" s="184">
        <v>2</v>
      </c>
      <c r="N65" s="184">
        <v>2</v>
      </c>
      <c r="O65" s="89"/>
      <c r="P65" s="89"/>
      <c r="Q65" s="89"/>
      <c r="R65" s="89"/>
      <c r="S65" s="89"/>
      <c r="T65" s="89"/>
      <c r="U65" s="89"/>
      <c r="V65" s="89"/>
      <c r="W65" s="89"/>
      <c r="X65" s="89"/>
    </row>
    <row r="66" spans="2:24" ht="31.5" x14ac:dyDescent="0.25">
      <c r="B66" s="194" t="s">
        <v>286</v>
      </c>
      <c r="C66" s="189">
        <v>4</v>
      </c>
      <c r="D66" s="193">
        <v>2</v>
      </c>
      <c r="E66" s="190"/>
      <c r="F66" s="190"/>
      <c r="G66" s="190"/>
      <c r="H66" s="190"/>
      <c r="L66" s="89"/>
      <c r="M66" s="185">
        <v>1</v>
      </c>
      <c r="N66" s="185">
        <v>1</v>
      </c>
      <c r="O66" s="185">
        <v>1</v>
      </c>
      <c r="P66" s="89"/>
      <c r="Q66" s="89"/>
      <c r="R66" s="89"/>
      <c r="S66" s="89"/>
      <c r="T66" s="89"/>
      <c r="U66" s="89"/>
      <c r="V66" s="89"/>
      <c r="W66" s="89"/>
      <c r="X66" s="89"/>
    </row>
    <row r="67" spans="2:24" ht="31.5" x14ac:dyDescent="0.25">
      <c r="B67" s="194" t="s">
        <v>20</v>
      </c>
      <c r="C67" s="188">
        <v>5</v>
      </c>
      <c r="D67" s="190">
        <v>3</v>
      </c>
      <c r="E67" s="190"/>
      <c r="F67" s="190"/>
      <c r="G67" s="190"/>
      <c r="H67" s="190"/>
      <c r="L67" s="89"/>
      <c r="M67" s="326" t="s">
        <v>433</v>
      </c>
      <c r="N67" s="326" t="s">
        <v>433</v>
      </c>
      <c r="O67" s="326" t="s">
        <v>433</v>
      </c>
      <c r="P67" s="326" t="s">
        <v>433</v>
      </c>
      <c r="Q67" s="326" t="s">
        <v>433</v>
      </c>
      <c r="R67" s="326" t="s">
        <v>433</v>
      </c>
      <c r="S67" s="89"/>
      <c r="T67" s="89"/>
      <c r="U67" s="89"/>
      <c r="V67" s="89"/>
      <c r="W67" s="89"/>
      <c r="X67" s="89"/>
    </row>
    <row r="68" spans="2:24" ht="31.5" x14ac:dyDescent="0.25">
      <c r="B68" s="194" t="s">
        <v>4</v>
      </c>
      <c r="C68" s="190">
        <v>3</v>
      </c>
      <c r="D68" s="193">
        <v>2</v>
      </c>
      <c r="E68" s="190"/>
      <c r="F68" s="190"/>
      <c r="G68" s="190"/>
      <c r="H68" s="190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</row>
    <row r="69" spans="2:24" ht="31.5" x14ac:dyDescent="0.25">
      <c r="B69" s="194" t="s">
        <v>8</v>
      </c>
      <c r="C69" s="189">
        <v>4</v>
      </c>
      <c r="D69" s="189">
        <v>4</v>
      </c>
      <c r="E69" s="190"/>
      <c r="F69" s="190"/>
      <c r="G69" s="190"/>
      <c r="H69" s="190"/>
    </row>
    <row r="70" spans="2:24" ht="31.5" x14ac:dyDescent="0.25">
      <c r="B70" s="194" t="s">
        <v>5</v>
      </c>
      <c r="C70" s="193">
        <v>2</v>
      </c>
      <c r="D70" s="326" t="s">
        <v>433</v>
      </c>
      <c r="E70" s="286"/>
      <c r="F70" s="286"/>
      <c r="G70" s="286"/>
      <c r="H70" s="286"/>
    </row>
    <row r="71" spans="2:24" ht="31.5" x14ac:dyDescent="0.25">
      <c r="B71" s="194" t="s">
        <v>6</v>
      </c>
      <c r="C71" s="189">
        <v>4</v>
      </c>
      <c r="D71" s="326" t="s">
        <v>433</v>
      </c>
      <c r="E71" s="190"/>
      <c r="F71" s="190"/>
      <c r="G71" s="190"/>
      <c r="H71" s="190"/>
    </row>
    <row r="72" spans="2:24" ht="31.5" x14ac:dyDescent="0.25">
      <c r="B72" s="194" t="s">
        <v>25</v>
      </c>
      <c r="C72" s="188">
        <v>5</v>
      </c>
      <c r="D72" s="326" t="s">
        <v>433</v>
      </c>
      <c r="E72" s="190"/>
      <c r="F72" s="190"/>
      <c r="G72" s="190"/>
      <c r="H72" s="190"/>
    </row>
    <row r="73" spans="2:24" ht="31.5" x14ac:dyDescent="0.25">
      <c r="B73" s="194" t="s">
        <v>11</v>
      </c>
      <c r="C73" s="189">
        <v>4</v>
      </c>
      <c r="D73" s="190">
        <v>3</v>
      </c>
      <c r="E73" s="190"/>
      <c r="F73" s="190"/>
      <c r="G73" s="190"/>
      <c r="H73" s="190"/>
    </row>
    <row r="74" spans="2:24" ht="31.5" x14ac:dyDescent="0.25">
      <c r="B74" s="194" t="s">
        <v>16</v>
      </c>
      <c r="C74" s="189">
        <v>4</v>
      </c>
      <c r="D74" s="185">
        <v>1</v>
      </c>
      <c r="E74" s="190"/>
      <c r="F74" s="190"/>
      <c r="G74" s="190"/>
      <c r="H74" s="190"/>
    </row>
    <row r="75" spans="2:24" ht="31.5" x14ac:dyDescent="0.25">
      <c r="B75" s="194" t="s">
        <v>285</v>
      </c>
      <c r="C75" s="190">
        <v>3</v>
      </c>
      <c r="D75" s="190">
        <v>3</v>
      </c>
      <c r="E75" s="190"/>
      <c r="F75" s="190"/>
      <c r="G75" s="190"/>
      <c r="H75" s="190"/>
    </row>
    <row r="76" spans="2:24" ht="31.5" x14ac:dyDescent="0.25">
      <c r="B76" s="194" t="s">
        <v>23</v>
      </c>
      <c r="C76" s="188">
        <v>5</v>
      </c>
      <c r="D76" s="185">
        <v>1</v>
      </c>
      <c r="E76" s="190"/>
      <c r="F76" s="190"/>
      <c r="G76" s="190"/>
      <c r="H76" s="190"/>
    </row>
    <row r="77" spans="2:24" ht="31.5" x14ac:dyDescent="0.25">
      <c r="B77" s="194" t="s">
        <v>26</v>
      </c>
      <c r="C77" s="185">
        <v>1</v>
      </c>
      <c r="D77" s="190">
        <v>3</v>
      </c>
      <c r="E77" s="286"/>
      <c r="F77" s="286"/>
      <c r="G77" s="286"/>
      <c r="H77" s="286"/>
    </row>
    <row r="78" spans="2:24" ht="31.5" x14ac:dyDescent="0.25">
      <c r="B78" s="194" t="s">
        <v>12</v>
      </c>
      <c r="C78" s="189">
        <v>4</v>
      </c>
      <c r="D78" s="190">
        <v>3</v>
      </c>
      <c r="E78" s="190"/>
      <c r="F78" s="190"/>
      <c r="G78" s="190"/>
      <c r="H78" s="190"/>
    </row>
    <row r="79" spans="2:24" ht="31.5" x14ac:dyDescent="0.25">
      <c r="B79" s="194" t="s">
        <v>24</v>
      </c>
      <c r="C79" s="193">
        <v>2</v>
      </c>
      <c r="D79" s="189">
        <v>4</v>
      </c>
      <c r="E79" s="190"/>
      <c r="F79" s="190"/>
      <c r="G79" s="190"/>
      <c r="H79" s="190"/>
    </row>
    <row r="80" spans="2:24" ht="31.5" x14ac:dyDescent="0.25">
      <c r="B80" s="194" t="s">
        <v>17</v>
      </c>
      <c r="C80" s="185">
        <v>1</v>
      </c>
      <c r="D80" s="326" t="s">
        <v>433</v>
      </c>
      <c r="E80" s="286"/>
      <c r="F80" s="286"/>
      <c r="G80" s="286"/>
      <c r="H80" s="286"/>
    </row>
    <row r="81" spans="2:22" ht="31.5" x14ac:dyDescent="0.25">
      <c r="B81" s="194" t="s">
        <v>251</v>
      </c>
      <c r="C81" s="189">
        <v>4</v>
      </c>
      <c r="D81" s="190">
        <v>3</v>
      </c>
      <c r="E81" s="190"/>
      <c r="F81" s="190"/>
      <c r="G81" s="190"/>
      <c r="H81" s="190"/>
    </row>
    <row r="82" spans="2:22" ht="31.5" x14ac:dyDescent="0.25">
      <c r="B82" s="194" t="s">
        <v>250</v>
      </c>
      <c r="C82" s="190">
        <v>3</v>
      </c>
      <c r="D82" s="190">
        <v>3</v>
      </c>
      <c r="E82" s="190"/>
      <c r="F82" s="190"/>
      <c r="G82" s="190"/>
      <c r="H82" s="190"/>
    </row>
    <row r="83" spans="2:22" ht="31.5" x14ac:dyDescent="0.25">
      <c r="B83" s="194" t="s">
        <v>10</v>
      </c>
      <c r="C83" s="190">
        <v>3</v>
      </c>
      <c r="D83" s="190">
        <v>3</v>
      </c>
      <c r="E83" s="190"/>
      <c r="F83" s="190"/>
      <c r="G83" s="190"/>
      <c r="H83" s="190"/>
    </row>
    <row r="84" spans="2:22" ht="31.5" x14ac:dyDescent="0.25">
      <c r="B84" s="194" t="s">
        <v>2</v>
      </c>
      <c r="C84" s="188">
        <v>5</v>
      </c>
      <c r="D84" s="185">
        <v>1</v>
      </c>
      <c r="E84" s="190"/>
      <c r="F84" s="190"/>
      <c r="G84" s="190"/>
      <c r="H84" s="190"/>
    </row>
    <row r="85" spans="2:22" ht="31.5" x14ac:dyDescent="0.25">
      <c r="B85" s="194" t="s">
        <v>15</v>
      </c>
      <c r="C85" s="185">
        <v>1</v>
      </c>
      <c r="D85" s="326" t="s">
        <v>433</v>
      </c>
      <c r="E85" s="190"/>
      <c r="F85" s="190"/>
      <c r="G85" s="190"/>
      <c r="H85" s="190"/>
    </row>
    <row r="89" spans="2:22" ht="63" x14ac:dyDescent="0.25">
      <c r="B89" s="285" t="s">
        <v>27</v>
      </c>
      <c r="C89" s="284" t="s">
        <v>288</v>
      </c>
      <c r="D89" s="284" t="s">
        <v>45</v>
      </c>
      <c r="E89" s="284" t="s">
        <v>289</v>
      </c>
      <c r="F89" s="3"/>
    </row>
    <row r="90" spans="2:22" ht="31.5" x14ac:dyDescent="0.25">
      <c r="B90" s="194" t="s">
        <v>14</v>
      </c>
      <c r="C90" s="188">
        <v>5</v>
      </c>
      <c r="D90" s="190">
        <v>3</v>
      </c>
      <c r="E90" s="188">
        <v>5</v>
      </c>
      <c r="F90" s="286"/>
    </row>
    <row r="91" spans="2:22" ht="31.5" x14ac:dyDescent="0.25">
      <c r="B91" s="194" t="s">
        <v>18</v>
      </c>
      <c r="C91" s="188">
        <v>5</v>
      </c>
      <c r="D91" s="190">
        <v>3</v>
      </c>
      <c r="E91" s="188">
        <v>5</v>
      </c>
      <c r="F91" s="286"/>
    </row>
    <row r="92" spans="2:22" ht="31.5" x14ac:dyDescent="0.25">
      <c r="B92" s="194" t="s">
        <v>19</v>
      </c>
      <c r="C92" s="189">
        <v>4</v>
      </c>
      <c r="D92" s="326" t="s">
        <v>433</v>
      </c>
      <c r="E92" s="188">
        <v>5</v>
      </c>
      <c r="F92" s="286"/>
    </row>
    <row r="93" spans="2:22" ht="31.5" x14ac:dyDescent="0.25">
      <c r="B93" s="194" t="s">
        <v>21</v>
      </c>
      <c r="C93" s="190">
        <v>3</v>
      </c>
      <c r="D93" s="189">
        <v>4</v>
      </c>
      <c r="E93" s="188">
        <v>5</v>
      </c>
      <c r="F93" s="286"/>
    </row>
    <row r="94" spans="2:22" ht="32.25" thickBot="1" x14ac:dyDescent="0.3">
      <c r="B94" s="194" t="s">
        <v>22</v>
      </c>
      <c r="C94" s="189">
        <v>4</v>
      </c>
      <c r="D94" s="188">
        <v>5</v>
      </c>
      <c r="E94" s="189">
        <v>4</v>
      </c>
      <c r="F94" s="190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</row>
    <row r="95" spans="2:22" ht="32.25" thickBot="1" x14ac:dyDescent="0.3">
      <c r="B95" s="194" t="s">
        <v>286</v>
      </c>
      <c r="C95" s="189">
        <v>4</v>
      </c>
      <c r="D95" s="193">
        <v>2</v>
      </c>
      <c r="E95" s="189">
        <v>4</v>
      </c>
      <c r="F95" s="190"/>
      <c r="I95" s="89"/>
      <c r="J95" s="59">
        <v>5</v>
      </c>
      <c r="K95" s="59">
        <v>5</v>
      </c>
      <c r="L95" s="59">
        <v>5</v>
      </c>
      <c r="M95" s="59">
        <v>5</v>
      </c>
      <c r="N95" s="59">
        <v>5</v>
      </c>
      <c r="O95" s="59">
        <v>5</v>
      </c>
      <c r="P95" s="59">
        <v>5</v>
      </c>
      <c r="Q95" s="89"/>
      <c r="R95" s="89"/>
      <c r="S95" s="89"/>
      <c r="T95" s="89"/>
      <c r="U95" s="89"/>
      <c r="V95" s="89"/>
    </row>
    <row r="96" spans="2:22" ht="32.25" thickBot="1" x14ac:dyDescent="0.3">
      <c r="B96" s="194" t="s">
        <v>20</v>
      </c>
      <c r="C96" s="188">
        <v>5</v>
      </c>
      <c r="D96" s="190">
        <v>3</v>
      </c>
      <c r="E96" s="189">
        <v>4</v>
      </c>
      <c r="F96" s="190"/>
      <c r="I96" s="89"/>
      <c r="J96" s="60">
        <v>4</v>
      </c>
      <c r="K96" s="60">
        <v>4</v>
      </c>
      <c r="L96" s="60">
        <v>4</v>
      </c>
      <c r="M96" s="60">
        <v>4</v>
      </c>
      <c r="N96" s="60">
        <v>4</v>
      </c>
      <c r="O96" s="60">
        <v>4</v>
      </c>
      <c r="P96" s="60">
        <v>4</v>
      </c>
      <c r="Q96" s="60">
        <v>4</v>
      </c>
      <c r="R96" s="60">
        <v>4</v>
      </c>
      <c r="S96" s="60">
        <v>4</v>
      </c>
      <c r="T96" s="60">
        <v>4</v>
      </c>
      <c r="U96" s="89"/>
      <c r="V96" s="89"/>
    </row>
    <row r="97" spans="2:22" ht="32.25" thickBot="1" x14ac:dyDescent="0.3">
      <c r="B97" s="194" t="s">
        <v>4</v>
      </c>
      <c r="C97" s="190">
        <v>3</v>
      </c>
      <c r="D97" s="193">
        <v>2</v>
      </c>
      <c r="E97" s="189">
        <v>4</v>
      </c>
      <c r="F97" s="190"/>
      <c r="I97" s="89"/>
      <c r="J97" s="183">
        <v>3</v>
      </c>
      <c r="K97" s="183">
        <v>3</v>
      </c>
      <c r="L97" s="183">
        <v>3</v>
      </c>
      <c r="M97" s="183">
        <v>3</v>
      </c>
      <c r="N97" s="183">
        <v>3</v>
      </c>
      <c r="O97" s="183">
        <v>3</v>
      </c>
      <c r="P97" s="89"/>
      <c r="Q97" s="89"/>
      <c r="R97" s="89"/>
      <c r="S97" s="89"/>
      <c r="T97" s="89"/>
      <c r="U97" s="89"/>
      <c r="V97" s="89"/>
    </row>
    <row r="98" spans="2:22" ht="32.25" thickBot="1" x14ac:dyDescent="0.3">
      <c r="B98" s="194" t="s">
        <v>8</v>
      </c>
      <c r="C98" s="189">
        <v>4</v>
      </c>
      <c r="D98" s="189">
        <v>4</v>
      </c>
      <c r="E98" s="189">
        <v>4</v>
      </c>
      <c r="F98" s="190"/>
      <c r="I98" s="89"/>
      <c r="J98" s="184">
        <v>2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</row>
    <row r="99" spans="2:22" ht="31.5" x14ac:dyDescent="0.25">
      <c r="B99" s="194" t="s">
        <v>5</v>
      </c>
      <c r="C99" s="193">
        <v>2</v>
      </c>
      <c r="D99" s="326" t="s">
        <v>433</v>
      </c>
      <c r="E99" s="188">
        <v>5</v>
      </c>
      <c r="F99" s="286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</row>
    <row r="100" spans="2:22" ht="31.5" x14ac:dyDescent="0.25">
      <c r="B100" s="194" t="s">
        <v>6</v>
      </c>
      <c r="C100" s="189">
        <v>4</v>
      </c>
      <c r="D100" s="326" t="s">
        <v>433</v>
      </c>
      <c r="E100" s="189">
        <v>4</v>
      </c>
      <c r="F100" s="190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</row>
    <row r="101" spans="2:22" ht="31.5" x14ac:dyDescent="0.25">
      <c r="B101" s="194" t="s">
        <v>25</v>
      </c>
      <c r="C101" s="188">
        <v>5</v>
      </c>
      <c r="D101" s="326" t="s">
        <v>433</v>
      </c>
      <c r="E101" s="189">
        <v>4</v>
      </c>
      <c r="F101" s="190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</row>
    <row r="102" spans="2:22" ht="31.5" x14ac:dyDescent="0.25">
      <c r="B102" s="194" t="s">
        <v>11</v>
      </c>
      <c r="C102" s="189">
        <v>4</v>
      </c>
      <c r="D102" s="190">
        <v>3</v>
      </c>
      <c r="E102" s="190">
        <v>3</v>
      </c>
      <c r="F102" s="190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</row>
    <row r="103" spans="2:22" ht="31.5" x14ac:dyDescent="0.25">
      <c r="B103" s="194" t="s">
        <v>16</v>
      </c>
      <c r="C103" s="189">
        <v>4</v>
      </c>
      <c r="D103" s="185">
        <v>1</v>
      </c>
      <c r="E103" s="189">
        <v>4</v>
      </c>
      <c r="F103" s="190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</row>
    <row r="104" spans="2:22" ht="31.5" x14ac:dyDescent="0.25">
      <c r="B104" s="194" t="s">
        <v>285</v>
      </c>
      <c r="C104" s="190">
        <v>3</v>
      </c>
      <c r="D104" s="190">
        <v>3</v>
      </c>
      <c r="E104" s="190">
        <v>3</v>
      </c>
      <c r="F104" s="190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</row>
    <row r="105" spans="2:22" ht="31.5" x14ac:dyDescent="0.25">
      <c r="B105" s="194" t="s">
        <v>23</v>
      </c>
      <c r="C105" s="188">
        <v>5</v>
      </c>
      <c r="D105" s="185">
        <v>1</v>
      </c>
      <c r="E105" s="189">
        <v>4</v>
      </c>
      <c r="F105" s="190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</row>
    <row r="106" spans="2:22" ht="31.5" x14ac:dyDescent="0.25">
      <c r="B106" s="194" t="s">
        <v>26</v>
      </c>
      <c r="C106" s="185">
        <v>1</v>
      </c>
      <c r="D106" s="190">
        <v>3</v>
      </c>
      <c r="E106" s="188">
        <v>5</v>
      </c>
      <c r="F106" s="286"/>
    </row>
    <row r="107" spans="2:22" ht="31.5" x14ac:dyDescent="0.25">
      <c r="B107" s="194" t="s">
        <v>12</v>
      </c>
      <c r="C107" s="189">
        <v>4</v>
      </c>
      <c r="D107" s="190">
        <v>3</v>
      </c>
      <c r="E107" s="190">
        <v>3</v>
      </c>
      <c r="F107" s="190"/>
    </row>
    <row r="108" spans="2:22" ht="31.5" x14ac:dyDescent="0.25">
      <c r="B108" s="194" t="s">
        <v>24</v>
      </c>
      <c r="C108" s="193">
        <v>2</v>
      </c>
      <c r="D108" s="189">
        <v>4</v>
      </c>
      <c r="E108" s="189">
        <v>4</v>
      </c>
      <c r="F108" s="190"/>
    </row>
    <row r="109" spans="2:22" ht="31.5" x14ac:dyDescent="0.25">
      <c r="B109" s="194" t="s">
        <v>17</v>
      </c>
      <c r="C109" s="185">
        <v>1</v>
      </c>
      <c r="D109" s="326" t="s">
        <v>433</v>
      </c>
      <c r="E109" s="188">
        <v>5</v>
      </c>
      <c r="F109" s="286"/>
    </row>
    <row r="110" spans="2:22" ht="31.5" x14ac:dyDescent="0.25">
      <c r="B110" s="194" t="s">
        <v>251</v>
      </c>
      <c r="C110" s="189">
        <v>4</v>
      </c>
      <c r="D110" s="190">
        <v>3</v>
      </c>
      <c r="E110" s="193">
        <v>2</v>
      </c>
      <c r="F110" s="190"/>
    </row>
    <row r="111" spans="2:22" ht="31.5" x14ac:dyDescent="0.25">
      <c r="B111" s="194" t="s">
        <v>250</v>
      </c>
      <c r="C111" s="190">
        <v>3</v>
      </c>
      <c r="D111" s="190">
        <v>3</v>
      </c>
      <c r="E111" s="190">
        <v>3</v>
      </c>
      <c r="F111" s="190"/>
    </row>
    <row r="112" spans="2:22" ht="31.5" x14ac:dyDescent="0.25">
      <c r="B112" s="194" t="s">
        <v>10</v>
      </c>
      <c r="C112" s="190">
        <v>3</v>
      </c>
      <c r="D112" s="190">
        <v>3</v>
      </c>
      <c r="E112" s="190">
        <v>3</v>
      </c>
      <c r="F112" s="190"/>
    </row>
    <row r="113" spans="2:26" ht="31.5" x14ac:dyDescent="0.25">
      <c r="B113" s="194" t="s">
        <v>2</v>
      </c>
      <c r="C113" s="188">
        <v>5</v>
      </c>
      <c r="D113" s="185">
        <v>1</v>
      </c>
      <c r="E113" s="190">
        <v>3</v>
      </c>
      <c r="F113" s="190"/>
    </row>
    <row r="114" spans="2:26" ht="31.5" x14ac:dyDescent="0.25">
      <c r="B114" s="194" t="s">
        <v>15</v>
      </c>
      <c r="C114" s="185">
        <v>1</v>
      </c>
      <c r="D114" s="326" t="s">
        <v>433</v>
      </c>
      <c r="E114" s="189">
        <v>4</v>
      </c>
      <c r="F114" s="190"/>
    </row>
    <row r="117" spans="2:26" ht="63" x14ac:dyDescent="0.25">
      <c r="B117" s="285" t="s">
        <v>27</v>
      </c>
      <c r="C117" s="284" t="s">
        <v>288</v>
      </c>
      <c r="D117" s="284" t="s">
        <v>45</v>
      </c>
      <c r="E117" s="284" t="s">
        <v>289</v>
      </c>
      <c r="F117" s="284" t="s">
        <v>290</v>
      </c>
    </row>
    <row r="118" spans="2:26" ht="31.5" x14ac:dyDescent="0.25">
      <c r="B118" s="194" t="s">
        <v>14</v>
      </c>
      <c r="C118" s="188">
        <v>5</v>
      </c>
      <c r="D118" s="190">
        <v>3</v>
      </c>
      <c r="E118" s="188">
        <v>5</v>
      </c>
      <c r="F118" s="188">
        <v>5</v>
      </c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2:26" ht="31.5" x14ac:dyDescent="0.25">
      <c r="B119" s="194" t="s">
        <v>18</v>
      </c>
      <c r="C119" s="188">
        <v>5</v>
      </c>
      <c r="D119" s="190">
        <v>3</v>
      </c>
      <c r="E119" s="188">
        <v>5</v>
      </c>
      <c r="F119" s="188">
        <v>5</v>
      </c>
      <c r="J119" s="89"/>
      <c r="K119" s="188">
        <v>5</v>
      </c>
      <c r="L119" s="188">
        <v>5</v>
      </c>
      <c r="M119" s="188">
        <v>5</v>
      </c>
      <c r="N119" s="188">
        <v>5</v>
      </c>
      <c r="O119" s="188">
        <v>5</v>
      </c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2:26" ht="31.5" x14ac:dyDescent="0.25">
      <c r="B120" s="194" t="s">
        <v>19</v>
      </c>
      <c r="C120" s="189">
        <v>4</v>
      </c>
      <c r="D120" s="326" t="s">
        <v>433</v>
      </c>
      <c r="E120" s="188">
        <v>5</v>
      </c>
      <c r="F120" s="188">
        <v>5</v>
      </c>
      <c r="J120" s="89"/>
      <c r="K120" s="189">
        <v>4</v>
      </c>
      <c r="L120" s="189">
        <v>4</v>
      </c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2:26" ht="31.5" x14ac:dyDescent="0.25">
      <c r="B121" s="194" t="s">
        <v>21</v>
      </c>
      <c r="C121" s="190">
        <v>3</v>
      </c>
      <c r="D121" s="189">
        <v>4</v>
      </c>
      <c r="E121" s="188">
        <v>5</v>
      </c>
      <c r="F121" s="189">
        <v>4</v>
      </c>
      <c r="J121" s="89"/>
      <c r="K121" s="190">
        <v>3</v>
      </c>
      <c r="L121" s="190">
        <v>3</v>
      </c>
      <c r="M121" s="190">
        <v>3</v>
      </c>
      <c r="N121" s="190">
        <v>3</v>
      </c>
      <c r="O121" s="190">
        <v>3</v>
      </c>
      <c r="P121" s="190">
        <v>3</v>
      </c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2:26" ht="31.5" x14ac:dyDescent="0.25">
      <c r="B122" s="194" t="s">
        <v>22</v>
      </c>
      <c r="C122" s="189">
        <v>4</v>
      </c>
      <c r="D122" s="188">
        <v>5</v>
      </c>
      <c r="E122" s="189">
        <v>4</v>
      </c>
      <c r="F122" s="190">
        <v>3</v>
      </c>
      <c r="J122" s="89"/>
      <c r="K122" s="193">
        <v>2</v>
      </c>
      <c r="L122" s="193">
        <v>2</v>
      </c>
      <c r="M122" s="193">
        <v>2</v>
      </c>
      <c r="N122" s="193">
        <v>2</v>
      </c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2:26" ht="31.5" x14ac:dyDescent="0.25">
      <c r="B123" s="194" t="s">
        <v>286</v>
      </c>
      <c r="C123" s="189">
        <v>4</v>
      </c>
      <c r="D123" s="193">
        <v>2</v>
      </c>
      <c r="E123" s="189">
        <v>4</v>
      </c>
      <c r="F123" s="188">
        <v>5</v>
      </c>
      <c r="J123" s="89"/>
      <c r="K123" s="185">
        <v>1</v>
      </c>
      <c r="L123" s="185">
        <v>1</v>
      </c>
      <c r="M123" s="185">
        <v>1</v>
      </c>
      <c r="N123" s="185">
        <v>1</v>
      </c>
      <c r="O123" s="185">
        <v>1</v>
      </c>
      <c r="P123" s="185">
        <v>1</v>
      </c>
      <c r="Q123" s="185">
        <v>1</v>
      </c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2:26" ht="31.5" x14ac:dyDescent="0.25">
      <c r="B124" s="194" t="s">
        <v>20</v>
      </c>
      <c r="C124" s="188">
        <v>5</v>
      </c>
      <c r="D124" s="190">
        <v>3</v>
      </c>
      <c r="E124" s="189">
        <v>4</v>
      </c>
      <c r="F124" s="190">
        <v>3</v>
      </c>
      <c r="J124" s="89"/>
      <c r="K124" s="326" t="s">
        <v>433</v>
      </c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2:26" ht="31.5" x14ac:dyDescent="0.25">
      <c r="B125" s="194" t="s">
        <v>4</v>
      </c>
      <c r="C125" s="190">
        <v>3</v>
      </c>
      <c r="D125" s="193">
        <v>2</v>
      </c>
      <c r="E125" s="189">
        <v>4</v>
      </c>
      <c r="F125" s="188">
        <v>5</v>
      </c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2:26" ht="31.5" x14ac:dyDescent="0.25">
      <c r="B126" s="194" t="s">
        <v>8</v>
      </c>
      <c r="C126" s="189">
        <v>4</v>
      </c>
      <c r="D126" s="189">
        <v>4</v>
      </c>
      <c r="E126" s="189">
        <v>4</v>
      </c>
      <c r="F126" s="193">
        <v>2</v>
      </c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2:26" ht="31.5" x14ac:dyDescent="0.25">
      <c r="B127" s="194" t="s">
        <v>5</v>
      </c>
      <c r="C127" s="193">
        <v>2</v>
      </c>
      <c r="D127" s="326" t="s">
        <v>433</v>
      </c>
      <c r="E127" s="188">
        <v>5</v>
      </c>
      <c r="F127" s="189">
        <v>4</v>
      </c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2:26" ht="31.5" x14ac:dyDescent="0.25">
      <c r="B128" s="194" t="s">
        <v>6</v>
      </c>
      <c r="C128" s="189">
        <v>4</v>
      </c>
      <c r="D128" s="326" t="s">
        <v>433</v>
      </c>
      <c r="E128" s="189">
        <v>4</v>
      </c>
      <c r="F128" s="190">
        <v>3</v>
      </c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2:26" ht="31.5" x14ac:dyDescent="0.25">
      <c r="B129" s="194" t="s">
        <v>25</v>
      </c>
      <c r="C129" s="188">
        <v>5</v>
      </c>
      <c r="D129" s="326" t="s">
        <v>433</v>
      </c>
      <c r="E129" s="189">
        <v>4</v>
      </c>
      <c r="F129" s="193">
        <v>2</v>
      </c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2:26" ht="31.5" x14ac:dyDescent="0.25">
      <c r="B130" s="194" t="s">
        <v>11</v>
      </c>
      <c r="C130" s="189">
        <v>4</v>
      </c>
      <c r="D130" s="190">
        <v>3</v>
      </c>
      <c r="E130" s="190">
        <v>3</v>
      </c>
      <c r="F130" s="190">
        <v>3</v>
      </c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2:26" ht="31.5" x14ac:dyDescent="0.25">
      <c r="B131" s="194" t="s">
        <v>16</v>
      </c>
      <c r="C131" s="189">
        <v>4</v>
      </c>
      <c r="D131" s="185">
        <v>1</v>
      </c>
      <c r="E131" s="189">
        <v>4</v>
      </c>
      <c r="F131" s="190">
        <v>3</v>
      </c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2:26" ht="31.5" x14ac:dyDescent="0.25">
      <c r="B132" s="194" t="s">
        <v>285</v>
      </c>
      <c r="C132" s="190">
        <v>3</v>
      </c>
      <c r="D132" s="190">
        <v>3</v>
      </c>
      <c r="E132" s="190">
        <v>3</v>
      </c>
      <c r="F132" s="190">
        <v>3</v>
      </c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2:26" ht="31.5" x14ac:dyDescent="0.25">
      <c r="B133" s="194" t="s">
        <v>23</v>
      </c>
      <c r="C133" s="188">
        <v>5</v>
      </c>
      <c r="D133" s="185">
        <v>1</v>
      </c>
      <c r="E133" s="189">
        <v>4</v>
      </c>
      <c r="F133" s="193">
        <v>2</v>
      </c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2:26" ht="31.5" x14ac:dyDescent="0.25">
      <c r="B134" s="194" t="s">
        <v>26</v>
      </c>
      <c r="C134" s="185">
        <v>1</v>
      </c>
      <c r="D134" s="190">
        <v>3</v>
      </c>
      <c r="E134" s="188">
        <v>5</v>
      </c>
      <c r="F134" s="326" t="s">
        <v>433</v>
      </c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2:26" ht="31.5" x14ac:dyDescent="0.25">
      <c r="B135" s="194" t="s">
        <v>12</v>
      </c>
      <c r="C135" s="189">
        <v>4</v>
      </c>
      <c r="D135" s="190">
        <v>3</v>
      </c>
      <c r="E135" s="190">
        <v>3</v>
      </c>
      <c r="F135" s="185">
        <v>1</v>
      </c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2:26" ht="31.5" x14ac:dyDescent="0.25">
      <c r="B136" s="194" t="s">
        <v>24</v>
      </c>
      <c r="C136" s="193">
        <v>2</v>
      </c>
      <c r="D136" s="189">
        <v>4</v>
      </c>
      <c r="E136" s="189">
        <v>4</v>
      </c>
      <c r="F136" s="185">
        <v>1</v>
      </c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2:26" ht="31.5" x14ac:dyDescent="0.25">
      <c r="B137" s="194" t="s">
        <v>17</v>
      </c>
      <c r="C137" s="185">
        <v>1</v>
      </c>
      <c r="D137" s="326" t="s">
        <v>433</v>
      </c>
      <c r="E137" s="188">
        <v>5</v>
      </c>
      <c r="F137" s="193">
        <v>2</v>
      </c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2:26" ht="31.5" x14ac:dyDescent="0.25">
      <c r="B138" s="194" t="s">
        <v>251</v>
      </c>
      <c r="C138" s="189">
        <v>4</v>
      </c>
      <c r="D138" s="190">
        <v>3</v>
      </c>
      <c r="E138" s="193">
        <v>2</v>
      </c>
      <c r="F138" s="185">
        <v>1</v>
      </c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2:26" ht="31.5" x14ac:dyDescent="0.25">
      <c r="B139" s="194" t="s">
        <v>250</v>
      </c>
      <c r="C139" s="190">
        <v>3</v>
      </c>
      <c r="D139" s="190">
        <v>3</v>
      </c>
      <c r="E139" s="190">
        <v>3</v>
      </c>
      <c r="F139" s="185">
        <v>1</v>
      </c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2:26" ht="31.5" x14ac:dyDescent="0.25">
      <c r="B140" s="194" t="s">
        <v>10</v>
      </c>
      <c r="C140" s="190">
        <v>3</v>
      </c>
      <c r="D140" s="190">
        <v>3</v>
      </c>
      <c r="E140" s="190">
        <v>3</v>
      </c>
      <c r="F140" s="185">
        <v>1</v>
      </c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2:26" ht="31.5" x14ac:dyDescent="0.25">
      <c r="B141" s="194" t="s">
        <v>2</v>
      </c>
      <c r="C141" s="188">
        <v>5</v>
      </c>
      <c r="D141" s="185">
        <v>1</v>
      </c>
      <c r="E141" s="190">
        <v>3</v>
      </c>
      <c r="F141" s="185">
        <v>1</v>
      </c>
      <c r="J141" s="89"/>
      <c r="K141" s="89"/>
      <c r="L141" s="89"/>
      <c r="M141" s="89"/>
      <c r="N141" s="89"/>
      <c r="O141" s="89"/>
      <c r="P141" s="89"/>
      <c r="Q141" s="89"/>
      <c r="S141" s="89"/>
      <c r="T141" s="89"/>
      <c r="U141" s="89"/>
      <c r="V141" s="89"/>
      <c r="W141" s="89"/>
      <c r="X141" s="89"/>
      <c r="Y141" s="89"/>
      <c r="Z141" s="89"/>
    </row>
    <row r="142" spans="2:26" ht="31.5" x14ac:dyDescent="0.25">
      <c r="B142" s="194" t="s">
        <v>15</v>
      </c>
      <c r="C142" s="185">
        <v>1</v>
      </c>
      <c r="D142" s="326" t="s">
        <v>433</v>
      </c>
      <c r="E142" s="189">
        <v>4</v>
      </c>
      <c r="F142" s="185">
        <v>1</v>
      </c>
    </row>
  </sheetData>
  <sortState ref="A1:H26">
    <sortCondition descending="1" ref="H1"/>
  </sortState>
  <mergeCells count="1">
    <mergeCell ref="C28:G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7"/>
  <sheetViews>
    <sheetView zoomScaleNormal="100" workbookViewId="0">
      <selection activeCell="A3" sqref="A3:AC9"/>
    </sheetView>
  </sheetViews>
  <sheetFormatPr defaultRowHeight="15" x14ac:dyDescent="0.25"/>
  <cols>
    <col min="1" max="1" width="18.28515625" customWidth="1"/>
    <col min="2" max="26" width="6.5703125" customWidth="1"/>
    <col min="33" max="33" width="40.7109375" customWidth="1"/>
  </cols>
  <sheetData>
    <row r="3" spans="1:33" ht="137.25" x14ac:dyDescent="0.25">
      <c r="A3" s="306"/>
      <c r="B3" s="305" t="s">
        <v>14</v>
      </c>
      <c r="C3" s="305" t="s">
        <v>18</v>
      </c>
      <c r="D3" s="305" t="s">
        <v>19</v>
      </c>
      <c r="E3" s="305" t="s">
        <v>21</v>
      </c>
      <c r="F3" s="305" t="s">
        <v>22</v>
      </c>
      <c r="G3" s="305" t="s">
        <v>286</v>
      </c>
      <c r="H3" s="305" t="s">
        <v>20</v>
      </c>
      <c r="I3" s="305" t="s">
        <v>4</v>
      </c>
      <c r="J3" s="305" t="s">
        <v>8</v>
      </c>
      <c r="K3" s="305" t="s">
        <v>5</v>
      </c>
      <c r="L3" s="305" t="s">
        <v>6</v>
      </c>
      <c r="M3" s="305" t="s">
        <v>25</v>
      </c>
      <c r="N3" s="305" t="s">
        <v>11</v>
      </c>
      <c r="O3" s="305" t="s">
        <v>16</v>
      </c>
      <c r="P3" s="305" t="s">
        <v>285</v>
      </c>
      <c r="Q3" s="305" t="s">
        <v>23</v>
      </c>
      <c r="R3" s="305" t="s">
        <v>26</v>
      </c>
      <c r="S3" s="305" t="s">
        <v>12</v>
      </c>
      <c r="T3" s="305" t="s">
        <v>24</v>
      </c>
      <c r="U3" s="305" t="s">
        <v>17</v>
      </c>
      <c r="V3" s="305" t="s">
        <v>251</v>
      </c>
      <c r="W3" s="305" t="s">
        <v>250</v>
      </c>
      <c r="X3" s="305" t="s">
        <v>10</v>
      </c>
      <c r="Y3" s="305" t="s">
        <v>2</v>
      </c>
      <c r="Z3" s="305" t="s">
        <v>15</v>
      </c>
      <c r="AF3" s="336"/>
      <c r="AG3" s="336"/>
    </row>
    <row r="4" spans="1:33" ht="46.5" customHeight="1" x14ac:dyDescent="0.25">
      <c r="A4" s="308" t="s">
        <v>288</v>
      </c>
      <c r="B4" s="188">
        <v>5</v>
      </c>
      <c r="C4" s="188">
        <v>5</v>
      </c>
      <c r="D4" s="189">
        <v>4</v>
      </c>
      <c r="E4" s="190">
        <v>3</v>
      </c>
      <c r="F4" s="189">
        <v>4</v>
      </c>
      <c r="G4" s="189">
        <v>4</v>
      </c>
      <c r="H4" s="188">
        <v>5</v>
      </c>
      <c r="I4" s="190">
        <v>3</v>
      </c>
      <c r="J4" s="189">
        <v>4</v>
      </c>
      <c r="K4" s="193">
        <v>2</v>
      </c>
      <c r="L4" s="189">
        <v>4</v>
      </c>
      <c r="M4" s="188">
        <v>5</v>
      </c>
      <c r="N4" s="189">
        <v>4</v>
      </c>
      <c r="O4" s="189">
        <v>4</v>
      </c>
      <c r="P4" s="190">
        <v>3</v>
      </c>
      <c r="Q4" s="188">
        <v>5</v>
      </c>
      <c r="R4" s="185">
        <v>1</v>
      </c>
      <c r="S4" s="189">
        <v>4</v>
      </c>
      <c r="T4" s="193">
        <v>2</v>
      </c>
      <c r="U4" s="185">
        <v>1</v>
      </c>
      <c r="V4" s="189">
        <v>4</v>
      </c>
      <c r="W4" s="190">
        <v>3</v>
      </c>
      <c r="X4" s="190">
        <v>3</v>
      </c>
      <c r="Y4" s="188">
        <v>5</v>
      </c>
      <c r="Z4" s="185">
        <v>1</v>
      </c>
      <c r="AA4" s="89"/>
      <c r="AB4" s="89"/>
      <c r="AC4" s="89"/>
      <c r="AF4" s="188">
        <v>5</v>
      </c>
      <c r="AG4" s="190" t="s">
        <v>434</v>
      </c>
    </row>
    <row r="5" spans="1:33" ht="46.5" customHeight="1" x14ac:dyDescent="0.25">
      <c r="A5" s="308" t="s">
        <v>45</v>
      </c>
      <c r="B5" s="190">
        <v>3</v>
      </c>
      <c r="C5" s="190">
        <v>3</v>
      </c>
      <c r="D5" s="326" t="s">
        <v>433</v>
      </c>
      <c r="E5" s="189">
        <v>4</v>
      </c>
      <c r="F5" s="188">
        <v>5</v>
      </c>
      <c r="G5" s="193">
        <v>2</v>
      </c>
      <c r="H5" s="190">
        <v>3</v>
      </c>
      <c r="I5" s="193">
        <v>2</v>
      </c>
      <c r="J5" s="189">
        <v>4</v>
      </c>
      <c r="K5" s="326" t="s">
        <v>433</v>
      </c>
      <c r="L5" s="326" t="s">
        <v>433</v>
      </c>
      <c r="M5" s="326" t="s">
        <v>433</v>
      </c>
      <c r="N5" s="190">
        <v>3</v>
      </c>
      <c r="O5" s="185">
        <v>1</v>
      </c>
      <c r="P5" s="190">
        <v>3</v>
      </c>
      <c r="Q5" s="185">
        <v>1</v>
      </c>
      <c r="R5" s="190">
        <v>3</v>
      </c>
      <c r="S5" s="190">
        <v>3</v>
      </c>
      <c r="T5" s="189">
        <v>4</v>
      </c>
      <c r="U5" s="326" t="s">
        <v>433</v>
      </c>
      <c r="V5" s="190">
        <v>3</v>
      </c>
      <c r="W5" s="190">
        <v>3</v>
      </c>
      <c r="X5" s="190">
        <v>3</v>
      </c>
      <c r="Y5" s="185">
        <v>1</v>
      </c>
      <c r="Z5" s="326" t="s">
        <v>433</v>
      </c>
      <c r="AA5" s="89"/>
      <c r="AB5" s="89"/>
      <c r="AC5" s="89"/>
      <c r="AF5" s="189">
        <v>4</v>
      </c>
      <c r="AG5" s="190" t="s">
        <v>437</v>
      </c>
    </row>
    <row r="6" spans="1:33" ht="46.5" customHeight="1" x14ac:dyDescent="0.25">
      <c r="A6" s="308" t="s">
        <v>289</v>
      </c>
      <c r="B6" s="188">
        <v>5</v>
      </c>
      <c r="C6" s="188">
        <v>5</v>
      </c>
      <c r="D6" s="188">
        <v>5</v>
      </c>
      <c r="E6" s="188">
        <v>5</v>
      </c>
      <c r="F6" s="189">
        <v>4</v>
      </c>
      <c r="G6" s="189">
        <v>4</v>
      </c>
      <c r="H6" s="189">
        <v>4</v>
      </c>
      <c r="I6" s="189">
        <v>4</v>
      </c>
      <c r="J6" s="189">
        <v>4</v>
      </c>
      <c r="K6" s="188">
        <v>5</v>
      </c>
      <c r="L6" s="189">
        <v>4</v>
      </c>
      <c r="M6" s="189">
        <v>4</v>
      </c>
      <c r="N6" s="190">
        <v>3</v>
      </c>
      <c r="O6" s="189">
        <v>4</v>
      </c>
      <c r="P6" s="190">
        <v>3</v>
      </c>
      <c r="Q6" s="189">
        <v>4</v>
      </c>
      <c r="R6" s="188">
        <v>5</v>
      </c>
      <c r="S6" s="190">
        <v>3</v>
      </c>
      <c r="T6" s="189">
        <v>4</v>
      </c>
      <c r="U6" s="188">
        <v>5</v>
      </c>
      <c r="V6" s="193">
        <v>2</v>
      </c>
      <c r="W6" s="190">
        <v>3</v>
      </c>
      <c r="X6" s="190">
        <v>3</v>
      </c>
      <c r="Y6" s="190">
        <v>3</v>
      </c>
      <c r="Z6" s="189">
        <v>4</v>
      </c>
      <c r="AA6" s="89"/>
      <c r="AB6" s="89"/>
      <c r="AC6" s="89"/>
      <c r="AF6" s="190">
        <v>3</v>
      </c>
      <c r="AG6" s="190" t="s">
        <v>435</v>
      </c>
    </row>
    <row r="7" spans="1:33" ht="46.5" customHeight="1" x14ac:dyDescent="0.25">
      <c r="A7" s="308" t="s">
        <v>290</v>
      </c>
      <c r="B7" s="188">
        <v>5</v>
      </c>
      <c r="C7" s="188">
        <v>5</v>
      </c>
      <c r="D7" s="188">
        <v>5</v>
      </c>
      <c r="E7" s="189">
        <v>4</v>
      </c>
      <c r="F7" s="190">
        <v>3</v>
      </c>
      <c r="G7" s="188">
        <v>5</v>
      </c>
      <c r="H7" s="190">
        <v>3</v>
      </c>
      <c r="I7" s="188">
        <v>5</v>
      </c>
      <c r="J7" s="193">
        <v>2</v>
      </c>
      <c r="K7" s="189">
        <v>4</v>
      </c>
      <c r="L7" s="190">
        <v>3</v>
      </c>
      <c r="M7" s="193">
        <v>2</v>
      </c>
      <c r="N7" s="190">
        <v>3</v>
      </c>
      <c r="O7" s="190">
        <v>3</v>
      </c>
      <c r="P7" s="190">
        <v>3</v>
      </c>
      <c r="Q7" s="193">
        <v>2</v>
      </c>
      <c r="R7" s="326" t="s">
        <v>433</v>
      </c>
      <c r="S7" s="185">
        <v>1</v>
      </c>
      <c r="T7" s="185">
        <v>1</v>
      </c>
      <c r="U7" s="193">
        <v>2</v>
      </c>
      <c r="V7" s="185">
        <v>1</v>
      </c>
      <c r="W7" s="185">
        <v>1</v>
      </c>
      <c r="X7" s="185">
        <v>1</v>
      </c>
      <c r="Y7" s="185">
        <v>1</v>
      </c>
      <c r="Z7" s="185">
        <v>1</v>
      </c>
      <c r="AA7" s="89"/>
      <c r="AB7" s="89"/>
      <c r="AC7" s="89"/>
      <c r="AF7" s="193">
        <v>2</v>
      </c>
      <c r="AG7" s="190" t="s">
        <v>438</v>
      </c>
    </row>
    <row r="8" spans="1:33" ht="36" customHeight="1" x14ac:dyDescent="0.25">
      <c r="A8" s="327" t="s">
        <v>284</v>
      </c>
      <c r="B8" s="307">
        <f>SUM(B4:B7)</f>
        <v>18</v>
      </c>
      <c r="C8" s="307">
        <f>SUM(C4:C7)</f>
        <v>18</v>
      </c>
      <c r="D8" s="307">
        <f>SUM(D4:D7)+3</f>
        <v>17</v>
      </c>
      <c r="E8" s="307">
        <f t="shared" ref="E8:J8" si="0">SUM(E4:E7)</f>
        <v>16</v>
      </c>
      <c r="F8" s="307">
        <f t="shared" si="0"/>
        <v>16</v>
      </c>
      <c r="G8" s="307">
        <f t="shared" si="0"/>
        <v>15</v>
      </c>
      <c r="H8" s="307">
        <f t="shared" si="0"/>
        <v>15</v>
      </c>
      <c r="I8" s="307">
        <f t="shared" si="0"/>
        <v>14</v>
      </c>
      <c r="J8" s="307">
        <f t="shared" si="0"/>
        <v>14</v>
      </c>
      <c r="K8" s="307">
        <f>SUM(K4:K7)+3</f>
        <v>14</v>
      </c>
      <c r="L8" s="307">
        <f>SUM(L4:L7)+3</f>
        <v>14</v>
      </c>
      <c r="M8" s="307">
        <f>SUM(M4:M7)+3</f>
        <v>14</v>
      </c>
      <c r="N8" s="307">
        <f>SUM(N4:N7)</f>
        <v>13</v>
      </c>
      <c r="O8" s="307">
        <f>SUM(O4:O7)</f>
        <v>12</v>
      </c>
      <c r="P8" s="307">
        <f>SUM(P4:P7)</f>
        <v>12</v>
      </c>
      <c r="Q8" s="307">
        <f>SUM(Q4:Q7)</f>
        <v>12</v>
      </c>
      <c r="R8" s="307">
        <v>12</v>
      </c>
      <c r="S8" s="307">
        <f>SUM(S4:S7)</f>
        <v>11</v>
      </c>
      <c r="T8" s="307">
        <f>SUM(T4:T7)</f>
        <v>11</v>
      </c>
      <c r="U8" s="307">
        <f>SUM(U4:U7)+3</f>
        <v>11</v>
      </c>
      <c r="V8" s="307">
        <f>SUM(V4:V7)</f>
        <v>10</v>
      </c>
      <c r="W8" s="307">
        <f>SUM(W4:W7)</f>
        <v>10</v>
      </c>
      <c r="X8" s="307">
        <f>SUM(X4:X7)</f>
        <v>10</v>
      </c>
      <c r="Y8" s="307">
        <f>SUM(Y4:Y7)</f>
        <v>10</v>
      </c>
      <c r="Z8" s="307">
        <f>SUM(Z4:Z7)+3</f>
        <v>9</v>
      </c>
      <c r="AA8" s="89"/>
      <c r="AB8" s="89"/>
      <c r="AC8" s="89"/>
      <c r="AF8" s="185">
        <v>1</v>
      </c>
      <c r="AG8" s="190" t="s">
        <v>436</v>
      </c>
    </row>
    <row r="9" spans="1:33" ht="46.5" customHeight="1" x14ac:dyDescent="0.2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F9" s="326" t="s">
        <v>433</v>
      </c>
      <c r="AG9" s="190" t="s">
        <v>439</v>
      </c>
    </row>
    <row r="10" spans="1:33" x14ac:dyDescent="0.25">
      <c r="A10" s="89"/>
      <c r="B10" s="89"/>
    </row>
    <row r="11" spans="1:33" ht="137.25" x14ac:dyDescent="0.25">
      <c r="A11" s="306"/>
      <c r="B11" s="315" t="s">
        <v>14</v>
      </c>
      <c r="C11" s="305" t="s">
        <v>18</v>
      </c>
      <c r="D11" s="305" t="s">
        <v>19</v>
      </c>
      <c r="E11" s="305" t="s">
        <v>21</v>
      </c>
      <c r="F11" s="305" t="s">
        <v>22</v>
      </c>
      <c r="G11" s="305" t="s">
        <v>286</v>
      </c>
      <c r="H11" s="305" t="s">
        <v>20</v>
      </c>
      <c r="I11" s="305" t="s">
        <v>4</v>
      </c>
      <c r="J11" s="305" t="s">
        <v>8</v>
      </c>
      <c r="K11" s="305" t="s">
        <v>5</v>
      </c>
      <c r="L11" s="305" t="s">
        <v>6</v>
      </c>
      <c r="M11" s="305" t="s">
        <v>25</v>
      </c>
      <c r="N11" s="305" t="s">
        <v>11</v>
      </c>
      <c r="O11" s="305" t="s">
        <v>16</v>
      </c>
      <c r="P11" s="305" t="s">
        <v>285</v>
      </c>
      <c r="Q11" s="305" t="s">
        <v>23</v>
      </c>
      <c r="R11" s="305" t="s">
        <v>26</v>
      </c>
      <c r="S11" s="305" t="s">
        <v>12</v>
      </c>
      <c r="T11" s="305" t="s">
        <v>24</v>
      </c>
      <c r="U11" s="305" t="s">
        <v>17</v>
      </c>
      <c r="V11" s="305" t="s">
        <v>251</v>
      </c>
      <c r="W11" s="305" t="s">
        <v>250</v>
      </c>
      <c r="X11" s="305" t="s">
        <v>10</v>
      </c>
      <c r="Y11" s="305" t="s">
        <v>2</v>
      </c>
      <c r="Z11" s="305" t="s">
        <v>15</v>
      </c>
    </row>
    <row r="12" spans="1:33" ht="37.5" x14ac:dyDescent="0.25">
      <c r="A12" s="308" t="s">
        <v>288</v>
      </c>
      <c r="B12" s="188">
        <v>5</v>
      </c>
      <c r="C12" s="188">
        <v>5</v>
      </c>
      <c r="D12" s="189">
        <v>4</v>
      </c>
      <c r="E12" s="190">
        <v>3</v>
      </c>
      <c r="F12" s="189">
        <v>4</v>
      </c>
      <c r="G12" s="189">
        <v>4</v>
      </c>
      <c r="H12" s="188">
        <v>5</v>
      </c>
      <c r="I12" s="190">
        <v>3</v>
      </c>
      <c r="J12" s="189">
        <v>4</v>
      </c>
      <c r="K12" s="193">
        <v>2</v>
      </c>
      <c r="L12" s="189">
        <v>4</v>
      </c>
      <c r="M12" s="188">
        <v>5</v>
      </c>
      <c r="N12" s="189">
        <v>4</v>
      </c>
      <c r="O12" s="189">
        <v>4</v>
      </c>
      <c r="P12" s="190">
        <v>3</v>
      </c>
      <c r="Q12" s="188">
        <v>5</v>
      </c>
      <c r="R12" s="185">
        <v>1</v>
      </c>
      <c r="S12" s="189">
        <v>4</v>
      </c>
      <c r="T12" s="193">
        <v>2</v>
      </c>
      <c r="U12" s="185">
        <v>1</v>
      </c>
      <c r="V12" s="189">
        <v>4</v>
      </c>
      <c r="W12" s="190">
        <v>3</v>
      </c>
      <c r="X12" s="190">
        <v>3</v>
      </c>
      <c r="Y12" s="188">
        <v>5</v>
      </c>
      <c r="Z12" s="185">
        <v>1</v>
      </c>
      <c r="AA12" s="89"/>
      <c r="AB12" s="89"/>
      <c r="AC12" s="89"/>
    </row>
    <row r="13" spans="1:33" ht="31.5" x14ac:dyDescent="0.25">
      <c r="A13" s="308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89"/>
      <c r="AB13" s="89"/>
      <c r="AC13" s="89"/>
    </row>
    <row r="14" spans="1:33" ht="31.5" x14ac:dyDescent="0.25">
      <c r="A14" s="308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89"/>
      <c r="AB14" s="89"/>
      <c r="AC14" s="89"/>
    </row>
    <row r="15" spans="1:33" ht="31.5" x14ac:dyDescent="0.25">
      <c r="A15" s="308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89"/>
      <c r="AB15" s="89"/>
      <c r="AC15" s="89"/>
    </row>
    <row r="16" spans="1:33" x14ac:dyDescent="0.2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1:29" x14ac:dyDescent="0.25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1:29" ht="137.25" x14ac:dyDescent="0.25">
      <c r="A18" s="306"/>
      <c r="B18" s="305" t="s">
        <v>14</v>
      </c>
      <c r="C18" s="305" t="s">
        <v>18</v>
      </c>
      <c r="D18" s="305" t="s">
        <v>19</v>
      </c>
      <c r="E18" s="305" t="s">
        <v>21</v>
      </c>
      <c r="F18" s="305" t="s">
        <v>22</v>
      </c>
      <c r="G18" s="305" t="s">
        <v>286</v>
      </c>
      <c r="H18" s="305" t="s">
        <v>20</v>
      </c>
      <c r="I18" s="305" t="s">
        <v>4</v>
      </c>
      <c r="J18" s="305" t="s">
        <v>8</v>
      </c>
      <c r="K18" s="305" t="s">
        <v>5</v>
      </c>
      <c r="L18" s="305" t="s">
        <v>6</v>
      </c>
      <c r="M18" s="305" t="s">
        <v>25</v>
      </c>
      <c r="N18" s="305" t="s">
        <v>11</v>
      </c>
      <c r="O18" s="305" t="s">
        <v>16</v>
      </c>
      <c r="P18" s="305" t="s">
        <v>285</v>
      </c>
      <c r="Q18" s="305" t="s">
        <v>23</v>
      </c>
      <c r="R18" s="305" t="s">
        <v>26</v>
      </c>
      <c r="S18" s="305" t="s">
        <v>12</v>
      </c>
      <c r="T18" s="305" t="s">
        <v>24</v>
      </c>
      <c r="U18" s="305" t="s">
        <v>17</v>
      </c>
      <c r="V18" s="305" t="s">
        <v>251</v>
      </c>
      <c r="W18" s="305" t="s">
        <v>250</v>
      </c>
      <c r="X18" s="305" t="s">
        <v>10</v>
      </c>
      <c r="Y18" s="305" t="s">
        <v>2</v>
      </c>
      <c r="Z18" s="305" t="s">
        <v>15</v>
      </c>
    </row>
    <row r="19" spans="1:29" ht="37.5" x14ac:dyDescent="0.25">
      <c r="A19" s="308" t="s">
        <v>288</v>
      </c>
      <c r="B19" s="188">
        <v>5</v>
      </c>
      <c r="C19" s="188">
        <v>5</v>
      </c>
      <c r="D19" s="189">
        <v>4</v>
      </c>
      <c r="E19" s="190">
        <v>3</v>
      </c>
      <c r="F19" s="189">
        <v>4</v>
      </c>
      <c r="G19" s="189">
        <v>4</v>
      </c>
      <c r="H19" s="188">
        <v>5</v>
      </c>
      <c r="I19" s="190">
        <v>3</v>
      </c>
      <c r="J19" s="189">
        <v>4</v>
      </c>
      <c r="K19" s="193">
        <v>2</v>
      </c>
      <c r="L19" s="189">
        <v>4</v>
      </c>
      <c r="M19" s="188">
        <v>5</v>
      </c>
      <c r="N19" s="189">
        <v>4</v>
      </c>
      <c r="O19" s="189">
        <v>4</v>
      </c>
      <c r="P19" s="190">
        <v>3</v>
      </c>
      <c r="Q19" s="188">
        <v>5</v>
      </c>
      <c r="R19" s="185">
        <v>1</v>
      </c>
      <c r="S19" s="189">
        <v>4</v>
      </c>
      <c r="T19" s="193">
        <v>2</v>
      </c>
      <c r="U19" s="185">
        <v>1</v>
      </c>
      <c r="V19" s="189">
        <v>4</v>
      </c>
      <c r="W19" s="190">
        <v>3</v>
      </c>
      <c r="X19" s="190">
        <v>3</v>
      </c>
      <c r="Y19" s="188">
        <v>5</v>
      </c>
      <c r="Z19" s="185">
        <v>1</v>
      </c>
      <c r="AA19" s="89"/>
      <c r="AB19" s="89"/>
      <c r="AC19" s="89"/>
    </row>
    <row r="20" spans="1:29" ht="37.5" x14ac:dyDescent="0.25">
      <c r="A20" s="308" t="s">
        <v>45</v>
      </c>
      <c r="B20" s="190">
        <v>3</v>
      </c>
      <c r="C20" s="190">
        <v>3</v>
      </c>
      <c r="D20" s="326" t="s">
        <v>433</v>
      </c>
      <c r="E20" s="189">
        <v>4</v>
      </c>
      <c r="F20" s="188">
        <v>5</v>
      </c>
      <c r="G20" s="193">
        <v>2</v>
      </c>
      <c r="H20" s="190">
        <v>3</v>
      </c>
      <c r="I20" s="193">
        <v>2</v>
      </c>
      <c r="J20" s="189">
        <v>4</v>
      </c>
      <c r="K20" s="326" t="s">
        <v>433</v>
      </c>
      <c r="L20" s="326" t="s">
        <v>433</v>
      </c>
      <c r="M20" s="326" t="s">
        <v>433</v>
      </c>
      <c r="N20" s="190">
        <v>3</v>
      </c>
      <c r="O20" s="185">
        <v>1</v>
      </c>
      <c r="P20" s="190">
        <v>3</v>
      </c>
      <c r="Q20" s="185">
        <v>1</v>
      </c>
      <c r="R20" s="190">
        <v>3</v>
      </c>
      <c r="S20" s="190">
        <v>3</v>
      </c>
      <c r="T20" s="189">
        <v>4</v>
      </c>
      <c r="U20" s="326" t="s">
        <v>433</v>
      </c>
      <c r="V20" s="190">
        <v>3</v>
      </c>
      <c r="W20" s="190">
        <v>3</v>
      </c>
      <c r="X20" s="190">
        <v>3</v>
      </c>
      <c r="Y20" s="185">
        <v>1</v>
      </c>
      <c r="Z20" s="326" t="s">
        <v>433</v>
      </c>
      <c r="AA20" s="89"/>
      <c r="AB20" s="89"/>
      <c r="AC20" s="89"/>
    </row>
    <row r="21" spans="1:29" ht="31.5" x14ac:dyDescent="0.25">
      <c r="A21" s="308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89"/>
      <c r="AB21" s="89"/>
      <c r="AC21" s="89"/>
    </row>
    <row r="22" spans="1:29" ht="31.5" x14ac:dyDescent="0.25">
      <c r="A22" s="308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89"/>
      <c r="AB22" s="89"/>
      <c r="AC22" s="89"/>
    </row>
    <row r="23" spans="1:29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5" spans="1:29" ht="137.25" x14ac:dyDescent="0.25">
      <c r="A25" s="306"/>
      <c r="B25" s="305" t="s">
        <v>14</v>
      </c>
      <c r="C25" s="305" t="s">
        <v>18</v>
      </c>
      <c r="D25" s="305" t="s">
        <v>19</v>
      </c>
      <c r="E25" s="305" t="s">
        <v>21</v>
      </c>
      <c r="F25" s="305" t="s">
        <v>22</v>
      </c>
      <c r="G25" s="305" t="s">
        <v>286</v>
      </c>
      <c r="H25" s="305" t="s">
        <v>20</v>
      </c>
      <c r="I25" s="305" t="s">
        <v>4</v>
      </c>
      <c r="J25" s="305" t="s">
        <v>8</v>
      </c>
      <c r="K25" s="305" t="s">
        <v>5</v>
      </c>
      <c r="L25" s="305" t="s">
        <v>6</v>
      </c>
      <c r="M25" s="305" t="s">
        <v>25</v>
      </c>
      <c r="N25" s="305" t="s">
        <v>11</v>
      </c>
      <c r="O25" s="305" t="s">
        <v>16</v>
      </c>
      <c r="P25" s="305" t="s">
        <v>285</v>
      </c>
      <c r="Q25" s="305" t="s">
        <v>23</v>
      </c>
      <c r="R25" s="305" t="s">
        <v>26</v>
      </c>
      <c r="S25" s="305" t="s">
        <v>12</v>
      </c>
      <c r="T25" s="305" t="s">
        <v>24</v>
      </c>
      <c r="U25" s="305" t="s">
        <v>17</v>
      </c>
      <c r="V25" s="305" t="s">
        <v>251</v>
      </c>
      <c r="W25" s="305" t="s">
        <v>250</v>
      </c>
      <c r="X25" s="305" t="s">
        <v>10</v>
      </c>
      <c r="Y25" s="305" t="s">
        <v>2</v>
      </c>
      <c r="Z25" s="305" t="s">
        <v>15</v>
      </c>
    </row>
    <row r="26" spans="1:29" ht="37.5" x14ac:dyDescent="0.25">
      <c r="A26" s="308" t="s">
        <v>288</v>
      </c>
      <c r="B26" s="188">
        <v>5</v>
      </c>
      <c r="C26" s="188">
        <v>5</v>
      </c>
      <c r="D26" s="189">
        <v>4</v>
      </c>
      <c r="E26" s="190">
        <v>3</v>
      </c>
      <c r="F26" s="189">
        <v>4</v>
      </c>
      <c r="G26" s="189">
        <v>4</v>
      </c>
      <c r="H26" s="188">
        <v>5</v>
      </c>
      <c r="I26" s="190">
        <v>3</v>
      </c>
      <c r="J26" s="189">
        <v>4</v>
      </c>
      <c r="K26" s="193">
        <v>2</v>
      </c>
      <c r="L26" s="189">
        <v>4</v>
      </c>
      <c r="M26" s="188">
        <v>5</v>
      </c>
      <c r="N26" s="189">
        <v>4</v>
      </c>
      <c r="O26" s="189">
        <v>4</v>
      </c>
      <c r="P26" s="190">
        <v>3</v>
      </c>
      <c r="Q26" s="188">
        <v>5</v>
      </c>
      <c r="R26" s="185">
        <v>1</v>
      </c>
      <c r="S26" s="189">
        <v>4</v>
      </c>
      <c r="T26" s="193">
        <v>2</v>
      </c>
      <c r="U26" s="185">
        <v>1</v>
      </c>
      <c r="V26" s="189">
        <v>4</v>
      </c>
      <c r="W26" s="190">
        <v>3</v>
      </c>
      <c r="X26" s="190">
        <v>3</v>
      </c>
      <c r="Y26" s="188">
        <v>5</v>
      </c>
      <c r="Z26" s="185">
        <v>1</v>
      </c>
      <c r="AA26" s="89"/>
      <c r="AB26" s="89"/>
      <c r="AC26" s="89"/>
    </row>
    <row r="27" spans="1:29" ht="37.5" x14ac:dyDescent="0.25">
      <c r="A27" s="308" t="s">
        <v>45</v>
      </c>
      <c r="B27" s="190">
        <v>3</v>
      </c>
      <c r="C27" s="190">
        <v>3</v>
      </c>
      <c r="D27" s="326" t="s">
        <v>433</v>
      </c>
      <c r="E27" s="189">
        <v>4</v>
      </c>
      <c r="F27" s="188">
        <v>5</v>
      </c>
      <c r="G27" s="193">
        <v>2</v>
      </c>
      <c r="H27" s="190">
        <v>3</v>
      </c>
      <c r="I27" s="193">
        <v>2</v>
      </c>
      <c r="J27" s="189">
        <v>4</v>
      </c>
      <c r="K27" s="326" t="s">
        <v>433</v>
      </c>
      <c r="L27" s="326" t="s">
        <v>433</v>
      </c>
      <c r="M27" s="326" t="s">
        <v>433</v>
      </c>
      <c r="N27" s="190">
        <v>3</v>
      </c>
      <c r="O27" s="185">
        <v>1</v>
      </c>
      <c r="P27" s="190">
        <v>3</v>
      </c>
      <c r="Q27" s="185">
        <v>1</v>
      </c>
      <c r="R27" s="190">
        <v>3</v>
      </c>
      <c r="S27" s="190">
        <v>3</v>
      </c>
      <c r="T27" s="189">
        <v>4</v>
      </c>
      <c r="U27" s="326" t="s">
        <v>433</v>
      </c>
      <c r="V27" s="190">
        <v>3</v>
      </c>
      <c r="W27" s="190">
        <v>3</v>
      </c>
      <c r="X27" s="190">
        <v>3</v>
      </c>
      <c r="Y27" s="185">
        <v>1</v>
      </c>
      <c r="Z27" s="326" t="s">
        <v>433</v>
      </c>
      <c r="AA27" s="89"/>
      <c r="AB27" s="89"/>
      <c r="AC27" s="89"/>
    </row>
    <row r="28" spans="1:29" ht="37.5" x14ac:dyDescent="0.25">
      <c r="A28" s="308" t="s">
        <v>289</v>
      </c>
      <c r="B28" s="188">
        <v>5</v>
      </c>
      <c r="C28" s="188">
        <v>5</v>
      </c>
      <c r="D28" s="188">
        <v>5</v>
      </c>
      <c r="E28" s="188">
        <v>5</v>
      </c>
      <c r="F28" s="189">
        <v>4</v>
      </c>
      <c r="G28" s="189">
        <v>4</v>
      </c>
      <c r="H28" s="189">
        <v>4</v>
      </c>
      <c r="I28" s="189">
        <v>4</v>
      </c>
      <c r="J28" s="189">
        <v>4</v>
      </c>
      <c r="K28" s="188">
        <v>5</v>
      </c>
      <c r="L28" s="189">
        <v>4</v>
      </c>
      <c r="M28" s="189">
        <v>4</v>
      </c>
      <c r="N28" s="190">
        <v>3</v>
      </c>
      <c r="O28" s="189">
        <v>4</v>
      </c>
      <c r="P28" s="190">
        <v>3</v>
      </c>
      <c r="Q28" s="189">
        <v>4</v>
      </c>
      <c r="R28" s="188">
        <v>5</v>
      </c>
      <c r="S28" s="190">
        <v>3</v>
      </c>
      <c r="T28" s="189">
        <v>4</v>
      </c>
      <c r="U28" s="188">
        <v>5</v>
      </c>
      <c r="V28" s="193">
        <v>2</v>
      </c>
      <c r="W28" s="190">
        <v>3</v>
      </c>
      <c r="X28" s="190">
        <v>3</v>
      </c>
      <c r="Y28" s="190">
        <v>3</v>
      </c>
      <c r="Z28" s="189">
        <v>4</v>
      </c>
      <c r="AA28" s="89"/>
      <c r="AB28" s="89"/>
      <c r="AC28" s="89"/>
    </row>
    <row r="29" spans="1:29" ht="37.5" customHeight="1" x14ac:dyDescent="0.25">
      <c r="A29" s="308"/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89"/>
      <c r="AB29" s="89"/>
      <c r="AC29" s="89"/>
    </row>
    <row r="30" spans="1:29" x14ac:dyDescent="0.2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</row>
    <row r="32" spans="1:29" ht="137.25" x14ac:dyDescent="0.25">
      <c r="A32" s="306"/>
      <c r="B32" s="305" t="s">
        <v>14</v>
      </c>
      <c r="C32" s="305" t="s">
        <v>18</v>
      </c>
      <c r="D32" s="305" t="s">
        <v>19</v>
      </c>
      <c r="E32" s="305" t="s">
        <v>21</v>
      </c>
      <c r="F32" s="305" t="s">
        <v>22</v>
      </c>
      <c r="G32" s="305" t="s">
        <v>286</v>
      </c>
      <c r="H32" s="305" t="s">
        <v>20</v>
      </c>
      <c r="I32" s="305" t="s">
        <v>4</v>
      </c>
      <c r="J32" s="305" t="s">
        <v>8</v>
      </c>
      <c r="K32" s="305" t="s">
        <v>5</v>
      </c>
      <c r="L32" s="305" t="s">
        <v>6</v>
      </c>
      <c r="M32" s="305" t="s">
        <v>25</v>
      </c>
      <c r="N32" s="305" t="s">
        <v>11</v>
      </c>
      <c r="O32" s="305" t="s">
        <v>16</v>
      </c>
      <c r="P32" s="305" t="s">
        <v>285</v>
      </c>
      <c r="Q32" s="305" t="s">
        <v>23</v>
      </c>
      <c r="R32" s="305" t="s">
        <v>26</v>
      </c>
      <c r="S32" s="305" t="s">
        <v>12</v>
      </c>
      <c r="T32" s="305" t="s">
        <v>24</v>
      </c>
      <c r="U32" s="305" t="s">
        <v>17</v>
      </c>
      <c r="V32" s="305" t="s">
        <v>251</v>
      </c>
      <c r="W32" s="305" t="s">
        <v>250</v>
      </c>
      <c r="X32" s="305" t="s">
        <v>10</v>
      </c>
      <c r="Y32" s="305" t="s">
        <v>2</v>
      </c>
      <c r="Z32" s="305" t="s">
        <v>15</v>
      </c>
    </row>
    <row r="33" spans="1:29" ht="37.5" x14ac:dyDescent="0.25">
      <c r="A33" s="308" t="s">
        <v>288</v>
      </c>
      <c r="B33" s="188">
        <v>5</v>
      </c>
      <c r="C33" s="188">
        <v>5</v>
      </c>
      <c r="D33" s="189">
        <v>4</v>
      </c>
      <c r="E33" s="190">
        <v>3</v>
      </c>
      <c r="F33" s="189">
        <v>4</v>
      </c>
      <c r="G33" s="189">
        <v>4</v>
      </c>
      <c r="H33" s="188">
        <v>5</v>
      </c>
      <c r="I33" s="190">
        <v>3</v>
      </c>
      <c r="J33" s="189">
        <v>4</v>
      </c>
      <c r="K33" s="193">
        <v>2</v>
      </c>
      <c r="L33" s="189">
        <v>4</v>
      </c>
      <c r="M33" s="188">
        <v>5</v>
      </c>
      <c r="N33" s="189">
        <v>4</v>
      </c>
      <c r="O33" s="189">
        <v>4</v>
      </c>
      <c r="P33" s="190">
        <v>3</v>
      </c>
      <c r="Q33" s="188">
        <v>5</v>
      </c>
      <c r="R33" s="185">
        <v>1</v>
      </c>
      <c r="S33" s="189">
        <v>4</v>
      </c>
      <c r="T33" s="193">
        <v>2</v>
      </c>
      <c r="U33" s="185">
        <v>1</v>
      </c>
      <c r="V33" s="189">
        <v>4</v>
      </c>
      <c r="W33" s="190">
        <v>3</v>
      </c>
      <c r="X33" s="190">
        <v>3</v>
      </c>
      <c r="Y33" s="188">
        <v>5</v>
      </c>
      <c r="Z33" s="185">
        <v>1</v>
      </c>
      <c r="AA33" s="89"/>
      <c r="AB33" s="89"/>
      <c r="AC33" s="89"/>
    </row>
    <row r="34" spans="1:29" ht="37.5" x14ac:dyDescent="0.25">
      <c r="A34" s="308" t="s">
        <v>45</v>
      </c>
      <c r="B34" s="190">
        <v>3</v>
      </c>
      <c r="C34" s="190">
        <v>3</v>
      </c>
      <c r="D34" s="326" t="s">
        <v>433</v>
      </c>
      <c r="E34" s="189">
        <v>4</v>
      </c>
      <c r="F34" s="188">
        <v>5</v>
      </c>
      <c r="G34" s="193">
        <v>2</v>
      </c>
      <c r="H34" s="190">
        <v>3</v>
      </c>
      <c r="I34" s="193">
        <v>2</v>
      </c>
      <c r="J34" s="189">
        <v>4</v>
      </c>
      <c r="K34" s="326" t="s">
        <v>433</v>
      </c>
      <c r="L34" s="326" t="s">
        <v>433</v>
      </c>
      <c r="M34" s="326" t="s">
        <v>433</v>
      </c>
      <c r="N34" s="190">
        <v>3</v>
      </c>
      <c r="O34" s="185">
        <v>1</v>
      </c>
      <c r="P34" s="190">
        <v>3</v>
      </c>
      <c r="Q34" s="185">
        <v>1</v>
      </c>
      <c r="R34" s="190">
        <v>3</v>
      </c>
      <c r="S34" s="190">
        <v>3</v>
      </c>
      <c r="T34" s="189">
        <v>4</v>
      </c>
      <c r="U34" s="326" t="s">
        <v>433</v>
      </c>
      <c r="V34" s="190">
        <v>3</v>
      </c>
      <c r="W34" s="190">
        <v>3</v>
      </c>
      <c r="X34" s="190">
        <v>3</v>
      </c>
      <c r="Y34" s="185">
        <v>1</v>
      </c>
      <c r="Z34" s="326" t="s">
        <v>433</v>
      </c>
      <c r="AA34" s="89"/>
      <c r="AB34" s="89"/>
      <c r="AC34" s="89"/>
    </row>
    <row r="35" spans="1:29" ht="37.5" x14ac:dyDescent="0.25">
      <c r="A35" s="308" t="s">
        <v>289</v>
      </c>
      <c r="B35" s="188">
        <v>5</v>
      </c>
      <c r="C35" s="188">
        <v>5</v>
      </c>
      <c r="D35" s="188">
        <v>5</v>
      </c>
      <c r="E35" s="188">
        <v>5</v>
      </c>
      <c r="F35" s="189">
        <v>4</v>
      </c>
      <c r="G35" s="189">
        <v>4</v>
      </c>
      <c r="H35" s="189">
        <v>4</v>
      </c>
      <c r="I35" s="189">
        <v>4</v>
      </c>
      <c r="J35" s="189">
        <v>4</v>
      </c>
      <c r="K35" s="188">
        <v>5</v>
      </c>
      <c r="L35" s="189">
        <v>4</v>
      </c>
      <c r="M35" s="189">
        <v>4</v>
      </c>
      <c r="N35" s="190">
        <v>3</v>
      </c>
      <c r="O35" s="189">
        <v>4</v>
      </c>
      <c r="P35" s="190">
        <v>3</v>
      </c>
      <c r="Q35" s="189">
        <v>4</v>
      </c>
      <c r="R35" s="188">
        <v>5</v>
      </c>
      <c r="S35" s="190">
        <v>3</v>
      </c>
      <c r="T35" s="189">
        <v>4</v>
      </c>
      <c r="U35" s="188">
        <v>5</v>
      </c>
      <c r="V35" s="193">
        <v>2</v>
      </c>
      <c r="W35" s="190">
        <v>3</v>
      </c>
      <c r="X35" s="190">
        <v>3</v>
      </c>
      <c r="Y35" s="190">
        <v>3</v>
      </c>
      <c r="Z35" s="189">
        <v>4</v>
      </c>
      <c r="AA35" s="89"/>
      <c r="AB35" s="89"/>
      <c r="AC35" s="89"/>
    </row>
    <row r="36" spans="1:29" ht="37.5" x14ac:dyDescent="0.25">
      <c r="A36" s="308" t="s">
        <v>290</v>
      </c>
      <c r="B36" s="188">
        <v>5</v>
      </c>
      <c r="C36" s="188">
        <v>5</v>
      </c>
      <c r="D36" s="188">
        <v>5</v>
      </c>
      <c r="E36" s="189">
        <v>4</v>
      </c>
      <c r="F36" s="190">
        <v>3</v>
      </c>
      <c r="G36" s="188">
        <v>5</v>
      </c>
      <c r="H36" s="190">
        <v>3</v>
      </c>
      <c r="I36" s="188">
        <v>5</v>
      </c>
      <c r="J36" s="193">
        <v>2</v>
      </c>
      <c r="K36" s="189">
        <v>4</v>
      </c>
      <c r="L36" s="190">
        <v>3</v>
      </c>
      <c r="M36" s="193">
        <v>2</v>
      </c>
      <c r="N36" s="190">
        <v>3</v>
      </c>
      <c r="O36" s="190">
        <v>3</v>
      </c>
      <c r="P36" s="190">
        <v>3</v>
      </c>
      <c r="Q36" s="193">
        <v>2</v>
      </c>
      <c r="R36" s="326" t="s">
        <v>433</v>
      </c>
      <c r="S36" s="185">
        <v>1</v>
      </c>
      <c r="T36" s="185">
        <v>1</v>
      </c>
      <c r="U36" s="193">
        <v>2</v>
      </c>
      <c r="V36" s="185">
        <v>1</v>
      </c>
      <c r="W36" s="185">
        <v>1</v>
      </c>
      <c r="X36" s="185">
        <v>1</v>
      </c>
      <c r="Y36" s="185">
        <v>1</v>
      </c>
      <c r="Z36" s="185">
        <v>1</v>
      </c>
      <c r="AA36" s="89"/>
      <c r="AB36" s="89"/>
      <c r="AC36" s="89"/>
    </row>
    <row r="37" spans="1:29" x14ac:dyDescent="0.2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</row>
  </sheetData>
  <mergeCells count="1">
    <mergeCell ref="AF3:AG3"/>
  </mergeCells>
  <pageMargins left="0.7" right="0.7" top="0.75" bottom="0.75" header="0.3" footer="0.3"/>
  <pageSetup orientation="portrait" r:id="rId1"/>
  <ignoredErrors>
    <ignoredError sqref="D8 U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sqref="A1:C58"/>
    </sheetView>
  </sheetViews>
  <sheetFormatPr defaultRowHeight="15" x14ac:dyDescent="0.25"/>
  <cols>
    <col min="1" max="1" width="14.140625" customWidth="1"/>
    <col min="2" max="2" width="52.85546875" customWidth="1"/>
    <col min="3" max="3" width="21.42578125" customWidth="1"/>
    <col min="4" max="4" width="21.5703125" customWidth="1"/>
    <col min="8" max="8" width="19" customWidth="1"/>
    <col min="9" max="9" width="19.5703125" customWidth="1"/>
    <col min="10" max="10" width="5.140625" customWidth="1"/>
    <col min="11" max="11" width="16.5703125" customWidth="1"/>
    <col min="12" max="12" width="19.7109375" customWidth="1"/>
  </cols>
  <sheetData>
    <row r="1" spans="1:12" ht="42.75" thickBot="1" x14ac:dyDescent="0.3">
      <c r="A1" s="254" t="s">
        <v>150</v>
      </c>
      <c r="B1" s="254" t="s">
        <v>27</v>
      </c>
      <c r="C1" s="222" t="s">
        <v>422</v>
      </c>
      <c r="D1" s="222" t="s">
        <v>424</v>
      </c>
      <c r="H1" s="297" t="s">
        <v>422</v>
      </c>
      <c r="I1" s="297" t="s">
        <v>425</v>
      </c>
      <c r="K1" s="297" t="s">
        <v>424</v>
      </c>
      <c r="L1" s="297" t="s">
        <v>412</v>
      </c>
    </row>
    <row r="2" spans="1:12" ht="32.25" thickBot="1" x14ac:dyDescent="0.3">
      <c r="A2" s="295">
        <v>361</v>
      </c>
      <c r="B2" s="261" t="s">
        <v>380</v>
      </c>
      <c r="C2" s="59">
        <v>5</v>
      </c>
      <c r="D2" s="59">
        <v>5</v>
      </c>
      <c r="H2" s="188">
        <v>5</v>
      </c>
      <c r="I2" s="298" t="s">
        <v>398</v>
      </c>
      <c r="K2" s="188">
        <v>5</v>
      </c>
      <c r="L2" s="298" t="s">
        <v>432</v>
      </c>
    </row>
    <row r="3" spans="1:12" ht="32.25" thickBot="1" x14ac:dyDescent="0.3">
      <c r="A3" s="295">
        <v>3188</v>
      </c>
      <c r="B3" s="261" t="s">
        <v>153</v>
      </c>
      <c r="C3" s="60">
        <v>4</v>
      </c>
      <c r="D3" s="60">
        <v>4</v>
      </c>
      <c r="H3" s="189">
        <v>4</v>
      </c>
      <c r="I3" s="298" t="s">
        <v>399</v>
      </c>
      <c r="K3" s="189">
        <v>4</v>
      </c>
      <c r="L3" s="298" t="s">
        <v>431</v>
      </c>
    </row>
    <row r="4" spans="1:12" ht="32.25" thickBot="1" x14ac:dyDescent="0.3">
      <c r="A4" s="295">
        <v>3210</v>
      </c>
      <c r="B4" s="261" t="s">
        <v>358</v>
      </c>
      <c r="C4" s="59">
        <v>5</v>
      </c>
      <c r="D4" s="59">
        <v>5</v>
      </c>
      <c r="H4" s="190">
        <v>3</v>
      </c>
      <c r="I4" s="298" t="s">
        <v>400</v>
      </c>
      <c r="K4" s="190">
        <v>3</v>
      </c>
      <c r="L4" s="298" t="s">
        <v>430</v>
      </c>
    </row>
    <row r="5" spans="1:12" ht="32.25" thickBot="1" x14ac:dyDescent="0.3">
      <c r="A5" s="295">
        <v>3214</v>
      </c>
      <c r="B5" s="261" t="s">
        <v>360</v>
      </c>
      <c r="C5" s="59">
        <v>5</v>
      </c>
      <c r="D5" s="59">
        <v>5</v>
      </c>
      <c r="H5" s="193">
        <v>2</v>
      </c>
      <c r="I5" s="298" t="s">
        <v>401</v>
      </c>
      <c r="K5" s="193">
        <v>2</v>
      </c>
      <c r="L5" s="298" t="s">
        <v>429</v>
      </c>
    </row>
    <row r="6" spans="1:12" ht="32.25" thickBot="1" x14ac:dyDescent="0.45">
      <c r="A6" s="295">
        <v>3228</v>
      </c>
      <c r="B6" s="261" t="s">
        <v>368</v>
      </c>
      <c r="C6" s="59">
        <v>5</v>
      </c>
      <c r="D6" s="59">
        <v>5</v>
      </c>
      <c r="H6" s="294">
        <v>1</v>
      </c>
      <c r="I6" s="298" t="s">
        <v>402</v>
      </c>
      <c r="K6" s="294">
        <v>1</v>
      </c>
      <c r="L6" s="298" t="s">
        <v>428</v>
      </c>
    </row>
    <row r="7" spans="1:12" ht="32.25" thickBot="1" x14ac:dyDescent="0.3">
      <c r="A7" s="295">
        <v>3230</v>
      </c>
      <c r="B7" s="261" t="s">
        <v>382</v>
      </c>
      <c r="C7" s="59">
        <v>5</v>
      </c>
      <c r="D7" s="60">
        <v>4</v>
      </c>
    </row>
    <row r="8" spans="1:12" ht="32.25" thickBot="1" x14ac:dyDescent="0.3">
      <c r="A8" s="295">
        <v>3234</v>
      </c>
      <c r="B8" s="261" t="s">
        <v>21</v>
      </c>
      <c r="C8" s="59">
        <v>5</v>
      </c>
      <c r="D8" s="59">
        <v>5</v>
      </c>
      <c r="G8" s="89"/>
      <c r="H8" s="89"/>
      <c r="I8" s="89"/>
      <c r="J8" s="89"/>
    </row>
    <row r="9" spans="1:12" ht="32.25" thickBot="1" x14ac:dyDescent="0.35">
      <c r="A9" s="295">
        <v>3262</v>
      </c>
      <c r="B9" s="261" t="s">
        <v>26</v>
      </c>
      <c r="C9" s="59">
        <v>5</v>
      </c>
      <c r="D9" s="296" t="s">
        <v>43</v>
      </c>
      <c r="G9" s="89"/>
      <c r="H9" s="299" t="s">
        <v>427</v>
      </c>
      <c r="I9" s="300"/>
      <c r="J9" s="89"/>
    </row>
    <row r="10" spans="1:12" ht="32.25" thickBot="1" x14ac:dyDescent="0.45">
      <c r="A10" s="295">
        <v>3264</v>
      </c>
      <c r="B10" s="261" t="s">
        <v>339</v>
      </c>
      <c r="C10" s="183">
        <v>3</v>
      </c>
      <c r="D10" s="294">
        <v>1</v>
      </c>
      <c r="G10" s="89"/>
      <c r="H10" s="301" t="s">
        <v>426</v>
      </c>
      <c r="I10" s="302"/>
      <c r="J10" s="89"/>
    </row>
    <row r="11" spans="1:12" ht="32.25" thickBot="1" x14ac:dyDescent="0.3">
      <c r="A11" s="295">
        <v>3266</v>
      </c>
      <c r="B11" s="261" t="s">
        <v>378</v>
      </c>
      <c r="C11" s="59">
        <v>5</v>
      </c>
      <c r="D11" s="296" t="s">
        <v>43</v>
      </c>
      <c r="G11" s="89"/>
      <c r="H11" s="89"/>
      <c r="I11" s="89"/>
      <c r="J11" s="89"/>
    </row>
    <row r="12" spans="1:12" ht="32.25" thickBot="1" x14ac:dyDescent="0.3">
      <c r="A12" s="295">
        <v>3268</v>
      </c>
      <c r="B12" s="261" t="s">
        <v>423</v>
      </c>
      <c r="C12" s="59">
        <v>5</v>
      </c>
      <c r="D12" s="296" t="s">
        <v>43</v>
      </c>
      <c r="G12" s="89"/>
    </row>
    <row r="13" spans="1:12" ht="32.25" thickBot="1" x14ac:dyDescent="0.3">
      <c r="A13" s="295">
        <v>3270</v>
      </c>
      <c r="B13" s="261" t="s">
        <v>373</v>
      </c>
      <c r="C13" s="59">
        <v>5</v>
      </c>
      <c r="D13" s="60">
        <v>4</v>
      </c>
    </row>
    <row r="14" spans="1:12" ht="32.25" thickBot="1" x14ac:dyDescent="0.3">
      <c r="A14" s="295">
        <v>3272</v>
      </c>
      <c r="B14" s="261" t="s">
        <v>345</v>
      </c>
      <c r="C14" s="59">
        <v>5</v>
      </c>
      <c r="D14" s="59">
        <v>5</v>
      </c>
    </row>
    <row r="15" spans="1:12" ht="32.25" thickBot="1" x14ac:dyDescent="0.3">
      <c r="A15" s="295">
        <v>3274</v>
      </c>
      <c r="B15" s="261" t="s">
        <v>349</v>
      </c>
      <c r="C15" s="59">
        <v>5</v>
      </c>
      <c r="D15" s="59">
        <v>5</v>
      </c>
    </row>
    <row r="16" spans="1:12" ht="32.25" thickBot="1" x14ac:dyDescent="0.3">
      <c r="A16" s="295">
        <v>3370</v>
      </c>
      <c r="B16" s="261" t="s">
        <v>362</v>
      </c>
      <c r="C16" s="60">
        <v>4</v>
      </c>
      <c r="D16" s="183">
        <v>3</v>
      </c>
    </row>
    <row r="17" spans="1:4" ht="32.25" thickBot="1" x14ac:dyDescent="0.3">
      <c r="A17" s="295">
        <v>3374</v>
      </c>
      <c r="B17" s="261" t="s">
        <v>18</v>
      </c>
      <c r="C17" s="59">
        <v>5</v>
      </c>
      <c r="D17" s="59">
        <v>5</v>
      </c>
    </row>
    <row r="18" spans="1:4" ht="32.25" thickBot="1" x14ac:dyDescent="0.3">
      <c r="A18" s="295">
        <v>3376</v>
      </c>
      <c r="B18" s="261" t="s">
        <v>5</v>
      </c>
      <c r="C18" s="59">
        <v>5</v>
      </c>
      <c r="D18" s="59">
        <v>5</v>
      </c>
    </row>
    <row r="19" spans="1:4" ht="32.25" thickBot="1" x14ac:dyDescent="0.3">
      <c r="A19" s="295">
        <v>3378</v>
      </c>
      <c r="B19" s="261" t="s">
        <v>392</v>
      </c>
      <c r="C19" s="183">
        <v>3</v>
      </c>
      <c r="D19" s="184">
        <v>2</v>
      </c>
    </row>
    <row r="20" spans="1:4" ht="32.25" thickBot="1" x14ac:dyDescent="0.3">
      <c r="A20" s="295">
        <v>3382</v>
      </c>
      <c r="B20" s="261" t="s">
        <v>23</v>
      </c>
      <c r="C20" s="60">
        <v>4</v>
      </c>
      <c r="D20" s="183">
        <v>3</v>
      </c>
    </row>
    <row r="21" spans="1:4" ht="32.25" thickBot="1" x14ac:dyDescent="0.3">
      <c r="A21" s="295">
        <v>3384</v>
      </c>
      <c r="B21" s="261" t="s">
        <v>351</v>
      </c>
      <c r="C21" s="59">
        <v>5</v>
      </c>
      <c r="D21" s="59">
        <v>5</v>
      </c>
    </row>
    <row r="22" spans="1:4" ht="32.25" thickBot="1" x14ac:dyDescent="0.3">
      <c r="A22" s="295">
        <v>3386</v>
      </c>
      <c r="B22" s="261" t="s">
        <v>384</v>
      </c>
      <c r="C22" s="59">
        <v>5</v>
      </c>
      <c r="D22" s="59">
        <v>5</v>
      </c>
    </row>
    <row r="23" spans="1:4" ht="32.25" thickBot="1" x14ac:dyDescent="0.3">
      <c r="A23" s="295">
        <v>3388</v>
      </c>
      <c r="B23" s="261" t="s">
        <v>165</v>
      </c>
      <c r="C23" s="60">
        <v>4</v>
      </c>
      <c r="D23" s="60">
        <v>4</v>
      </c>
    </row>
    <row r="24" spans="1:4" ht="32.25" thickBot="1" x14ac:dyDescent="0.3">
      <c r="A24" s="295">
        <v>3390</v>
      </c>
      <c r="B24" s="261" t="s">
        <v>182</v>
      </c>
      <c r="C24" s="59">
        <v>5</v>
      </c>
      <c r="D24" s="59">
        <v>5</v>
      </c>
    </row>
    <row r="25" spans="1:4" ht="32.25" thickBot="1" x14ac:dyDescent="0.3">
      <c r="A25" s="295">
        <v>3392</v>
      </c>
      <c r="B25" s="261" t="s">
        <v>22</v>
      </c>
      <c r="C25" s="60">
        <v>4</v>
      </c>
      <c r="D25" s="60">
        <v>4</v>
      </c>
    </row>
    <row r="26" spans="1:4" ht="32.25" thickBot="1" x14ac:dyDescent="0.3">
      <c r="A26" s="295">
        <v>3396</v>
      </c>
      <c r="B26" s="261" t="s">
        <v>2</v>
      </c>
      <c r="C26" s="183">
        <v>3</v>
      </c>
      <c r="D26" s="258">
        <v>1</v>
      </c>
    </row>
    <row r="27" spans="1:4" ht="32.25" thickBot="1" x14ac:dyDescent="0.3">
      <c r="A27" s="295">
        <v>3414</v>
      </c>
      <c r="B27" s="261" t="s">
        <v>17</v>
      </c>
      <c r="C27" s="59">
        <v>5</v>
      </c>
      <c r="D27" s="59">
        <v>5</v>
      </c>
    </row>
    <row r="28" spans="1:4" ht="32.25" thickBot="1" x14ac:dyDescent="0.3">
      <c r="A28" s="295">
        <v>3416</v>
      </c>
      <c r="B28" s="261" t="s">
        <v>211</v>
      </c>
      <c r="C28" s="183">
        <v>3</v>
      </c>
      <c r="D28" s="184">
        <v>2</v>
      </c>
    </row>
    <row r="29" spans="1:4" ht="32.25" thickBot="1" x14ac:dyDescent="0.3">
      <c r="A29" s="295">
        <v>3417</v>
      </c>
      <c r="B29" s="261" t="s">
        <v>347</v>
      </c>
      <c r="C29" s="183">
        <v>3</v>
      </c>
      <c r="D29" s="258">
        <v>1</v>
      </c>
    </row>
    <row r="30" spans="1:4" ht="32.25" thickBot="1" x14ac:dyDescent="0.3">
      <c r="A30" s="295">
        <v>3418</v>
      </c>
      <c r="B30" s="261" t="s">
        <v>213</v>
      </c>
      <c r="C30" s="183">
        <v>3</v>
      </c>
      <c r="D30" s="183">
        <v>3</v>
      </c>
    </row>
    <row r="31" spans="1:4" ht="32.25" thickBot="1" x14ac:dyDescent="0.3">
      <c r="A31" s="295">
        <v>3420</v>
      </c>
      <c r="B31" s="261" t="s">
        <v>4</v>
      </c>
      <c r="C31" s="60">
        <v>4</v>
      </c>
      <c r="D31" s="59">
        <v>5</v>
      </c>
    </row>
    <row r="32" spans="1:4" ht="32.25" thickBot="1" x14ac:dyDescent="0.3">
      <c r="A32" s="295">
        <v>3424</v>
      </c>
      <c r="B32" s="261" t="s">
        <v>14</v>
      </c>
      <c r="C32" s="59">
        <v>5</v>
      </c>
      <c r="D32" s="59">
        <v>5</v>
      </c>
    </row>
    <row r="33" spans="1:4" ht="32.25" thickBot="1" x14ac:dyDescent="0.3">
      <c r="A33" s="295">
        <v>3436</v>
      </c>
      <c r="B33" s="261" t="s">
        <v>364</v>
      </c>
      <c r="C33" s="60">
        <v>4</v>
      </c>
      <c r="D33" s="59">
        <v>5</v>
      </c>
    </row>
    <row r="34" spans="1:4" ht="32.25" thickBot="1" x14ac:dyDescent="0.3">
      <c r="A34" s="295">
        <v>3445</v>
      </c>
      <c r="B34" s="261" t="s">
        <v>388</v>
      </c>
      <c r="C34" s="60">
        <v>4</v>
      </c>
      <c r="D34" s="183">
        <v>3</v>
      </c>
    </row>
    <row r="35" spans="1:4" ht="32.25" thickBot="1" x14ac:dyDescent="0.3">
      <c r="A35" s="295">
        <v>3446</v>
      </c>
      <c r="B35" s="261" t="s">
        <v>25</v>
      </c>
      <c r="C35" s="60">
        <v>4</v>
      </c>
      <c r="D35" s="183">
        <v>3</v>
      </c>
    </row>
    <row r="36" spans="1:4" ht="32.25" thickBot="1" x14ac:dyDescent="0.3">
      <c r="A36" s="295">
        <v>3448</v>
      </c>
      <c r="B36" s="261" t="s">
        <v>10</v>
      </c>
      <c r="C36" s="183">
        <v>3</v>
      </c>
      <c r="D36" s="184">
        <v>2</v>
      </c>
    </row>
    <row r="37" spans="1:4" ht="32.25" thickBot="1" x14ac:dyDescent="0.3">
      <c r="A37" s="295">
        <v>3450</v>
      </c>
      <c r="B37" s="261" t="s">
        <v>386</v>
      </c>
      <c r="C37" s="258">
        <v>1</v>
      </c>
      <c r="D37" s="258">
        <v>1</v>
      </c>
    </row>
    <row r="38" spans="1:4" ht="32.25" thickBot="1" x14ac:dyDescent="0.3">
      <c r="A38" s="295">
        <v>3452</v>
      </c>
      <c r="B38" s="261" t="s">
        <v>209</v>
      </c>
      <c r="C38" s="183">
        <v>3</v>
      </c>
      <c r="D38" s="184">
        <v>2</v>
      </c>
    </row>
    <row r="39" spans="1:4" ht="32.25" thickBot="1" x14ac:dyDescent="0.3">
      <c r="A39" s="295">
        <v>3454</v>
      </c>
      <c r="B39" s="261" t="s">
        <v>8</v>
      </c>
      <c r="C39" s="60">
        <v>4</v>
      </c>
      <c r="D39" s="183">
        <v>3</v>
      </c>
    </row>
    <row r="40" spans="1:4" ht="32.25" thickBot="1" x14ac:dyDescent="0.3">
      <c r="A40" s="295">
        <v>3456</v>
      </c>
      <c r="B40" s="261" t="s">
        <v>161</v>
      </c>
      <c r="C40" s="60">
        <v>4</v>
      </c>
      <c r="D40" s="60">
        <v>4</v>
      </c>
    </row>
    <row r="41" spans="1:4" ht="32.25" thickBot="1" x14ac:dyDescent="0.3">
      <c r="A41" s="295">
        <v>3458</v>
      </c>
      <c r="B41" s="261" t="s">
        <v>15</v>
      </c>
      <c r="C41" s="60">
        <v>4</v>
      </c>
      <c r="D41" s="183">
        <v>3</v>
      </c>
    </row>
    <row r="42" spans="1:4" ht="32.25" thickBot="1" x14ac:dyDescent="0.3">
      <c r="A42" s="295">
        <v>3488</v>
      </c>
      <c r="B42" s="261" t="s">
        <v>341</v>
      </c>
      <c r="C42" s="59">
        <v>5</v>
      </c>
      <c r="D42" s="296" t="s">
        <v>43</v>
      </c>
    </row>
    <row r="43" spans="1:4" ht="32.25" thickBot="1" x14ac:dyDescent="0.3">
      <c r="A43" s="295">
        <v>3492</v>
      </c>
      <c r="B43" s="261" t="s">
        <v>376</v>
      </c>
      <c r="C43" s="59">
        <v>5</v>
      </c>
      <c r="D43" s="60">
        <v>4</v>
      </c>
    </row>
    <row r="44" spans="1:4" ht="32.25" thickBot="1" x14ac:dyDescent="0.3">
      <c r="A44" s="295">
        <v>3494</v>
      </c>
      <c r="B44" s="261" t="s">
        <v>390</v>
      </c>
      <c r="C44" s="59">
        <v>5</v>
      </c>
      <c r="D44" s="60">
        <v>4</v>
      </c>
    </row>
    <row r="45" spans="1:4" ht="32.25" thickBot="1" x14ac:dyDescent="0.3">
      <c r="A45" s="295">
        <v>3690</v>
      </c>
      <c r="B45" s="261" t="s">
        <v>212</v>
      </c>
      <c r="C45" s="59">
        <v>5</v>
      </c>
      <c r="D45" s="59">
        <v>5</v>
      </c>
    </row>
    <row r="46" spans="1:4" ht="32.25" thickBot="1" x14ac:dyDescent="0.3">
      <c r="A46" s="295">
        <v>3692</v>
      </c>
      <c r="B46" s="261" t="s">
        <v>366</v>
      </c>
      <c r="C46" s="59">
        <v>5</v>
      </c>
      <c r="D46" s="59">
        <v>5</v>
      </c>
    </row>
    <row r="47" spans="1:4" ht="32.25" thickBot="1" x14ac:dyDescent="0.3">
      <c r="A47" s="295">
        <v>3694</v>
      </c>
      <c r="B47" s="261" t="s">
        <v>16</v>
      </c>
      <c r="C47" s="60">
        <v>4</v>
      </c>
      <c r="D47" s="60">
        <v>4</v>
      </c>
    </row>
    <row r="48" spans="1:4" ht="32.25" thickBot="1" x14ac:dyDescent="0.3">
      <c r="A48" s="295">
        <v>3696</v>
      </c>
      <c r="B48" s="261" t="s">
        <v>210</v>
      </c>
      <c r="C48" s="60">
        <v>4</v>
      </c>
      <c r="D48" s="60">
        <v>4</v>
      </c>
    </row>
    <row r="49" spans="1:4" ht="32.25" thickBot="1" x14ac:dyDescent="0.3">
      <c r="A49" s="295">
        <v>3698</v>
      </c>
      <c r="B49" s="261" t="s">
        <v>356</v>
      </c>
      <c r="C49" s="59">
        <v>5</v>
      </c>
      <c r="D49" s="59">
        <v>5</v>
      </c>
    </row>
    <row r="50" spans="1:4" ht="32.25" thickBot="1" x14ac:dyDescent="0.3">
      <c r="A50" s="295">
        <v>5780</v>
      </c>
      <c r="B50" s="261" t="s">
        <v>12</v>
      </c>
      <c r="C50" s="183">
        <v>3</v>
      </c>
      <c r="D50" s="184">
        <v>2</v>
      </c>
    </row>
    <row r="51" spans="1:4" ht="32.25" thickBot="1" x14ac:dyDescent="0.3">
      <c r="A51" s="295">
        <v>5786</v>
      </c>
      <c r="B51" s="261" t="s">
        <v>20</v>
      </c>
      <c r="C51" s="60">
        <v>4</v>
      </c>
      <c r="D51" s="60">
        <v>4</v>
      </c>
    </row>
    <row r="52" spans="1:4" ht="32.25" thickBot="1" x14ac:dyDescent="0.3">
      <c r="A52" s="295">
        <v>6719</v>
      </c>
      <c r="B52" s="261" t="s">
        <v>343</v>
      </c>
      <c r="C52" s="59">
        <v>5</v>
      </c>
      <c r="D52" s="59">
        <v>5</v>
      </c>
    </row>
    <row r="53" spans="1:4" ht="32.25" thickBot="1" x14ac:dyDescent="0.3">
      <c r="A53" s="295">
        <v>6755</v>
      </c>
      <c r="B53" s="261" t="s">
        <v>343</v>
      </c>
      <c r="C53" s="59">
        <v>5</v>
      </c>
      <c r="D53" s="59">
        <v>5</v>
      </c>
    </row>
    <row r="54" spans="1:4" ht="32.25" thickBot="1" x14ac:dyDescent="0.3">
      <c r="A54" s="295">
        <v>6761</v>
      </c>
      <c r="B54" s="261" t="s">
        <v>343</v>
      </c>
      <c r="C54" s="59">
        <v>5</v>
      </c>
      <c r="D54" s="296" t="s">
        <v>43</v>
      </c>
    </row>
    <row r="55" spans="1:4" ht="32.25" thickBot="1" x14ac:dyDescent="0.3">
      <c r="A55" s="295">
        <v>8875</v>
      </c>
      <c r="B55" s="261" t="s">
        <v>343</v>
      </c>
      <c r="C55" s="60">
        <v>4</v>
      </c>
      <c r="D55" s="60">
        <v>4</v>
      </c>
    </row>
    <row r="56" spans="1:4" ht="32.25" thickBot="1" x14ac:dyDescent="0.3">
      <c r="A56" s="295">
        <v>8895</v>
      </c>
      <c r="B56" s="261" t="s">
        <v>343</v>
      </c>
      <c r="C56" s="183">
        <v>3</v>
      </c>
      <c r="D56" s="183">
        <v>3</v>
      </c>
    </row>
    <row r="57" spans="1:4" ht="32.25" thickBot="1" x14ac:dyDescent="0.3">
      <c r="A57" s="295">
        <v>8897</v>
      </c>
      <c r="B57" s="261" t="s">
        <v>343</v>
      </c>
      <c r="C57" s="258">
        <v>1</v>
      </c>
      <c r="D57" s="258">
        <v>1</v>
      </c>
    </row>
    <row r="58" spans="1:4" ht="32.25" thickBot="1" x14ac:dyDescent="0.3">
      <c r="A58" s="295">
        <v>9685</v>
      </c>
      <c r="B58" s="261" t="s">
        <v>151</v>
      </c>
      <c r="C58" s="184">
        <v>2</v>
      </c>
      <c r="D58" s="258">
        <v>1</v>
      </c>
    </row>
  </sheetData>
  <sortState ref="A2:C58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WQ 1 Existing 2017 chart</vt:lpstr>
      <vt:lpstr>WQ 2 Trend thru 2017</vt:lpstr>
      <vt:lpstr>WQ 3 Trend criteria</vt:lpstr>
      <vt:lpstr>WQ 4 Coefficient absolute value</vt:lpstr>
      <vt:lpstr>WQ 5 Trend chart</vt:lpstr>
      <vt:lpstr>WQ Trend Chart for PP</vt:lpstr>
      <vt:lpstr>Final Fact Sheet Scores</vt:lpstr>
      <vt:lpstr>FINAL SCORES horizontal</vt:lpstr>
      <vt:lpstr>Final Land Cover Scores all</vt:lpstr>
      <vt:lpstr>Sheet2</vt:lpstr>
      <vt:lpstr>Final Scores for all subwaters</vt:lpstr>
      <vt:lpstr> WQ and land correlation</vt:lpstr>
      <vt:lpstr>LAND workbook</vt:lpstr>
      <vt:lpstr>LAND Green trend scores</vt:lpstr>
      <vt:lpstr>LAND Forest lost per century</vt:lpstr>
      <vt:lpstr>LAND Green trend values</vt:lpstr>
      <vt:lpstr>LAND all 2018 data</vt:lpstr>
      <vt:lpstr>Land Existing 2018</vt:lpstr>
      <vt:lpstr>LAND existing criteria</vt:lpstr>
      <vt:lpstr>LAND existing 2018 ALL</vt:lpstr>
      <vt:lpstr>LAND %Green 87-18</vt:lpstr>
      <vt:lpstr>LAND Years to Tipping Point</vt:lpstr>
      <vt:lpstr>LAND Tipping Point final table</vt:lpstr>
      <vt:lpstr>LAND all data </vt:lpstr>
      <vt:lpstr>Raw LANDSAT data</vt:lpstr>
      <vt:lpstr>LAND trend minus cloudy subw</vt:lpstr>
      <vt:lpstr>LAND percent cover by year</vt:lpstr>
      <vt:lpstr>LAND for GIS EXISTING 2018</vt:lpstr>
      <vt:lpstr>LAND LANDSAT descript</vt:lpstr>
      <vt:lpstr>LAND Trend graphs by lake</vt:lpstr>
      <vt:lpstr>LAND RAW DATA 09_18</vt:lpstr>
      <vt:lpstr>QC Midas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 Hunt</dc:creator>
  <cp:lastModifiedBy>Paul Thomas Hunt</cp:lastModifiedBy>
  <dcterms:created xsi:type="dcterms:W3CDTF">2018-11-14T15:16:13Z</dcterms:created>
  <dcterms:modified xsi:type="dcterms:W3CDTF">2020-01-09T20:06:10Z</dcterms:modified>
</cp:coreProperties>
</file>