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losCunha\Desktop\"/>
    </mc:Choice>
  </mc:AlternateContent>
  <xr:revisionPtr revIDLastSave="0" documentId="13_ncr:1_{A240F73E-CC4B-44DB-AF12-098278119B3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8" i="1"/>
  <c r="E46" i="1"/>
  <c r="E47" i="1"/>
  <c r="E48" i="1"/>
  <c r="D49" i="1"/>
  <c r="D50" i="1"/>
  <c r="D51" i="1"/>
  <c r="E59" i="1"/>
  <c r="D65" i="1"/>
  <c r="E66" i="1"/>
  <c r="E68" i="1"/>
  <c r="E70" i="1"/>
  <c r="E71" i="1"/>
  <c r="E74" i="1"/>
  <c r="E75" i="1"/>
  <c r="E77" i="1"/>
  <c r="E79" i="1"/>
  <c r="E80" i="1"/>
  <c r="D93" i="1"/>
  <c r="E93" i="1"/>
  <c r="E104" i="1"/>
  <c r="E105" i="1"/>
  <c r="E107" i="1"/>
  <c r="D108" i="1"/>
  <c r="D110" i="1"/>
  <c r="E111" i="1"/>
  <c r="E115" i="1"/>
  <c r="D116" i="1"/>
  <c r="E116" i="1"/>
  <c r="E120" i="1"/>
  <c r="D121" i="1"/>
  <c r="E122" i="1"/>
  <c r="D124" i="1"/>
  <c r="E126" i="1"/>
  <c r="E128" i="1"/>
  <c r="E129" i="1"/>
  <c r="E130" i="1"/>
  <c r="E131" i="1"/>
  <c r="E132" i="1"/>
  <c r="E133" i="1"/>
  <c r="E134" i="1"/>
  <c r="E135" i="1"/>
  <c r="E136" i="1"/>
  <c r="E137" i="1"/>
  <c r="D138" i="1"/>
  <c r="E138" i="1"/>
  <c r="D139" i="1"/>
  <c r="E139" i="1"/>
  <c r="E141" i="1"/>
  <c r="E142" i="1"/>
  <c r="E143" i="1"/>
  <c r="E144" i="1"/>
  <c r="E146" i="1"/>
  <c r="E147" i="1"/>
  <c r="D149" i="1"/>
  <c r="E150" i="1"/>
  <c r="E151" i="1"/>
  <c r="E155" i="1"/>
  <c r="E159" i="1"/>
  <c r="E160" i="1"/>
  <c r="E161" i="1"/>
  <c r="D162" i="1"/>
  <c r="E163" i="1"/>
  <c r="E164" i="1"/>
  <c r="E165" i="1"/>
  <c r="E166" i="1"/>
  <c r="E167" i="1"/>
  <c r="E168" i="1"/>
  <c r="E169" i="1"/>
  <c r="E170" i="1"/>
  <c r="E171" i="1"/>
  <c r="E172" i="1"/>
  <c r="E173" i="1"/>
  <c r="E176" i="1"/>
  <c r="E177" i="1"/>
  <c r="E178" i="1"/>
  <c r="D179" i="1"/>
  <c r="E179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6" i="1"/>
  <c r="E197" i="1"/>
  <c r="E198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</futureMetadata>
  <valueMetadata count="1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</valueMetadata>
</metadata>
</file>

<file path=xl/sharedStrings.xml><?xml version="1.0" encoding="utf-8"?>
<sst xmlns="http://schemas.openxmlformats.org/spreadsheetml/2006/main" count="666" uniqueCount="536">
  <si>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</si>
  <si>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</si>
  <si>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</si>
  <si>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</si>
  <si>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</si>
  <si>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</si>
  <si>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</si>
  <si>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</si>
  <si>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</si>
  <si>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</si>
  <si>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</si>
  <si>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</si>
  <si>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</si>
  <si>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</si>
  <si>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</si>
  <si>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</si>
  <si>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</si>
  <si>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</si>
  <si>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</si>
  <si>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</si>
  <si>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</si>
  <si>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</si>
  <si>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</si>
  <si>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</si>
  <si>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</si>
  <si>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</si>
  <si>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</si>
  <si>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</si>
  <si>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</si>
  <si>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</si>
  <si>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</si>
  <si>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Anhui</t>
  </si>
  <si>
    <t>Mainland China</t>
  </si>
  <si>
    <t>31.8257</t>
  </si>
  <si>
    <t>117.2264</t>
  </si>
  <si>
    <t>Beijing</t>
  </si>
  <si>
    <t>40.1824</t>
  </si>
  <si>
    <t>116.4142</t>
  </si>
  <si>
    <t>Chongqing</t>
  </si>
  <si>
    <t>30.0572</t>
  </si>
  <si>
    <t>107.874</t>
  </si>
  <si>
    <t>Fujian</t>
  </si>
  <si>
    <t>26.0789</t>
  </si>
  <si>
    <t>117.9874</t>
  </si>
  <si>
    <t>Gansu</t>
  </si>
  <si>
    <t>36.0611</t>
  </si>
  <si>
    <t>103.8343</t>
  </si>
  <si>
    <t>Guangdong</t>
  </si>
  <si>
    <t>23.3417</t>
  </si>
  <si>
    <t>113.4244</t>
  </si>
  <si>
    <t>Guangxi</t>
  </si>
  <si>
    <t>23.8298</t>
  </si>
  <si>
    <t>108.7881</t>
  </si>
  <si>
    <t>Guizhou</t>
  </si>
  <si>
    <t>26.8154</t>
  </si>
  <si>
    <t>106.8748</t>
  </si>
  <si>
    <t>Hainan</t>
  </si>
  <si>
    <t>19.1959</t>
  </si>
  <si>
    <t>109.7453</t>
  </si>
  <si>
    <t>Hebei</t>
  </si>
  <si>
    <t>38.0428</t>
  </si>
  <si>
    <t>114.5149</t>
  </si>
  <si>
    <t>Heilongjiang</t>
  </si>
  <si>
    <t>47.862</t>
  </si>
  <si>
    <t>127.7615</t>
  </si>
  <si>
    <t>Henan</t>
  </si>
  <si>
    <t>33.88202</t>
  </si>
  <si>
    <t>113.614</t>
  </si>
  <si>
    <t>Hubei</t>
  </si>
  <si>
    <t>30.9756</t>
  </si>
  <si>
    <t>112.2707</t>
  </si>
  <si>
    <t>Hunan</t>
  </si>
  <si>
    <t>27.6104</t>
  </si>
  <si>
    <t>111.7088</t>
  </si>
  <si>
    <t>Inner Mongolia</t>
  </si>
  <si>
    <t>44.0935</t>
  </si>
  <si>
    <t>113.9448</t>
  </si>
  <si>
    <t>Jiangsu</t>
  </si>
  <si>
    <t>32.9711</t>
  </si>
  <si>
    <t>119.455</t>
  </si>
  <si>
    <t>Jiangxi</t>
  </si>
  <si>
    <t>27.614</t>
  </si>
  <si>
    <t>115.7221</t>
  </si>
  <si>
    <t>Jilin</t>
  </si>
  <si>
    <t>43.6661</t>
  </si>
  <si>
    <t>126.1923</t>
  </si>
  <si>
    <t>Liaoning</t>
  </si>
  <si>
    <t>41.2956</t>
  </si>
  <si>
    <t>122.6085</t>
  </si>
  <si>
    <t>Ningxia</t>
  </si>
  <si>
    <t>37.2692</t>
  </si>
  <si>
    <t>106.1655</t>
  </si>
  <si>
    <t>Qinghai</t>
  </si>
  <si>
    <t>35.7452</t>
  </si>
  <si>
    <t>95.9956</t>
  </si>
  <si>
    <t>Shaanxi</t>
  </si>
  <si>
    <t>35.1917</t>
  </si>
  <si>
    <t>108.8701</t>
  </si>
  <si>
    <t>Shandong</t>
  </si>
  <si>
    <t>36.3427</t>
  </si>
  <si>
    <t>118.1498</t>
  </si>
  <si>
    <t>Shanghai</t>
  </si>
  <si>
    <t>31.202</t>
  </si>
  <si>
    <t>121.4491</t>
  </si>
  <si>
    <t>Shanxi</t>
  </si>
  <si>
    <t>37.5777</t>
  </si>
  <si>
    <t>112.2922</t>
  </si>
  <si>
    <t>Sichuan</t>
  </si>
  <si>
    <t>30.6171</t>
  </si>
  <si>
    <t>102.7103</t>
  </si>
  <si>
    <t>Tianjin</t>
  </si>
  <si>
    <t>39.3054</t>
  </si>
  <si>
    <t>117.323</t>
  </si>
  <si>
    <t>Tibet</t>
  </si>
  <si>
    <t>31.6927</t>
  </si>
  <si>
    <t>88.0924</t>
  </si>
  <si>
    <t>Xinjiang</t>
  </si>
  <si>
    <t>41.1129</t>
  </si>
  <si>
    <t>85.2401</t>
  </si>
  <si>
    <t>Yunnan</t>
  </si>
  <si>
    <t>24.974</t>
  </si>
  <si>
    <t>101.487</t>
  </si>
  <si>
    <t>Zhejiang</t>
  </si>
  <si>
    <t>29.1832</t>
  </si>
  <si>
    <t>120.0934</t>
  </si>
  <si>
    <t>Thailand</t>
  </si>
  <si>
    <t>Japan</t>
  </si>
  <si>
    <t>South Korea</t>
  </si>
  <si>
    <t>Taiwan</t>
  </si>
  <si>
    <t>23.7</t>
  </si>
  <si>
    <t>King County, WA</t>
  </si>
  <si>
    <t>US</t>
  </si>
  <si>
    <t>47.6062</t>
  </si>
  <si>
    <t>Cook County, IL</t>
  </si>
  <si>
    <t>41.7377</t>
  </si>
  <si>
    <t>Macau</t>
  </si>
  <si>
    <t>22.1667</t>
  </si>
  <si>
    <t>113.55</t>
  </si>
  <si>
    <t>Hong Kong</t>
  </si>
  <si>
    <t>22.3</t>
  </si>
  <si>
    <t>114.2</t>
  </si>
  <si>
    <t>Singapore</t>
  </si>
  <si>
    <t>1.2833</t>
  </si>
  <si>
    <t>103.8333</t>
  </si>
  <si>
    <t>Vietnam</t>
  </si>
  <si>
    <t>France</t>
  </si>
  <si>
    <t>Nepal</t>
  </si>
  <si>
    <t>28.1667</t>
  </si>
  <si>
    <t>84.25</t>
  </si>
  <si>
    <t>Malaysia</t>
  </si>
  <si>
    <t>2.5</t>
  </si>
  <si>
    <t>112.5</t>
  </si>
  <si>
    <t>Toronto, ON</t>
  </si>
  <si>
    <t>Canada</t>
  </si>
  <si>
    <t>43.6532</t>
  </si>
  <si>
    <t>British Columbia</t>
  </si>
  <si>
    <t>49.2827</t>
  </si>
  <si>
    <t>Los Angeles, CA</t>
  </si>
  <si>
    <t>34.0522</t>
  </si>
  <si>
    <t>New South Wales</t>
  </si>
  <si>
    <t>Australia</t>
  </si>
  <si>
    <t>151.2093</t>
  </si>
  <si>
    <t>Victoria</t>
  </si>
  <si>
    <t>144.9631</t>
  </si>
  <si>
    <t>Queensland</t>
  </si>
  <si>
    <t>153.4</t>
  </si>
  <si>
    <t>Cambodia</t>
  </si>
  <si>
    <t>11.55</t>
  </si>
  <si>
    <t>104.9167</t>
  </si>
  <si>
    <t>Sri Lanka</t>
  </si>
  <si>
    <t>Germany</t>
  </si>
  <si>
    <t>Finland</t>
  </si>
  <si>
    <t>United Arab Emirates</t>
  </si>
  <si>
    <t>Philippines</t>
  </si>
  <si>
    <t>India</t>
  </si>
  <si>
    <t>London, ON</t>
  </si>
  <si>
    <t>42.9849</t>
  </si>
  <si>
    <t>Italy</t>
  </si>
  <si>
    <t>UK</t>
  </si>
  <si>
    <t>Russia</t>
  </si>
  <si>
    <t>Sweden</t>
  </si>
  <si>
    <t>Spain</t>
  </si>
  <si>
    <t>South Australia</t>
  </si>
  <si>
    <t>138.6007</t>
  </si>
  <si>
    <t>San Benito, CA</t>
  </si>
  <si>
    <t>36.5761</t>
  </si>
  <si>
    <t>Belgium</t>
  </si>
  <si>
    <t>50.8333</t>
  </si>
  <si>
    <t>Madison, WI</t>
  </si>
  <si>
    <t>43.0731</t>
  </si>
  <si>
    <t>Diamond Princess cruise ship</t>
  </si>
  <si>
    <t>Others</t>
  </si>
  <si>
    <t>35.4437</t>
  </si>
  <si>
    <t>139.638</t>
  </si>
  <si>
    <t>San Diego County, CA</t>
  </si>
  <si>
    <t>32.7157</t>
  </si>
  <si>
    <t>San Antonio, TX</t>
  </si>
  <si>
    <t>29.4241</t>
  </si>
  <si>
    <t>Egypt</t>
  </si>
  <si>
    <t>Iran</t>
  </si>
  <si>
    <t>Omaha, NE (From Diamond Princess)</t>
  </si>
  <si>
    <t>41.2545</t>
  </si>
  <si>
    <t>Travis, CA (From Diamond Princess)</t>
  </si>
  <si>
    <t>38.2721</t>
  </si>
  <si>
    <t>From Diamond Princess</t>
  </si>
  <si>
    <t>Lackland, TX (From Diamond Princess)</t>
  </si>
  <si>
    <t>29.3829</t>
  </si>
  <si>
    <t>Lebanon</t>
  </si>
  <si>
    <t>33.8547</t>
  </si>
  <si>
    <t>35.8623</t>
  </si>
  <si>
    <t>Humboldt County, CA</t>
  </si>
  <si>
    <t>40.745</t>
  </si>
  <si>
    <t>Sacramento County, CA</t>
  </si>
  <si>
    <t>38.4747</t>
  </si>
  <si>
    <t>Iraq</t>
  </si>
  <si>
    <t>Unassigned Location (From Diamond Princess)</t>
  </si>
  <si>
    <t>Oman</t>
  </si>
  <si>
    <t>Afghanistan</t>
  </si>
  <si>
    <t>Bahrain</t>
  </si>
  <si>
    <t>26.0275</t>
  </si>
  <si>
    <t>50.55</t>
  </si>
  <si>
    <t>Kuwait</t>
  </si>
  <si>
    <t>29.5</t>
  </si>
  <si>
    <t>47.75</t>
  </si>
  <si>
    <t>Algeria</t>
  </si>
  <si>
    <t>28.0339</t>
  </si>
  <si>
    <t>1.6596</t>
  </si>
  <si>
    <t>Croatia</t>
  </si>
  <si>
    <t>45.1</t>
  </si>
  <si>
    <t>15.2</t>
  </si>
  <si>
    <t>Switzerland</t>
  </si>
  <si>
    <t>46.8182</t>
  </si>
  <si>
    <t>8.2275</t>
  </si>
  <si>
    <t>Austria</t>
  </si>
  <si>
    <t>47.5162</t>
  </si>
  <si>
    <t>14.5501</t>
  </si>
  <si>
    <t>Israel</t>
  </si>
  <si>
    <t>Pakistan</t>
  </si>
  <si>
    <t>30.3753</t>
  </si>
  <si>
    <t>69.3451</t>
  </si>
  <si>
    <t>Brazil</t>
  </si>
  <si>
    <t>Georgia</t>
  </si>
  <si>
    <t>42.3154</t>
  </si>
  <si>
    <t>43.3569</t>
  </si>
  <si>
    <t>Greece</t>
  </si>
  <si>
    <t>39.0742</t>
  </si>
  <si>
    <t>21.8243</t>
  </si>
  <si>
    <t>North Macedonia</t>
  </si>
  <si>
    <t>41.6086</t>
  </si>
  <si>
    <t>21.7453</t>
  </si>
  <si>
    <t>Norway</t>
  </si>
  <si>
    <t>60.472</t>
  </si>
  <si>
    <t>8.4689</t>
  </si>
  <si>
    <t>Romania</t>
  </si>
  <si>
    <t>45.9432</t>
  </si>
  <si>
    <t>24.9668</t>
  </si>
  <si>
    <t>Denmark</t>
  </si>
  <si>
    <t>56.2639</t>
  </si>
  <si>
    <t>9.5018</t>
  </si>
  <si>
    <t>Estonia</t>
  </si>
  <si>
    <t>58.5953</t>
  </si>
  <si>
    <t>25.0136</t>
  </si>
  <si>
    <t>Netherlands</t>
  </si>
  <si>
    <t>52.1326</t>
  </si>
  <si>
    <t>5.2913</t>
  </si>
  <si>
    <t>San Marino</t>
  </si>
  <si>
    <t>43.9424</t>
  </si>
  <si>
    <t>12.4578</t>
  </si>
  <si>
    <t>Belarus</t>
  </si>
  <si>
    <t>53.7098</t>
  </si>
  <si>
    <t>27.9534</t>
  </si>
  <si>
    <t>Montreal, QC</t>
  </si>
  <si>
    <t>45.5017</t>
  </si>
  <si>
    <t>Iceland</t>
  </si>
  <si>
    <t>64.9631</t>
  </si>
  <si>
    <t>Lithuania</t>
  </si>
  <si>
    <t>55.1694</t>
  </si>
  <si>
    <t>23.8813</t>
  </si>
  <si>
    <t>Mexico</t>
  </si>
  <si>
    <t>23.6345</t>
  </si>
  <si>
    <t>New Zealand</t>
  </si>
  <si>
    <t>174.886</t>
  </si>
  <si>
    <t>Nigeria</t>
  </si>
  <si>
    <t>9.082</t>
  </si>
  <si>
    <t>8.6753</t>
  </si>
  <si>
    <t>Western Australia</t>
  </si>
  <si>
    <t>115.8605</t>
  </si>
  <si>
    <t>Ireland</t>
  </si>
  <si>
    <t>53.1424</t>
  </si>
  <si>
    <t>Luxembourg</t>
  </si>
  <si>
    <t>49.8153</t>
  </si>
  <si>
    <t>6.1296</t>
  </si>
  <si>
    <t>Monaco</t>
  </si>
  <si>
    <t>43.7333</t>
  </si>
  <si>
    <t>7.4167</t>
  </si>
  <si>
    <t>Qatar</t>
  </si>
  <si>
    <t>25.3548</t>
  </si>
  <si>
    <t>51.1839</t>
  </si>
  <si>
    <t>Snohomish County, WA</t>
  </si>
  <si>
    <t>48.033</t>
  </si>
  <si>
    <t>Ecuador</t>
  </si>
  <si>
    <t>Azerbaijan</t>
  </si>
  <si>
    <t>40.1431</t>
  </si>
  <si>
    <t>47.5769</t>
  </si>
  <si>
    <t>Czech Republic</t>
  </si>
  <si>
    <t>49.8175</t>
  </si>
  <si>
    <t>15.473</t>
  </si>
  <si>
    <t>Armenia</t>
  </si>
  <si>
    <t>40.0691</t>
  </si>
  <si>
    <t>45.0382</t>
  </si>
  <si>
    <t>Dominican Republic</t>
  </si>
  <si>
    <t>18.7357</t>
  </si>
  <si>
    <t>Indonesia</t>
  </si>
  <si>
    <t>113.9213</t>
  </si>
  <si>
    <t>Portugal</t>
  </si>
  <si>
    <t>39.3999</t>
  </si>
  <si>
    <t>Andorra</t>
  </si>
  <si>
    <t>42.5063</t>
  </si>
  <si>
    <t>1.5218</t>
  </si>
  <si>
    <t>Tasmania</t>
  </si>
  <si>
    <t>145.9707</t>
  </si>
  <si>
    <t>Latvia</t>
  </si>
  <si>
    <t>56.8796</t>
  </si>
  <si>
    <t>24.6032</t>
  </si>
  <si>
    <t>Morocco</t>
  </si>
  <si>
    <t>31.7917</t>
  </si>
  <si>
    <t>Saudi Arabia</t>
  </si>
  <si>
    <t>Senegal</t>
  </si>
  <si>
    <t>14.4974</t>
  </si>
  <si>
    <t>Grafton County, NH</t>
  </si>
  <si>
    <t>43.9088</t>
  </si>
  <si>
    <t>Hillsborough, FL</t>
  </si>
  <si>
    <t>27.9904</t>
  </si>
  <si>
    <t>Placer County, CA</t>
  </si>
  <si>
    <t>39.0916</t>
  </si>
  <si>
    <t>San Mateo, CA</t>
  </si>
  <si>
    <t>37.563</t>
  </si>
  <si>
    <t>Sarasota, FL</t>
  </si>
  <si>
    <t>27.3364</t>
  </si>
  <si>
    <t>Sonoma County, CA</t>
  </si>
  <si>
    <t>38.578</t>
  </si>
  <si>
    <t>Umatilla, OR</t>
  </si>
  <si>
    <t>45.775</t>
  </si>
  <si>
    <t>Fulton County, GA</t>
  </si>
  <si>
    <t>33.8034</t>
  </si>
  <si>
    <t>Washington County, OR</t>
  </si>
  <si>
    <t>45.547</t>
  </si>
  <si>
    <t>Argentina</t>
  </si>
  <si>
    <t>Chile</t>
  </si>
  <si>
    <t>Jordan</t>
  </si>
  <si>
    <t>31.24</t>
  </si>
  <si>
    <t>36.51</t>
  </si>
  <si>
    <t>Norfolk County, MA</t>
  </si>
  <si>
    <t>42.1767</t>
  </si>
  <si>
    <t>Maricopa County, AZ</t>
  </si>
  <si>
    <t>33.2918</t>
  </si>
  <si>
    <t>Wake County, NC</t>
  </si>
  <si>
    <t>35.8032</t>
  </si>
  <si>
    <t>Westchester County, NY</t>
  </si>
  <si>
    <t>41.122</t>
  </si>
  <si>
    <t>Ukraine</t>
  </si>
  <si>
    <t>48.3794</t>
  </si>
  <si>
    <t>31.1656</t>
  </si>
  <si>
    <t>Saint Barthelemy</t>
  </si>
  <si>
    <t>17.9</t>
  </si>
  <si>
    <t>Orange County, CA</t>
  </si>
  <si>
    <t>33.7879</t>
  </si>
  <si>
    <t>Hungary</t>
  </si>
  <si>
    <t>47.1625</t>
  </si>
  <si>
    <t>19.5033</t>
  </si>
  <si>
    <t>Northern Territory</t>
  </si>
  <si>
    <t>130.8456</t>
  </si>
  <si>
    <t>Faroe Islands</t>
  </si>
  <si>
    <t>61.8926</t>
  </si>
  <si>
    <t>Gibraltar</t>
  </si>
  <si>
    <t>36.1408</t>
  </si>
  <si>
    <t>Liechtenstein</t>
  </si>
  <si>
    <t>47.14</t>
  </si>
  <si>
    <t>9.55</t>
  </si>
  <si>
    <t>Poland</t>
  </si>
  <si>
    <t>51.9194</t>
  </si>
  <si>
    <t>19.1451</t>
  </si>
  <si>
    <t>Tunisia</t>
  </si>
  <si>
    <t>Contra Costa County, CA</t>
  </si>
  <si>
    <t>37.8534</t>
  </si>
  <si>
    <t>Palestine</t>
  </si>
  <si>
    <t>31.9522</t>
  </si>
  <si>
    <t>35.2332</t>
  </si>
  <si>
    <t>Bosnia and Herzegovina</t>
  </si>
  <si>
    <t>43.9159</t>
  </si>
  <si>
    <t>17.6791</t>
  </si>
  <si>
    <t>Slovenia</t>
  </si>
  <si>
    <t>46.1512</t>
  </si>
  <si>
    <t>14.9955</t>
  </si>
  <si>
    <t>Bergen County, NJ</t>
  </si>
  <si>
    <t>40.9263</t>
  </si>
  <si>
    <t>Harris County, TX</t>
  </si>
  <si>
    <t>29.7752</t>
  </si>
  <si>
    <t>San Francisco County, CA</t>
  </si>
  <si>
    <t>37.7749</t>
  </si>
  <si>
    <t>South Africa</t>
  </si>
  <si>
    <t>22.9375</t>
  </si>
  <si>
    <t>Clark County, NV</t>
  </si>
  <si>
    <t>36.0796</t>
  </si>
  <si>
    <t>Fort Bend County, TX</t>
  </si>
  <si>
    <t>29.5693</t>
  </si>
  <si>
    <t>Grant County, WA</t>
  </si>
  <si>
    <t>47.1981</t>
  </si>
  <si>
    <t>Santa Rosa County, FL</t>
  </si>
  <si>
    <t>30.769</t>
  </si>
  <si>
    <t>Williamson County, TN</t>
  </si>
  <si>
    <t>35.9179</t>
  </si>
  <si>
    <t>New York County, NY</t>
  </si>
  <si>
    <t>40.7128</t>
  </si>
  <si>
    <t>Unassigned Location, WA</t>
  </si>
  <si>
    <t>47.7511</t>
  </si>
  <si>
    <t>Montgomery County, MD</t>
  </si>
  <si>
    <t>39.1547</t>
  </si>
  <si>
    <t>Suffolk County, MA</t>
  </si>
  <si>
    <t>42.3601</t>
  </si>
  <si>
    <t>Denver County, CO</t>
  </si>
  <si>
    <t>39.7392</t>
  </si>
  <si>
    <t>Summit County, CO</t>
  </si>
  <si>
    <t>39.5912</t>
  </si>
  <si>
    <t>Bhutan</t>
  </si>
  <si>
    <t>27.5142</t>
  </si>
  <si>
    <t>90.4336</t>
  </si>
  <si>
    <t>Cameroon</t>
  </si>
  <si>
    <t>3.848</t>
  </si>
  <si>
    <t>11.5021</t>
  </si>
  <si>
    <t>Calgary, Alberta</t>
  </si>
  <si>
    <t>51.0447</t>
  </si>
  <si>
    <t>Colombia</t>
  </si>
  <si>
    <t>4.5709</t>
  </si>
  <si>
    <t>Costa Rica</t>
  </si>
  <si>
    <t>9.7489</t>
  </si>
  <si>
    <t>Peru</t>
  </si>
  <si>
    <t>Serbia</t>
  </si>
  <si>
    <t>44.0165</t>
  </si>
  <si>
    <t>21.0059</t>
  </si>
  <si>
    <t>Slovakia</t>
  </si>
  <si>
    <t>48.669</t>
  </si>
  <si>
    <t>19.699</t>
  </si>
  <si>
    <t>Togo</t>
  </si>
  <si>
    <t>8.6195</t>
  </si>
  <si>
    <t>0.8248</t>
  </si>
  <si>
    <t>Chatham County, NC</t>
  </si>
  <si>
    <t>35.7211</t>
  </si>
  <si>
    <t>Delaware County, PA</t>
  </si>
  <si>
    <t>39.9078</t>
  </si>
  <si>
    <t>Douglas County, NE</t>
  </si>
  <si>
    <t>41.3148</t>
  </si>
  <si>
    <t>Fayette County, KY</t>
  </si>
  <si>
    <t>38.0606</t>
  </si>
  <si>
    <t>Floyd County, GA</t>
  </si>
  <si>
    <t>34.2829</t>
  </si>
  <si>
    <t>Marion County, IN</t>
  </si>
  <si>
    <t>39.8362</t>
  </si>
  <si>
    <t>Middlesex County, MA</t>
  </si>
  <si>
    <t>42.4672</t>
  </si>
  <si>
    <t>Nassau County, NY</t>
  </si>
  <si>
    <t>40.6546</t>
  </si>
  <si>
    <t>Ramsey County, MN</t>
  </si>
  <si>
    <t>44.9964</t>
  </si>
  <si>
    <t>Washoe County, NV</t>
  </si>
  <si>
    <t>40.5608</t>
  </si>
  <si>
    <t>Wayne County, PA</t>
  </si>
  <si>
    <t>41.6739</t>
  </si>
  <si>
    <t>Yolo County, CA</t>
  </si>
  <si>
    <t>38.7646</t>
  </si>
  <si>
    <t>Vatican City</t>
  </si>
  <si>
    <t>41.9029</t>
  </si>
  <si>
    <t>12.4534</t>
  </si>
  <si>
    <t>Santa Clara County, CA</t>
  </si>
  <si>
    <t>37.3541</t>
  </si>
  <si>
    <t>Grand Princess Cruise Ship</t>
  </si>
  <si>
    <t>37.6489</t>
  </si>
  <si>
    <t>French Guiana</t>
  </si>
  <si>
    <t>3.9339</t>
  </si>
  <si>
    <t>Malta</t>
  </si>
  <si>
    <t>35.9375</t>
  </si>
  <si>
    <t>14.3754</t>
  </si>
  <si>
    <t>Douglas County, CO</t>
  </si>
  <si>
    <t>39.2587</t>
  </si>
  <si>
    <t>Providence County, RI</t>
  </si>
  <si>
    <t>41.8882</t>
  </si>
  <si>
    <t>Martinique</t>
  </si>
  <si>
    <t>14.6415</t>
  </si>
  <si>
    <t>Alameda County, CA</t>
  </si>
  <si>
    <t>37.6017</t>
  </si>
  <si>
    <t>Broward County, FL</t>
  </si>
  <si>
    <t>26.1901</t>
  </si>
  <si>
    <t>Fairfield County, CT</t>
  </si>
  <si>
    <t>41.256</t>
  </si>
  <si>
    <t>Lee County, FL</t>
  </si>
  <si>
    <t>26.663</t>
  </si>
  <si>
    <t>Pinal County, AZ</t>
  </si>
  <si>
    <t>32.8162</t>
  </si>
  <si>
    <t>Rockland County, NY</t>
  </si>
  <si>
    <t>41.1489</t>
  </si>
  <si>
    <t>Saratoga County, NY</t>
  </si>
  <si>
    <t>43.0324</t>
  </si>
  <si>
    <t>Edmonton, Alberta</t>
  </si>
  <si>
    <t>53.5461</t>
  </si>
  <si>
    <t>Charleston County, SC</t>
  </si>
  <si>
    <t>32.7957</t>
  </si>
  <si>
    <t>Clark County, WA</t>
  </si>
  <si>
    <t>45.7466</t>
  </si>
  <si>
    <t>Cobb County, GA</t>
  </si>
  <si>
    <t>33.8999</t>
  </si>
  <si>
    <t>Davis County, UT</t>
  </si>
  <si>
    <t>40.9629</t>
  </si>
  <si>
    <t>El Paso County, CO</t>
  </si>
  <si>
    <t>38.9108</t>
  </si>
  <si>
    <t>Honolulu County, HI</t>
  </si>
  <si>
    <t>21.307</t>
  </si>
  <si>
    <t>Jackson County, OR</t>
  </si>
  <si>
    <t>42.3345</t>
  </si>
  <si>
    <t>Jefferson County, WA</t>
  </si>
  <si>
    <t>47.7425</t>
  </si>
  <si>
    <t>Kershaw County, SC</t>
  </si>
  <si>
    <t>34.3672</t>
  </si>
  <si>
    <t>Klamath County, OR</t>
  </si>
  <si>
    <t>42.6953</t>
  </si>
  <si>
    <t>Madera County, CA</t>
  </si>
  <si>
    <t>37.2519</t>
  </si>
  <si>
    <t>Pierce County, WA</t>
  </si>
  <si>
    <t>47.0676</t>
  </si>
  <si>
    <t>Plymouth County, MA</t>
  </si>
  <si>
    <t>42.1615</t>
  </si>
  <si>
    <t>Santa Cruz County, CA</t>
  </si>
  <si>
    <t>36.9741</t>
  </si>
  <si>
    <t>Tulsa County, OK</t>
  </si>
  <si>
    <t>36.1593</t>
  </si>
  <si>
    <t>Montgomery County, TX</t>
  </si>
  <si>
    <t>30.3213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</si>
</sst>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0">
  <rv s="0">
    <v>12</v>
    <v>3321</v>
  </rv>
  <rv s="0">
    <v>12</v>
    <v>6976</v>
  </rv>
  <rv s="0">
    <v>12</v>
    <v>3832</v>
  </rv>
  <rv s="0">
    <v>12</v>
    <v>1207</v>
  </rv>
  <rv s="0">
    <v>12</v>
    <v>2437</v>
  </rv>
  <rv s="0">
    <v>12</v>
    <v>8688</v>
  </rv>
  <rv s="0">
    <v>12</v>
    <v>8136</v>
  </rv>
  <rv s="0">
    <v>12</v>
    <v>0167</v>
  </rv>
  <rv s="0">
    <v>12</v>
    <v>2453</v>
  </rv>
  <rv s="0">
    <v>12</v>
    <v>9285</v>
  </rv>
  <rv s="0">
    <v>12</v>
    <v>9876</v>
  </rv>
  <rv s="0">
    <v>12</v>
    <v>4012</v>
  </rv>
  <rv s="0">
    <v>12</v>
    <v>1611</v>
  </rv>
  <rv s="0">
    <v>12</v>
    <v>4936</v>
  </rv>
  <rv s="0">
    <v>12</v>
    <v>9758</v>
  </rv>
  <rv s="0">
    <v>12</v>
    <v>9399</v>
  </rv>
  <rv s="0">
    <v>12</v>
    <v>6134</v>
  </rv>
  <rv s="0">
    <v>12</v>
    <v>8695</v>
  </rv>
  <rv s="0">
    <v>12</v>
    <v>3542</v>
  </rv>
  <rv s="0">
    <v>12</v>
    <v>235</v>
  </rv>
  <rv s="0">
    <v>12</v>
    <v>9253</v>
  </rv>
  <rv s="0">
    <v>12</v>
    <v>5673</v>
  </rv>
  <rv s="0">
    <v>12</v>
    <v>0208</v>
  </rv>
  <rv s="0">
    <v>12</v>
    <v>5528</v>
  </rv>
  <rv s="0">
    <v>12</v>
    <v>9006</v>
  </rv>
  <rv s="0">
    <v>12</v>
    <v>9505</v>
  </rv>
  <rv s="0">
    <v>12</v>
    <v>6921</v>
  </rv>
  <rv s="0">
    <v>12</v>
    <v>8339</v>
  </rv>
  <rv s="0">
    <v>12</v>
    <v>8312</v>
  </rv>
  <rv s="0">
    <v>12</v>
    <v>1834</v>
  </rv>
  <rv s="0">
    <v>12</v>
    <v>1627</v>
  </rv>
  <rv s="0">
    <v>12</v>
    <v>7893</v>
  </rv>
  <rv s="0">
    <v>12</v>
    <v>2245</v>
  </rv>
  <rv s="0">
    <v>12</v>
    <v>4545</v>
  </rv>
  <rv s="0">
    <v>12</v>
    <v>0926</v>
  </rv>
  <rv s="0">
    <v>12</v>
    <v>4524</v>
  </rv>
  <rv s="0">
    <v>12</v>
    <v>826</v>
  </rv>
  <rv s="0">
    <v>12</v>
    <v>3018</v>
  </rv>
  <rv s="0">
    <v>12</v>
    <v>8039</v>
  </rv>
  <rv s="0">
    <v>12</v>
    <v>3255</v>
  </rv>
  <rv s="0">
    <v>12</v>
    <v>5307</v>
  </rv>
  <rv s="0">
    <v>12</v>
    <v>9888</v>
  </rv>
  <rv s="0">
    <v>12</v>
    <v>7606</v>
  </rv>
  <rv s="0">
    <v>12</v>
    <v>3963</v>
  </rv>
  <rv s="0">
    <v>12</v>
    <v>1386</v>
  </rv>
  <rv s="0">
    <v>12</v>
    <v>4161</v>
  </rv>
  <rv s="0">
    <v>12</v>
    <v>6167</v>
  </rv>
  <rv s="0">
    <v>12</v>
    <v>6751</v>
  </rv>
  <rv s="0">
    <v>12</v>
    <v>543</v>
  </rv>
  <rv s="0">
    <v>12</v>
    <v>1449</v>
  </rv>
  <rv s="0">
    <v>12</v>
    <v>4291</v>
  </rv>
  <rv s="0">
    <v>12</v>
    <v>5661</v>
  </rv>
  <rv s="0">
    <v>12</v>
    <v>7949</v>
  </rv>
  <rv s="0">
    <v>12</v>
    <v>8333</v>
  </rv>
  <rv s="0">
    <v>12</v>
    <v>8531</v>
  </rv>
  <rv s="0">
    <v>12</v>
    <v>4634</v>
  </rv>
  <rv s="0">
    <v>12</v>
    <v>9118</v>
  </rv>
  <rv s="0">
    <v>12</v>
    <v>3536</v>
  </rv>
  <rv s="0">
    <v>12</v>
    <v>9018</v>
  </rv>
  <rv s="0">
    <v>12</v>
    <v>077</v>
  </rv>
  <rv s="0">
    <v>12</v>
    <v>3103</v>
  </rv>
  <rv s="0">
    <v>12</v>
    <v>4194</v>
  </rv>
  <rv s="0">
    <v>12</v>
    <v>5595</v>
  </rv>
  <rv s="0">
    <v>12</v>
    <v>094</v>
  </rv>
  <rv s="0">
    <v>12</v>
    <v>8143</v>
  </rv>
  <rv s="0">
    <v>12</v>
    <v>3732</v>
  </rv>
  <rv s="0">
    <v>12</v>
    <v>9824</v>
  </rv>
  <rv s="0">
    <v>12</v>
    <v>8622</v>
  </rv>
  <rv s="0">
    <v>12</v>
    <v>006</v>
  </rv>
  <rv s="0">
    <v>12</v>
    <v>7401</v>
  </rv>
  <rv s="0">
    <v>12</v>
    <v>2405</v>
  </rv>
  <rv s="0">
    <v>12</v>
    <v>0589</v>
  </rv>
  <rv s="0">
    <v>12</v>
    <v>9903</v>
  </rv>
  <rv s="0">
    <v>12</v>
    <v>064</v>
  </rv>
  <rv s="0">
    <v>12</v>
    <v>0719</v>
  </rv>
  <rv s="0">
    <v>12</v>
    <v>2973</v>
  </rv>
  <rv s="0">
    <v>12</v>
    <v>7534</v>
  </rv>
  <rv s="0">
    <v>12</v>
    <v>19</v>
  </rv>
  <rv s="0">
    <v>12</v>
    <v>0152</v>
  </rv>
  <rv s="0">
    <v>12</v>
    <v>1781</v>
  </rv>
  <rv s="0">
    <v>12</v>
    <v>3879</v>
  </rv>
  <rv s="0">
    <v>12</v>
    <v>1951</v>
  </rv>
  <rv s="0">
    <v>12</v>
    <v>4803</v>
  </rv>
  <rv s="0">
    <v>12</v>
    <v>2308</v>
  </rv>
  <rv s="0">
    <v>12</v>
    <v>1752</v>
  </rv>
  <rv s="0">
    <v>12</v>
    <v>2874</v>
  </rv>
  <rv s="0">
    <v>12</v>
    <v>5594</v>
  </rv>
  <rv s="0">
    <v>12</v>
    <v>0616</v>
  </rv>
  <rv s="0">
    <v>12</v>
    <v>6035</v>
  </rv>
  <rv s="0">
    <v>12</v>
    <v>2479</v>
  </rv>
  <rv s="0">
    <v>12</v>
    <v>9552</v>
  </rv>
  <rv s="0">
    <v>12</v>
    <v>6655</v>
  </rv>
  <rv s="0">
    <v>12</v>
    <v>1258</v>
  </rv>
  <rv s="0">
    <v>12</v>
    <v>9389</v>
  </rv>
  <rv s="0">
    <v>12</v>
    <v>4774</v>
  </rv>
  <rv s="0">
    <v>12</v>
    <v>0242</v>
  </rv>
  <rv s="0">
    <v>12</v>
    <v>7195</v>
  </rv>
  <rv s="0">
    <v>12</v>
    <v>3659</v>
  </rv>
  <rv s="0">
    <v>12</v>
    <v>3709</v>
  </rv>
  <rv s="0">
    <v>12</v>
    <v>9535</v>
  </rv>
  <rv s="0">
    <v>12</v>
    <v>2845</v>
  </rv>
  <rv s="0">
    <v>12</v>
    <v>983</v>
  </rv>
  <rv s="0">
    <v>12</v>
    <v>936</v>
  </rv>
  <rv s="0">
    <v>12</v>
    <v>4938</v>
  </rv>
  <rv s="0">
    <v>12</v>
    <v>7848</v>
  </rv>
  <rv s="0">
    <v>12</v>
    <v>5194</v>
  </rv>
  <rv s="0">
    <v>12</v>
    <v>5641</v>
  </rv>
  <rv s="0">
    <v>12</v>
    <v>0953</v>
  </rv>
  <rv s="0">
    <v>12</v>
    <v>4723</v>
  </rv>
  <rv s="0">
    <v>12</v>
    <v>8584</v>
  </rv>
  <rv s="0">
    <v>12</v>
    <v>7647</v>
  </rv>
  <rv s="0">
    <v>12</v>
    <v>304</v>
  </rv>
  <rv s="0">
    <v>12</v>
    <v>5883</v>
  </rv>
  <rv s="0">
    <v>12</v>
    <v>6142</v>
  </rv>
  <rv s="0">
    <v>12</v>
    <v>6963</v>
  </rv>
  <rv s="0">
    <v>12</v>
    <v>1295</v>
  </rv>
  <rv s="0">
    <v>12</v>
    <v>7928</v>
  </rv>
  <rv s="0">
    <v>12</v>
    <v>0308</v>
  </rv>
  <rv s="0">
    <v>12</v>
    <v>941</v>
  </rv>
  <rv s="0">
    <v>12</v>
    <v>4778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6"/>
  <sheetViews>
    <sheetView tabSelected="1" workbookViewId="0">
      <selection sqref="A1:AY22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</row>
    <row r="2" spans="1:51" x14ac:dyDescent="0.25">
      <c r="B2" t="s">
        <v>31</v>
      </c>
      <c r="C2" t="s">
        <v>32</v>
      </c>
      <c r="D2" t="s">
        <v>33</v>
      </c>
      <c r="E2" t="s">
        <v>34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  <c r="O2">
        <v>3</v>
      </c>
      <c r="P2">
        <v>5</v>
      </c>
      <c r="Q2">
        <v>7</v>
      </c>
      <c r="R2">
        <v>14</v>
      </c>
      <c r="S2">
        <v>20</v>
      </c>
      <c r="T2">
        <v>23</v>
      </c>
      <c r="U2">
        <v>34</v>
      </c>
      <c r="V2">
        <v>47</v>
      </c>
      <c r="W2">
        <v>59</v>
      </c>
      <c r="X2">
        <v>72</v>
      </c>
      <c r="Y2">
        <v>88</v>
      </c>
      <c r="Z2">
        <v>105</v>
      </c>
      <c r="AA2">
        <v>127</v>
      </c>
      <c r="AB2">
        <v>157</v>
      </c>
      <c r="AC2">
        <v>193</v>
      </c>
      <c r="AD2">
        <v>221</v>
      </c>
      <c r="AE2">
        <v>255</v>
      </c>
      <c r="AF2">
        <v>280</v>
      </c>
      <c r="AG2">
        <v>361</v>
      </c>
      <c r="AH2">
        <v>413</v>
      </c>
      <c r="AI2">
        <v>474</v>
      </c>
      <c r="AJ2">
        <v>539</v>
      </c>
      <c r="AK2">
        <v>597</v>
      </c>
      <c r="AL2">
        <v>637</v>
      </c>
      <c r="AM2">
        <v>663</v>
      </c>
      <c r="AN2">
        <v>712</v>
      </c>
      <c r="AO2">
        <v>744</v>
      </c>
      <c r="AP2">
        <v>792</v>
      </c>
      <c r="AQ2">
        <v>821</v>
      </c>
      <c r="AR2">
        <v>868</v>
      </c>
      <c r="AS2">
        <v>873</v>
      </c>
      <c r="AT2">
        <v>917</v>
      </c>
      <c r="AU2">
        <v>936</v>
      </c>
      <c r="AV2">
        <v>956</v>
      </c>
      <c r="AW2">
        <v>970</v>
      </c>
      <c r="AX2">
        <v>979</v>
      </c>
      <c r="AY2">
        <v>979</v>
      </c>
    </row>
    <row r="3" spans="1:51" x14ac:dyDescent="0.25">
      <c r="B3" t="s">
        <v>35</v>
      </c>
      <c r="C3" t="s">
        <v>32</v>
      </c>
      <c r="D3" t="s">
        <v>36</v>
      </c>
      <c r="E3" t="s">
        <v>37</v>
      </c>
      <c r="F3">
        <v>0</v>
      </c>
      <c r="G3">
        <v>0</v>
      </c>
      <c r="H3">
        <v>1</v>
      </c>
      <c r="I3">
        <v>2</v>
      </c>
      <c r="J3">
        <v>2</v>
      </c>
      <c r="K3">
        <v>2</v>
      </c>
      <c r="L3">
        <v>4</v>
      </c>
      <c r="M3">
        <v>4</v>
      </c>
      <c r="N3">
        <v>4</v>
      </c>
      <c r="O3">
        <v>5</v>
      </c>
      <c r="P3">
        <v>9</v>
      </c>
      <c r="Q3">
        <v>9</v>
      </c>
      <c r="R3">
        <v>12</v>
      </c>
      <c r="S3">
        <v>23</v>
      </c>
      <c r="T3">
        <v>24</v>
      </c>
      <c r="U3">
        <v>31</v>
      </c>
      <c r="V3">
        <v>33</v>
      </c>
      <c r="W3">
        <v>34</v>
      </c>
      <c r="X3">
        <v>37</v>
      </c>
      <c r="Y3">
        <v>44</v>
      </c>
      <c r="Z3">
        <v>48</v>
      </c>
      <c r="AA3">
        <v>56</v>
      </c>
      <c r="AB3">
        <v>69</v>
      </c>
      <c r="AC3">
        <v>80</v>
      </c>
      <c r="AD3">
        <v>98</v>
      </c>
      <c r="AE3">
        <v>108</v>
      </c>
      <c r="AF3">
        <v>114</v>
      </c>
      <c r="AG3">
        <v>122</v>
      </c>
      <c r="AH3">
        <v>145</v>
      </c>
      <c r="AI3">
        <v>153</v>
      </c>
      <c r="AJ3">
        <v>169</v>
      </c>
      <c r="AK3">
        <v>178</v>
      </c>
      <c r="AL3">
        <v>189</v>
      </c>
      <c r="AM3">
        <v>198</v>
      </c>
      <c r="AN3">
        <v>215</v>
      </c>
      <c r="AO3">
        <v>235</v>
      </c>
      <c r="AP3">
        <v>248</v>
      </c>
      <c r="AQ3">
        <v>257</v>
      </c>
      <c r="AR3">
        <v>271</v>
      </c>
      <c r="AS3">
        <v>276</v>
      </c>
      <c r="AT3">
        <v>282</v>
      </c>
      <c r="AU3">
        <v>288</v>
      </c>
      <c r="AV3">
        <v>297</v>
      </c>
      <c r="AW3">
        <v>297</v>
      </c>
      <c r="AX3">
        <v>299</v>
      </c>
      <c r="AY3">
        <v>303</v>
      </c>
    </row>
    <row r="4" spans="1:51" x14ac:dyDescent="0.25">
      <c r="B4" t="s">
        <v>38</v>
      </c>
      <c r="C4" t="s">
        <v>32</v>
      </c>
      <c r="D4" t="s">
        <v>39</v>
      </c>
      <c r="E4" t="s">
        <v>40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3</v>
      </c>
      <c r="Q4">
        <v>7</v>
      </c>
      <c r="R4">
        <v>9</v>
      </c>
      <c r="S4">
        <v>9</v>
      </c>
      <c r="T4">
        <v>15</v>
      </c>
      <c r="U4">
        <v>24</v>
      </c>
      <c r="V4">
        <v>31</v>
      </c>
      <c r="W4">
        <v>39</v>
      </c>
      <c r="X4">
        <v>51</v>
      </c>
      <c r="Y4">
        <v>66</v>
      </c>
      <c r="Z4">
        <v>79</v>
      </c>
      <c r="AA4">
        <v>102</v>
      </c>
      <c r="AB4">
        <v>128</v>
      </c>
      <c r="AC4">
        <v>152</v>
      </c>
      <c r="AD4">
        <v>184</v>
      </c>
      <c r="AE4">
        <v>207</v>
      </c>
      <c r="AF4">
        <v>225</v>
      </c>
      <c r="AG4">
        <v>254</v>
      </c>
      <c r="AH4">
        <v>274</v>
      </c>
      <c r="AI4">
        <v>299</v>
      </c>
      <c r="AJ4">
        <v>316</v>
      </c>
      <c r="AK4">
        <v>328</v>
      </c>
      <c r="AL4">
        <v>335</v>
      </c>
      <c r="AM4">
        <v>349</v>
      </c>
      <c r="AN4">
        <v>372</v>
      </c>
      <c r="AO4">
        <v>384</v>
      </c>
      <c r="AP4">
        <v>401</v>
      </c>
      <c r="AQ4">
        <v>422</v>
      </c>
      <c r="AR4">
        <v>438</v>
      </c>
      <c r="AS4">
        <v>450</v>
      </c>
      <c r="AT4">
        <v>469</v>
      </c>
      <c r="AU4">
        <v>490</v>
      </c>
      <c r="AV4">
        <v>502</v>
      </c>
      <c r="AW4">
        <v>512</v>
      </c>
      <c r="AX4">
        <v>513</v>
      </c>
      <c r="AY4">
        <v>526</v>
      </c>
    </row>
    <row r="5" spans="1:51" x14ac:dyDescent="0.25">
      <c r="B5" t="s">
        <v>41</v>
      </c>
      <c r="C5" t="s">
        <v>32</v>
      </c>
      <c r="D5" t="s">
        <v>42</v>
      </c>
      <c r="E5" t="s">
        <v>43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3</v>
      </c>
      <c r="T5">
        <v>11</v>
      </c>
      <c r="U5">
        <v>14</v>
      </c>
      <c r="V5">
        <v>20</v>
      </c>
      <c r="W5">
        <v>24</v>
      </c>
      <c r="X5">
        <v>35</v>
      </c>
      <c r="Y5">
        <v>39</v>
      </c>
      <c r="Z5">
        <v>45</v>
      </c>
      <c r="AA5">
        <v>53</v>
      </c>
      <c r="AB5">
        <v>57</v>
      </c>
      <c r="AC5">
        <v>63</v>
      </c>
      <c r="AD5">
        <v>71</v>
      </c>
      <c r="AE5">
        <v>82</v>
      </c>
      <c r="AF5">
        <v>90</v>
      </c>
      <c r="AG5">
        <v>93</v>
      </c>
      <c r="AH5">
        <v>112</v>
      </c>
      <c r="AI5">
        <v>126</v>
      </c>
      <c r="AJ5">
        <v>149</v>
      </c>
      <c r="AK5">
        <v>162</v>
      </c>
      <c r="AL5">
        <v>170</v>
      </c>
      <c r="AM5">
        <v>183</v>
      </c>
      <c r="AN5">
        <v>199</v>
      </c>
      <c r="AO5">
        <v>218</v>
      </c>
      <c r="AP5">
        <v>228</v>
      </c>
      <c r="AQ5">
        <v>235</v>
      </c>
      <c r="AR5">
        <v>243</v>
      </c>
      <c r="AS5">
        <v>247</v>
      </c>
      <c r="AT5">
        <v>255</v>
      </c>
      <c r="AU5">
        <v>260</v>
      </c>
      <c r="AV5">
        <v>270</v>
      </c>
      <c r="AW5">
        <v>277</v>
      </c>
      <c r="AX5">
        <v>284</v>
      </c>
      <c r="AY5">
        <v>295</v>
      </c>
    </row>
    <row r="6" spans="1:51" x14ac:dyDescent="0.25">
      <c r="B6" t="s">
        <v>44</v>
      </c>
      <c r="C6" t="s">
        <v>32</v>
      </c>
      <c r="D6" t="s">
        <v>45</v>
      </c>
      <c r="E6" t="s">
        <v>46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3</v>
      </c>
      <c r="S6">
        <v>4</v>
      </c>
      <c r="T6">
        <v>6</v>
      </c>
      <c r="U6">
        <v>6</v>
      </c>
      <c r="V6">
        <v>9</v>
      </c>
      <c r="W6">
        <v>12</v>
      </c>
      <c r="X6">
        <v>16</v>
      </c>
      <c r="Y6">
        <v>17</v>
      </c>
      <c r="Z6">
        <v>24</v>
      </c>
      <c r="AA6">
        <v>31</v>
      </c>
      <c r="AB6">
        <v>39</v>
      </c>
      <c r="AC6">
        <v>39</v>
      </c>
      <c r="AD6">
        <v>49</v>
      </c>
      <c r="AE6">
        <v>54</v>
      </c>
      <c r="AF6">
        <v>58</v>
      </c>
      <c r="AG6">
        <v>62</v>
      </c>
      <c r="AH6">
        <v>65</v>
      </c>
      <c r="AI6">
        <v>71</v>
      </c>
      <c r="AJ6">
        <v>76</v>
      </c>
      <c r="AK6">
        <v>76</v>
      </c>
      <c r="AL6">
        <v>78</v>
      </c>
      <c r="AM6">
        <v>80</v>
      </c>
      <c r="AN6">
        <v>80</v>
      </c>
      <c r="AO6">
        <v>81</v>
      </c>
      <c r="AP6">
        <v>81</v>
      </c>
      <c r="AQ6">
        <v>82</v>
      </c>
      <c r="AR6">
        <v>82</v>
      </c>
      <c r="AS6">
        <v>84</v>
      </c>
      <c r="AT6">
        <v>85</v>
      </c>
      <c r="AU6">
        <v>86</v>
      </c>
      <c r="AV6">
        <v>87</v>
      </c>
      <c r="AW6">
        <v>87</v>
      </c>
      <c r="AX6">
        <v>87</v>
      </c>
      <c r="AY6">
        <v>87</v>
      </c>
    </row>
    <row r="7" spans="1:51" x14ac:dyDescent="0.25">
      <c r="B7" t="s">
        <v>47</v>
      </c>
      <c r="C7" t="s">
        <v>32</v>
      </c>
      <c r="D7" t="s">
        <v>48</v>
      </c>
      <c r="E7" t="s">
        <v>49</v>
      </c>
      <c r="F7">
        <v>0</v>
      </c>
      <c r="G7">
        <v>2</v>
      </c>
      <c r="H7">
        <v>2</v>
      </c>
      <c r="I7">
        <v>2</v>
      </c>
      <c r="J7">
        <v>2</v>
      </c>
      <c r="K7">
        <v>4</v>
      </c>
      <c r="L7">
        <v>4</v>
      </c>
      <c r="M7">
        <v>5</v>
      </c>
      <c r="N7">
        <v>10</v>
      </c>
      <c r="O7">
        <v>11</v>
      </c>
      <c r="P7">
        <v>14</v>
      </c>
      <c r="Q7">
        <v>15</v>
      </c>
      <c r="R7">
        <v>21</v>
      </c>
      <c r="S7">
        <v>30</v>
      </c>
      <c r="T7">
        <v>49</v>
      </c>
      <c r="U7">
        <v>69</v>
      </c>
      <c r="V7">
        <v>88</v>
      </c>
      <c r="W7">
        <v>112</v>
      </c>
      <c r="X7">
        <v>141</v>
      </c>
      <c r="Y7">
        <v>167</v>
      </c>
      <c r="Z7">
        <v>212</v>
      </c>
      <c r="AA7">
        <v>275</v>
      </c>
      <c r="AB7">
        <v>314</v>
      </c>
      <c r="AC7">
        <v>362</v>
      </c>
      <c r="AD7">
        <v>410</v>
      </c>
      <c r="AE7">
        <v>465</v>
      </c>
      <c r="AF7">
        <v>524</v>
      </c>
      <c r="AG7">
        <v>565</v>
      </c>
      <c r="AH7">
        <v>606</v>
      </c>
      <c r="AI7">
        <v>642</v>
      </c>
      <c r="AJ7">
        <v>690</v>
      </c>
      <c r="AK7">
        <v>728</v>
      </c>
      <c r="AL7">
        <v>755</v>
      </c>
      <c r="AM7">
        <v>786</v>
      </c>
      <c r="AN7">
        <v>822</v>
      </c>
      <c r="AO7">
        <v>851</v>
      </c>
      <c r="AP7">
        <v>890</v>
      </c>
      <c r="AQ7">
        <v>935</v>
      </c>
      <c r="AR7">
        <v>983</v>
      </c>
      <c r="AS7">
        <v>1016</v>
      </c>
      <c r="AT7">
        <v>1059</v>
      </c>
      <c r="AU7">
        <v>1101</v>
      </c>
      <c r="AV7">
        <v>1133</v>
      </c>
      <c r="AW7">
        <v>1181</v>
      </c>
      <c r="AX7">
        <v>1216</v>
      </c>
      <c r="AY7">
        <v>1237</v>
      </c>
    </row>
    <row r="8" spans="1:51" x14ac:dyDescent="0.25">
      <c r="B8" t="s">
        <v>50</v>
      </c>
      <c r="C8" t="s">
        <v>32</v>
      </c>
      <c r="D8" t="s">
        <v>51</v>
      </c>
      <c r="E8" t="s">
        <v>52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7</v>
      </c>
      <c r="S8">
        <v>10</v>
      </c>
      <c r="T8">
        <v>13</v>
      </c>
      <c r="U8">
        <v>14</v>
      </c>
      <c r="V8">
        <v>17</v>
      </c>
      <c r="W8">
        <v>17</v>
      </c>
      <c r="X8">
        <v>18</v>
      </c>
      <c r="Y8">
        <v>24</v>
      </c>
      <c r="Z8">
        <v>33</v>
      </c>
      <c r="AA8">
        <v>32</v>
      </c>
      <c r="AB8">
        <v>33</v>
      </c>
      <c r="AC8">
        <v>36</v>
      </c>
      <c r="AD8">
        <v>44</v>
      </c>
      <c r="AE8">
        <v>49</v>
      </c>
      <c r="AF8">
        <v>53</v>
      </c>
      <c r="AG8">
        <v>69</v>
      </c>
      <c r="AH8">
        <v>86</v>
      </c>
      <c r="AI8">
        <v>90</v>
      </c>
      <c r="AJ8">
        <v>97</v>
      </c>
      <c r="AK8">
        <v>104</v>
      </c>
      <c r="AL8">
        <v>106</v>
      </c>
      <c r="AM8">
        <v>112</v>
      </c>
      <c r="AN8">
        <v>134</v>
      </c>
      <c r="AO8">
        <v>147</v>
      </c>
      <c r="AP8">
        <v>161</v>
      </c>
      <c r="AQ8">
        <v>168</v>
      </c>
      <c r="AR8">
        <v>176</v>
      </c>
      <c r="AS8">
        <v>181</v>
      </c>
      <c r="AT8">
        <v>192</v>
      </c>
      <c r="AU8">
        <v>202</v>
      </c>
      <c r="AV8">
        <v>210</v>
      </c>
      <c r="AW8">
        <v>214</v>
      </c>
      <c r="AX8">
        <v>217</v>
      </c>
      <c r="AY8">
        <v>218</v>
      </c>
    </row>
    <row r="9" spans="1:51" x14ac:dyDescent="0.25">
      <c r="B9" t="s">
        <v>53</v>
      </c>
      <c r="C9" t="s">
        <v>32</v>
      </c>
      <c r="D9" t="s">
        <v>54</v>
      </c>
      <c r="E9" t="s">
        <v>55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2</v>
      </c>
      <c r="P9">
        <v>2</v>
      </c>
      <c r="Q9">
        <v>2</v>
      </c>
      <c r="R9">
        <v>2</v>
      </c>
      <c r="S9">
        <v>2</v>
      </c>
      <c r="T9">
        <v>9</v>
      </c>
      <c r="U9">
        <v>6</v>
      </c>
      <c r="V9">
        <v>6</v>
      </c>
      <c r="W9">
        <v>7</v>
      </c>
      <c r="X9">
        <v>7</v>
      </c>
      <c r="Y9">
        <v>10</v>
      </c>
      <c r="Z9">
        <v>17</v>
      </c>
      <c r="AA9">
        <v>18</v>
      </c>
      <c r="AB9">
        <v>27</v>
      </c>
      <c r="AC9">
        <v>28</v>
      </c>
      <c r="AD9">
        <v>41</v>
      </c>
      <c r="AE9">
        <v>46</v>
      </c>
      <c r="AF9">
        <v>57</v>
      </c>
      <c r="AG9">
        <v>66</v>
      </c>
      <c r="AH9">
        <v>70</v>
      </c>
      <c r="AI9">
        <v>72</v>
      </c>
      <c r="AJ9">
        <v>77</v>
      </c>
      <c r="AK9">
        <v>90</v>
      </c>
      <c r="AL9">
        <v>102</v>
      </c>
      <c r="AM9">
        <v>102</v>
      </c>
      <c r="AN9">
        <v>104</v>
      </c>
      <c r="AO9">
        <v>104</v>
      </c>
      <c r="AP9">
        <v>112</v>
      </c>
      <c r="AQ9">
        <v>112</v>
      </c>
      <c r="AR9">
        <v>112</v>
      </c>
      <c r="AS9">
        <v>112</v>
      </c>
      <c r="AT9">
        <v>114</v>
      </c>
      <c r="AU9">
        <v>114</v>
      </c>
      <c r="AV9">
        <v>114</v>
      </c>
      <c r="AW9">
        <v>114</v>
      </c>
      <c r="AX9">
        <v>114</v>
      </c>
      <c r="AY9">
        <v>115</v>
      </c>
    </row>
    <row r="10" spans="1:51" x14ac:dyDescent="0.25">
      <c r="B10" t="s">
        <v>56</v>
      </c>
      <c r="C10" t="s">
        <v>32</v>
      </c>
      <c r="D10" t="s">
        <v>57</v>
      </c>
      <c r="E10" t="s">
        <v>58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4</v>
      </c>
      <c r="R10">
        <v>4</v>
      </c>
      <c r="S10">
        <v>5</v>
      </c>
      <c r="T10">
        <v>5</v>
      </c>
      <c r="U10">
        <v>8</v>
      </c>
      <c r="V10">
        <v>10</v>
      </c>
      <c r="W10">
        <v>14</v>
      </c>
      <c r="X10">
        <v>19</v>
      </c>
      <c r="Y10">
        <v>19</v>
      </c>
      <c r="Z10">
        <v>20</v>
      </c>
      <c r="AA10">
        <v>27</v>
      </c>
      <c r="AB10">
        <v>30</v>
      </c>
      <c r="AC10">
        <v>43</v>
      </c>
      <c r="AD10">
        <v>39</v>
      </c>
      <c r="AE10">
        <v>52</v>
      </c>
      <c r="AF10">
        <v>59</v>
      </c>
      <c r="AG10">
        <v>79</v>
      </c>
      <c r="AH10">
        <v>84</v>
      </c>
      <c r="AI10">
        <v>86</v>
      </c>
      <c r="AJ10">
        <v>95</v>
      </c>
      <c r="AK10">
        <v>104</v>
      </c>
      <c r="AL10">
        <v>106</v>
      </c>
      <c r="AM10">
        <v>116</v>
      </c>
      <c r="AN10">
        <v>124</v>
      </c>
      <c r="AO10">
        <v>129</v>
      </c>
      <c r="AP10">
        <v>131</v>
      </c>
      <c r="AQ10">
        <v>133</v>
      </c>
      <c r="AR10">
        <v>148</v>
      </c>
      <c r="AS10">
        <v>149</v>
      </c>
      <c r="AT10">
        <v>151</v>
      </c>
      <c r="AU10">
        <v>155</v>
      </c>
      <c r="AV10">
        <v>158</v>
      </c>
      <c r="AW10">
        <v>158</v>
      </c>
      <c r="AX10">
        <v>158</v>
      </c>
      <c r="AY10">
        <v>158</v>
      </c>
    </row>
    <row r="11" spans="1:51" x14ac:dyDescent="0.25">
      <c r="B11" t="s">
        <v>59</v>
      </c>
      <c r="C11" t="s">
        <v>32</v>
      </c>
      <c r="D11" t="s">
        <v>60</v>
      </c>
      <c r="E11" t="s">
        <v>61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  <c r="R11">
        <v>3</v>
      </c>
      <c r="S11">
        <v>4</v>
      </c>
      <c r="T11">
        <v>6</v>
      </c>
      <c r="U11">
        <v>13</v>
      </c>
      <c r="V11">
        <v>22</v>
      </c>
      <c r="W11">
        <v>30</v>
      </c>
      <c r="X11">
        <v>34</v>
      </c>
      <c r="Y11">
        <v>41</v>
      </c>
      <c r="Z11">
        <v>48</v>
      </c>
      <c r="AA11">
        <v>54</v>
      </c>
      <c r="AB11">
        <v>68</v>
      </c>
      <c r="AC11">
        <v>87</v>
      </c>
      <c r="AD11">
        <v>101</v>
      </c>
      <c r="AE11">
        <v>105</v>
      </c>
      <c r="AF11">
        <v>122</v>
      </c>
      <c r="AG11">
        <v>136</v>
      </c>
      <c r="AH11">
        <v>152</v>
      </c>
      <c r="AI11">
        <v>169</v>
      </c>
      <c r="AJ11">
        <v>184</v>
      </c>
      <c r="AK11">
        <v>203</v>
      </c>
      <c r="AL11">
        <v>219</v>
      </c>
      <c r="AM11">
        <v>234</v>
      </c>
      <c r="AN11">
        <v>248</v>
      </c>
      <c r="AO11">
        <v>261</v>
      </c>
      <c r="AP11">
        <v>274</v>
      </c>
      <c r="AQ11">
        <v>277</v>
      </c>
      <c r="AR11">
        <v>282</v>
      </c>
      <c r="AS11">
        <v>294</v>
      </c>
      <c r="AT11">
        <v>296</v>
      </c>
      <c r="AU11">
        <v>300</v>
      </c>
      <c r="AV11">
        <v>301</v>
      </c>
      <c r="AW11">
        <v>304</v>
      </c>
      <c r="AX11">
        <v>305</v>
      </c>
      <c r="AY11">
        <v>307</v>
      </c>
    </row>
    <row r="12" spans="1:51" x14ac:dyDescent="0.25">
      <c r="B12" t="s">
        <v>62</v>
      </c>
      <c r="C12" t="s">
        <v>32</v>
      </c>
      <c r="D12" t="s">
        <v>63</v>
      </c>
      <c r="E12" t="s">
        <v>64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2</v>
      </c>
      <c r="R12">
        <v>2</v>
      </c>
      <c r="S12">
        <v>4</v>
      </c>
      <c r="T12">
        <v>7</v>
      </c>
      <c r="U12">
        <v>8</v>
      </c>
      <c r="V12">
        <v>12</v>
      </c>
      <c r="W12">
        <v>13</v>
      </c>
      <c r="X12">
        <v>14</v>
      </c>
      <c r="Y12">
        <v>30</v>
      </c>
      <c r="Z12">
        <v>28</v>
      </c>
      <c r="AA12">
        <v>31</v>
      </c>
      <c r="AB12">
        <v>33</v>
      </c>
      <c r="AC12">
        <v>47</v>
      </c>
      <c r="AD12">
        <v>68</v>
      </c>
      <c r="AE12">
        <v>79</v>
      </c>
      <c r="AF12">
        <v>85</v>
      </c>
      <c r="AG12">
        <v>111</v>
      </c>
      <c r="AH12">
        <v>120</v>
      </c>
      <c r="AI12">
        <v>136</v>
      </c>
      <c r="AJ12">
        <v>175</v>
      </c>
      <c r="AK12">
        <v>204</v>
      </c>
      <c r="AL12">
        <v>222</v>
      </c>
      <c r="AM12">
        <v>227</v>
      </c>
      <c r="AN12">
        <v>243</v>
      </c>
      <c r="AO12">
        <v>249</v>
      </c>
      <c r="AP12">
        <v>270</v>
      </c>
      <c r="AQ12">
        <v>283</v>
      </c>
      <c r="AR12">
        <v>301</v>
      </c>
      <c r="AS12">
        <v>342</v>
      </c>
      <c r="AT12">
        <v>356</v>
      </c>
      <c r="AU12">
        <v>366</v>
      </c>
      <c r="AV12">
        <v>373</v>
      </c>
      <c r="AW12">
        <v>379</v>
      </c>
      <c r="AX12">
        <v>396</v>
      </c>
      <c r="AY12">
        <v>403</v>
      </c>
    </row>
    <row r="13" spans="1:51" x14ac:dyDescent="0.25">
      <c r="B13" t="s">
        <v>65</v>
      </c>
      <c r="C13" t="s">
        <v>32</v>
      </c>
      <c r="D13" t="s">
        <v>66</v>
      </c>
      <c r="E13" t="s">
        <v>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3</v>
      </c>
      <c r="P13">
        <v>3</v>
      </c>
      <c r="Q13">
        <v>10</v>
      </c>
      <c r="R13">
        <v>16</v>
      </c>
      <c r="S13">
        <v>27</v>
      </c>
      <c r="T13">
        <v>47</v>
      </c>
      <c r="U13">
        <v>56</v>
      </c>
      <c r="V13">
        <v>86</v>
      </c>
      <c r="W13">
        <v>116</v>
      </c>
      <c r="X13">
        <v>153</v>
      </c>
      <c r="Y13">
        <v>191</v>
      </c>
      <c r="Z13">
        <v>218</v>
      </c>
      <c r="AA13">
        <v>246</v>
      </c>
      <c r="AB13">
        <v>296</v>
      </c>
      <c r="AC13">
        <v>357</v>
      </c>
      <c r="AD13">
        <v>391</v>
      </c>
      <c r="AE13">
        <v>440</v>
      </c>
      <c r="AF13">
        <v>509</v>
      </c>
      <c r="AG13">
        <v>522</v>
      </c>
      <c r="AH13">
        <v>573</v>
      </c>
      <c r="AI13">
        <v>637</v>
      </c>
      <c r="AJ13">
        <v>736</v>
      </c>
      <c r="AK13">
        <v>830</v>
      </c>
      <c r="AL13">
        <v>868</v>
      </c>
      <c r="AM13">
        <v>943</v>
      </c>
      <c r="AN13">
        <v>1002</v>
      </c>
      <c r="AO13">
        <v>1033</v>
      </c>
      <c r="AP13">
        <v>1068</v>
      </c>
      <c r="AQ13">
        <v>1112</v>
      </c>
      <c r="AR13">
        <v>1170</v>
      </c>
      <c r="AS13">
        <v>1198</v>
      </c>
      <c r="AT13">
        <v>1205</v>
      </c>
      <c r="AU13">
        <v>1231</v>
      </c>
      <c r="AV13">
        <v>1234</v>
      </c>
      <c r="AW13">
        <v>1239</v>
      </c>
      <c r="AX13">
        <v>1244</v>
      </c>
      <c r="AY13">
        <v>1244</v>
      </c>
    </row>
    <row r="14" spans="1:51" x14ac:dyDescent="0.25">
      <c r="B14" t="s">
        <v>68</v>
      </c>
      <c r="C14" t="s">
        <v>32</v>
      </c>
      <c r="D14" t="s">
        <v>69</v>
      </c>
      <c r="E14" t="s">
        <v>70</v>
      </c>
      <c r="F14">
        <v>28</v>
      </c>
      <c r="G14">
        <v>28</v>
      </c>
      <c r="H14">
        <v>31</v>
      </c>
      <c r="I14">
        <v>32</v>
      </c>
      <c r="J14">
        <v>42</v>
      </c>
      <c r="K14">
        <v>45</v>
      </c>
      <c r="L14">
        <v>80</v>
      </c>
      <c r="M14">
        <v>88</v>
      </c>
      <c r="N14">
        <v>90</v>
      </c>
      <c r="O14">
        <v>141</v>
      </c>
      <c r="P14">
        <v>168</v>
      </c>
      <c r="Q14">
        <v>295</v>
      </c>
      <c r="R14">
        <v>386</v>
      </c>
      <c r="S14">
        <v>522</v>
      </c>
      <c r="T14">
        <v>633</v>
      </c>
      <c r="U14">
        <v>817</v>
      </c>
      <c r="V14">
        <v>1115</v>
      </c>
      <c r="W14">
        <v>1439</v>
      </c>
      <c r="X14">
        <v>1795</v>
      </c>
      <c r="Y14">
        <v>2222</v>
      </c>
      <c r="Z14">
        <v>2639</v>
      </c>
      <c r="AA14">
        <v>2686</v>
      </c>
      <c r="AB14">
        <v>3459</v>
      </c>
      <c r="AC14">
        <v>4774</v>
      </c>
      <c r="AD14">
        <v>5623</v>
      </c>
      <c r="AE14">
        <v>6639</v>
      </c>
      <c r="AF14">
        <v>7862</v>
      </c>
      <c r="AG14">
        <v>9128</v>
      </c>
      <c r="AH14">
        <v>10337</v>
      </c>
      <c r="AI14">
        <v>11788</v>
      </c>
      <c r="AJ14">
        <v>11881</v>
      </c>
      <c r="AK14">
        <v>15299</v>
      </c>
      <c r="AL14">
        <v>15343</v>
      </c>
      <c r="AM14">
        <v>16748</v>
      </c>
      <c r="AN14">
        <v>18971</v>
      </c>
      <c r="AO14">
        <v>20969</v>
      </c>
      <c r="AP14">
        <v>23383</v>
      </c>
      <c r="AQ14">
        <v>26403</v>
      </c>
      <c r="AR14">
        <v>28993</v>
      </c>
      <c r="AS14">
        <v>31536</v>
      </c>
      <c r="AT14">
        <v>33934</v>
      </c>
      <c r="AU14">
        <v>36208</v>
      </c>
      <c r="AV14">
        <v>38557</v>
      </c>
      <c r="AW14">
        <v>40592</v>
      </c>
      <c r="AX14">
        <v>42033</v>
      </c>
      <c r="AY14">
        <v>43500</v>
      </c>
    </row>
    <row r="15" spans="1:51" x14ac:dyDescent="0.25">
      <c r="B15" t="s">
        <v>71</v>
      </c>
      <c r="C15" t="s">
        <v>32</v>
      </c>
      <c r="D15" t="s">
        <v>72</v>
      </c>
      <c r="E15" t="s">
        <v>73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2</v>
      </c>
      <c r="P15">
        <v>8</v>
      </c>
      <c r="Q15">
        <v>16</v>
      </c>
      <c r="R15">
        <v>22</v>
      </c>
      <c r="S15">
        <v>31</v>
      </c>
      <c r="T15">
        <v>54</v>
      </c>
      <c r="U15">
        <v>81</v>
      </c>
      <c r="V15">
        <v>112</v>
      </c>
      <c r="W15">
        <v>156</v>
      </c>
      <c r="X15">
        <v>186</v>
      </c>
      <c r="Y15">
        <v>208</v>
      </c>
      <c r="Z15">
        <v>247</v>
      </c>
      <c r="AA15">
        <v>304</v>
      </c>
      <c r="AB15">
        <v>339</v>
      </c>
      <c r="AC15">
        <v>364</v>
      </c>
      <c r="AD15">
        <v>425</v>
      </c>
      <c r="AE15">
        <v>464</v>
      </c>
      <c r="AF15">
        <v>498</v>
      </c>
      <c r="AG15">
        <v>527</v>
      </c>
      <c r="AH15">
        <v>561</v>
      </c>
      <c r="AI15">
        <v>634</v>
      </c>
      <c r="AJ15">
        <v>661</v>
      </c>
      <c r="AK15">
        <v>692</v>
      </c>
      <c r="AL15">
        <v>714</v>
      </c>
      <c r="AM15">
        <v>731</v>
      </c>
      <c r="AN15">
        <v>768</v>
      </c>
      <c r="AO15">
        <v>783</v>
      </c>
      <c r="AP15">
        <v>804</v>
      </c>
      <c r="AQ15">
        <v>830</v>
      </c>
      <c r="AR15">
        <v>846</v>
      </c>
      <c r="AS15">
        <v>866</v>
      </c>
      <c r="AT15">
        <v>887</v>
      </c>
      <c r="AU15">
        <v>906</v>
      </c>
      <c r="AV15">
        <v>916</v>
      </c>
      <c r="AW15">
        <v>938</v>
      </c>
      <c r="AX15">
        <v>955</v>
      </c>
      <c r="AY15">
        <v>960</v>
      </c>
    </row>
    <row r="16" spans="1:51" x14ac:dyDescent="0.25">
      <c r="B16" t="s">
        <v>74</v>
      </c>
      <c r="C16" t="s">
        <v>32</v>
      </c>
      <c r="D16" t="s">
        <v>75</v>
      </c>
      <c r="E16" t="s">
        <v>76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3</v>
      </c>
      <c r="U16">
        <v>4</v>
      </c>
      <c r="V16">
        <v>5</v>
      </c>
      <c r="W16">
        <v>5</v>
      </c>
      <c r="X16">
        <v>5</v>
      </c>
      <c r="Y16">
        <v>5</v>
      </c>
      <c r="Z16">
        <v>5</v>
      </c>
      <c r="AA16">
        <v>6</v>
      </c>
      <c r="AB16">
        <v>6</v>
      </c>
      <c r="AC16">
        <v>6</v>
      </c>
      <c r="AD16">
        <v>7</v>
      </c>
      <c r="AE16">
        <v>8</v>
      </c>
      <c r="AF16">
        <v>8</v>
      </c>
      <c r="AG16">
        <v>8</v>
      </c>
      <c r="AH16">
        <v>10</v>
      </c>
      <c r="AI16">
        <v>16</v>
      </c>
      <c r="AJ16">
        <v>17</v>
      </c>
      <c r="AK16">
        <v>26</v>
      </c>
      <c r="AL16">
        <v>27</v>
      </c>
      <c r="AM16">
        <v>34</v>
      </c>
      <c r="AN16">
        <v>35</v>
      </c>
      <c r="AO16">
        <v>38</v>
      </c>
      <c r="AP16">
        <v>43</v>
      </c>
      <c r="AQ16">
        <v>45</v>
      </c>
      <c r="AR16">
        <v>49</v>
      </c>
      <c r="AS16">
        <v>52</v>
      </c>
      <c r="AT16">
        <v>54</v>
      </c>
      <c r="AU16">
        <v>59</v>
      </c>
      <c r="AV16">
        <v>63</v>
      </c>
      <c r="AW16">
        <v>65</v>
      </c>
      <c r="AX16">
        <v>65</v>
      </c>
      <c r="AY16">
        <v>67</v>
      </c>
    </row>
    <row r="17" spans="2:51" x14ac:dyDescent="0.25">
      <c r="B17" t="s">
        <v>77</v>
      </c>
      <c r="C17" t="s">
        <v>32</v>
      </c>
      <c r="D17" t="s">
        <v>78</v>
      </c>
      <c r="E17" t="s">
        <v>79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5</v>
      </c>
      <c r="P17">
        <v>6</v>
      </c>
      <c r="Q17">
        <v>7</v>
      </c>
      <c r="R17">
        <v>8</v>
      </c>
      <c r="S17">
        <v>12</v>
      </c>
      <c r="T17">
        <v>23</v>
      </c>
      <c r="U17">
        <v>34</v>
      </c>
      <c r="V17">
        <v>43</v>
      </c>
      <c r="W17">
        <v>51</v>
      </c>
      <c r="X17">
        <v>71</v>
      </c>
      <c r="Y17">
        <v>81</v>
      </c>
      <c r="Z17">
        <v>93</v>
      </c>
      <c r="AA17">
        <v>125</v>
      </c>
      <c r="AB17">
        <v>139</v>
      </c>
      <c r="AC17">
        <v>157</v>
      </c>
      <c r="AD17">
        <v>186</v>
      </c>
      <c r="AE17">
        <v>218</v>
      </c>
      <c r="AF17">
        <v>258</v>
      </c>
      <c r="AG17">
        <v>280</v>
      </c>
      <c r="AH17">
        <v>318</v>
      </c>
      <c r="AI17">
        <v>356</v>
      </c>
      <c r="AJ17">
        <v>373</v>
      </c>
      <c r="AK17">
        <v>401</v>
      </c>
      <c r="AL17">
        <v>418</v>
      </c>
      <c r="AM17">
        <v>452</v>
      </c>
      <c r="AN17">
        <v>458</v>
      </c>
      <c r="AO17">
        <v>478</v>
      </c>
      <c r="AP17">
        <v>498</v>
      </c>
      <c r="AQ17">
        <v>515</v>
      </c>
      <c r="AR17">
        <v>523</v>
      </c>
      <c r="AS17">
        <v>536</v>
      </c>
      <c r="AT17">
        <v>543</v>
      </c>
      <c r="AU17">
        <v>562</v>
      </c>
      <c r="AV17">
        <v>577</v>
      </c>
      <c r="AW17">
        <v>583</v>
      </c>
      <c r="AX17">
        <v>594</v>
      </c>
      <c r="AY17">
        <v>606</v>
      </c>
    </row>
    <row r="18" spans="2:51" x14ac:dyDescent="0.25">
      <c r="B18" t="s">
        <v>80</v>
      </c>
      <c r="C18" t="s">
        <v>32</v>
      </c>
      <c r="D18" t="s">
        <v>81</v>
      </c>
      <c r="E18" t="s">
        <v>82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3</v>
      </c>
      <c r="M18">
        <v>3</v>
      </c>
      <c r="N18">
        <v>5</v>
      </c>
      <c r="O18">
        <v>7</v>
      </c>
      <c r="P18">
        <v>9</v>
      </c>
      <c r="Q18">
        <v>12</v>
      </c>
      <c r="R18">
        <v>18</v>
      </c>
      <c r="S18">
        <v>20</v>
      </c>
      <c r="T18">
        <v>27</v>
      </c>
      <c r="U18">
        <v>37</v>
      </c>
      <c r="V18">
        <v>45</v>
      </c>
      <c r="W18">
        <v>55</v>
      </c>
      <c r="X18">
        <v>73</v>
      </c>
      <c r="Y18">
        <v>105</v>
      </c>
      <c r="Z18">
        <v>128</v>
      </c>
      <c r="AA18">
        <v>152</v>
      </c>
      <c r="AB18">
        <v>170</v>
      </c>
      <c r="AC18">
        <v>187</v>
      </c>
      <c r="AD18">
        <v>210</v>
      </c>
      <c r="AE18">
        <v>240</v>
      </c>
      <c r="AF18">
        <v>275</v>
      </c>
      <c r="AG18">
        <v>310</v>
      </c>
      <c r="AH18">
        <v>362</v>
      </c>
      <c r="AI18">
        <v>433</v>
      </c>
      <c r="AJ18">
        <v>489</v>
      </c>
      <c r="AK18">
        <v>555</v>
      </c>
      <c r="AL18">
        <v>613</v>
      </c>
      <c r="AM18">
        <v>645</v>
      </c>
      <c r="AN18">
        <v>683</v>
      </c>
      <c r="AO18">
        <v>719</v>
      </c>
      <c r="AP18">
        <v>754</v>
      </c>
      <c r="AQ18">
        <v>790</v>
      </c>
      <c r="AR18">
        <v>811</v>
      </c>
      <c r="AS18">
        <v>831</v>
      </c>
      <c r="AT18">
        <v>850</v>
      </c>
      <c r="AU18">
        <v>870</v>
      </c>
      <c r="AV18">
        <v>884</v>
      </c>
      <c r="AW18">
        <v>901</v>
      </c>
      <c r="AX18">
        <v>909</v>
      </c>
      <c r="AY18">
        <v>916</v>
      </c>
    </row>
    <row r="19" spans="2:51" x14ac:dyDescent="0.25">
      <c r="B19" t="s">
        <v>83</v>
      </c>
      <c r="C19" t="s">
        <v>32</v>
      </c>
      <c r="D19" t="s">
        <v>84</v>
      </c>
      <c r="E19" t="s">
        <v>85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2</v>
      </c>
      <c r="U19">
        <v>4</v>
      </c>
      <c r="V19">
        <v>4</v>
      </c>
      <c r="W19">
        <v>4</v>
      </c>
      <c r="X19">
        <v>12</v>
      </c>
      <c r="Y19">
        <v>13</v>
      </c>
      <c r="Z19">
        <v>18</v>
      </c>
      <c r="AA19">
        <v>22</v>
      </c>
      <c r="AB19">
        <v>24</v>
      </c>
      <c r="AC19">
        <v>25</v>
      </c>
      <c r="AD19">
        <v>26</v>
      </c>
      <c r="AE19">
        <v>30</v>
      </c>
      <c r="AF19">
        <v>34</v>
      </c>
      <c r="AG19">
        <v>36</v>
      </c>
      <c r="AH19">
        <v>37</v>
      </c>
      <c r="AI19">
        <v>43</v>
      </c>
      <c r="AJ19">
        <v>45</v>
      </c>
      <c r="AK19">
        <v>52</v>
      </c>
      <c r="AL19">
        <v>54</v>
      </c>
      <c r="AM19">
        <v>60</v>
      </c>
      <c r="AN19">
        <v>63</v>
      </c>
      <c r="AO19">
        <v>65</v>
      </c>
      <c r="AP19">
        <v>67</v>
      </c>
      <c r="AQ19">
        <v>73</v>
      </c>
      <c r="AR19">
        <v>75</v>
      </c>
      <c r="AS19">
        <v>78</v>
      </c>
      <c r="AT19">
        <v>83</v>
      </c>
      <c r="AU19">
        <v>83</v>
      </c>
      <c r="AV19">
        <v>86</v>
      </c>
      <c r="AW19">
        <v>88</v>
      </c>
      <c r="AX19">
        <v>90</v>
      </c>
      <c r="AY19">
        <v>90</v>
      </c>
    </row>
    <row r="20" spans="2:51" x14ac:dyDescent="0.25">
      <c r="B20" t="s">
        <v>86</v>
      </c>
      <c r="C20" t="s">
        <v>32</v>
      </c>
      <c r="D20" t="s">
        <v>87</v>
      </c>
      <c r="E20" t="s">
        <v>88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4</v>
      </c>
      <c r="U20">
        <v>5</v>
      </c>
      <c r="V20">
        <v>7</v>
      </c>
      <c r="W20">
        <v>8</v>
      </c>
      <c r="X20">
        <v>12</v>
      </c>
      <c r="Y20">
        <v>13</v>
      </c>
      <c r="Z20">
        <v>19</v>
      </c>
      <c r="AA20">
        <v>20</v>
      </c>
      <c r="AB20">
        <v>22</v>
      </c>
      <c r="AC20">
        <v>29</v>
      </c>
      <c r="AD20">
        <v>31</v>
      </c>
      <c r="AE20">
        <v>40</v>
      </c>
      <c r="AF20">
        <v>43</v>
      </c>
      <c r="AG20">
        <v>53</v>
      </c>
      <c r="AH20">
        <v>55</v>
      </c>
      <c r="AI20">
        <v>59</v>
      </c>
      <c r="AJ20">
        <v>61</v>
      </c>
      <c r="AK20">
        <v>66</v>
      </c>
      <c r="AL20">
        <v>73</v>
      </c>
      <c r="AM20">
        <v>80</v>
      </c>
      <c r="AN20">
        <v>83</v>
      </c>
      <c r="AO20">
        <v>88</v>
      </c>
      <c r="AP20">
        <v>93</v>
      </c>
      <c r="AQ20">
        <v>93</v>
      </c>
      <c r="AR20">
        <v>96</v>
      </c>
      <c r="AS20">
        <v>103</v>
      </c>
      <c r="AT20">
        <v>103</v>
      </c>
      <c r="AU20">
        <v>106</v>
      </c>
      <c r="AV20">
        <v>106</v>
      </c>
      <c r="AW20">
        <v>106</v>
      </c>
      <c r="AX20">
        <v>106</v>
      </c>
      <c r="AY20">
        <v>107</v>
      </c>
    </row>
    <row r="21" spans="2:51" x14ac:dyDescent="0.25">
      <c r="B21" t="s">
        <v>89</v>
      </c>
      <c r="C21" t="s">
        <v>32</v>
      </c>
      <c r="D21" t="s">
        <v>90</v>
      </c>
      <c r="E21" t="s">
        <v>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5</v>
      </c>
      <c r="W21">
        <v>15</v>
      </c>
      <c r="X21">
        <v>13</v>
      </c>
      <c r="Y21">
        <v>13</v>
      </c>
      <c r="Z21">
        <v>22</v>
      </c>
      <c r="AA21">
        <v>24</v>
      </c>
      <c r="AB21">
        <v>24</v>
      </c>
      <c r="AC21">
        <v>24</v>
      </c>
      <c r="AD21">
        <v>33</v>
      </c>
      <c r="AE21">
        <v>33</v>
      </c>
      <c r="AF21">
        <v>35</v>
      </c>
      <c r="AG21">
        <v>42</v>
      </c>
      <c r="AH21">
        <v>42</v>
      </c>
      <c r="AI21">
        <v>44</v>
      </c>
      <c r="AJ21">
        <v>48</v>
      </c>
      <c r="AK21">
        <v>48</v>
      </c>
      <c r="AL21">
        <v>56</v>
      </c>
      <c r="AM21">
        <v>58</v>
      </c>
      <c r="AN21">
        <v>61</v>
      </c>
      <c r="AO21">
        <v>65</v>
      </c>
      <c r="AP21">
        <v>68</v>
      </c>
      <c r="AQ21">
        <v>68</v>
      </c>
      <c r="AR21">
        <v>69</v>
      </c>
      <c r="AS21">
        <v>69</v>
      </c>
      <c r="AT21">
        <v>69</v>
      </c>
      <c r="AU21">
        <v>69</v>
      </c>
      <c r="AV21">
        <v>69</v>
      </c>
      <c r="AW21">
        <v>69</v>
      </c>
      <c r="AX21">
        <v>71</v>
      </c>
      <c r="AY21">
        <v>71</v>
      </c>
    </row>
    <row r="22" spans="2:51" x14ac:dyDescent="0.25">
      <c r="B22" t="s">
        <v>92</v>
      </c>
      <c r="C22" t="s">
        <v>32</v>
      </c>
      <c r="D22" t="s">
        <v>93</v>
      </c>
      <c r="E22" t="s">
        <v>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5</v>
      </c>
      <c r="AA22">
        <v>9</v>
      </c>
      <c r="AB22">
        <v>11</v>
      </c>
      <c r="AC22">
        <v>11</v>
      </c>
      <c r="AD22">
        <v>13</v>
      </c>
      <c r="AE22">
        <v>13</v>
      </c>
      <c r="AF22">
        <v>13</v>
      </c>
      <c r="AG22">
        <v>15</v>
      </c>
      <c r="AH22">
        <v>16</v>
      </c>
      <c r="AI22">
        <v>16</v>
      </c>
      <c r="AJ22">
        <v>18</v>
      </c>
      <c r="AK22">
        <v>18</v>
      </c>
      <c r="AL22">
        <v>18</v>
      </c>
      <c r="AM22">
        <v>18</v>
      </c>
      <c r="AN22">
        <v>18</v>
      </c>
      <c r="AO22">
        <v>18</v>
      </c>
      <c r="AP22">
        <v>18</v>
      </c>
      <c r="AQ22">
        <v>18</v>
      </c>
      <c r="AR22">
        <v>18</v>
      </c>
      <c r="AS22">
        <v>18</v>
      </c>
      <c r="AT22">
        <v>18</v>
      </c>
      <c r="AU22">
        <v>18</v>
      </c>
      <c r="AV22">
        <v>18</v>
      </c>
      <c r="AW22">
        <v>18</v>
      </c>
      <c r="AX22">
        <v>18</v>
      </c>
      <c r="AY22">
        <v>18</v>
      </c>
    </row>
    <row r="23" spans="2:51" x14ac:dyDescent="0.25">
      <c r="B23" t="s">
        <v>95</v>
      </c>
      <c r="C23" t="s">
        <v>32</v>
      </c>
      <c r="D23" t="s">
        <v>96</v>
      </c>
      <c r="E23" t="s">
        <v>97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6</v>
      </c>
      <c r="U23">
        <v>9</v>
      </c>
      <c r="V23">
        <v>17</v>
      </c>
      <c r="W23">
        <v>20</v>
      </c>
      <c r="X23">
        <v>25</v>
      </c>
      <c r="Y23">
        <v>30</v>
      </c>
      <c r="Z23">
        <v>32</v>
      </c>
      <c r="AA23">
        <v>43</v>
      </c>
      <c r="AB23">
        <v>46</v>
      </c>
      <c r="AC23">
        <v>54</v>
      </c>
      <c r="AD23">
        <v>60</v>
      </c>
      <c r="AE23">
        <v>71</v>
      </c>
      <c r="AF23">
        <v>79</v>
      </c>
      <c r="AG23">
        <v>89</v>
      </c>
      <c r="AH23">
        <v>102</v>
      </c>
      <c r="AI23">
        <v>118</v>
      </c>
      <c r="AJ23">
        <v>134</v>
      </c>
      <c r="AK23">
        <v>149</v>
      </c>
      <c r="AL23">
        <v>163</v>
      </c>
      <c r="AM23">
        <v>173</v>
      </c>
      <c r="AN23">
        <v>186</v>
      </c>
      <c r="AO23">
        <v>192</v>
      </c>
      <c r="AP23">
        <v>195</v>
      </c>
      <c r="AQ23">
        <v>199</v>
      </c>
      <c r="AR23">
        <v>207</v>
      </c>
      <c r="AS23">
        <v>208</v>
      </c>
      <c r="AT23">
        <v>216</v>
      </c>
      <c r="AU23">
        <v>216</v>
      </c>
      <c r="AV23">
        <v>223</v>
      </c>
      <c r="AW23">
        <v>224</v>
      </c>
      <c r="AX23">
        <v>226</v>
      </c>
      <c r="AY23">
        <v>226</v>
      </c>
    </row>
    <row r="24" spans="2:51" x14ac:dyDescent="0.25">
      <c r="B24" t="s">
        <v>98</v>
      </c>
      <c r="C24" t="s">
        <v>32</v>
      </c>
      <c r="D24" t="s">
        <v>99</v>
      </c>
      <c r="E24" t="s">
        <v>100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2</v>
      </c>
      <c r="P24">
        <v>3</v>
      </c>
      <c r="Q24">
        <v>6</v>
      </c>
      <c r="R24">
        <v>7</v>
      </c>
      <c r="S24">
        <v>11</v>
      </c>
      <c r="T24">
        <v>15</v>
      </c>
      <c r="U24">
        <v>27</v>
      </c>
      <c r="V24">
        <v>37</v>
      </c>
      <c r="W24">
        <v>44</v>
      </c>
      <c r="X24">
        <v>63</v>
      </c>
      <c r="Y24">
        <v>66</v>
      </c>
      <c r="Z24">
        <v>80</v>
      </c>
      <c r="AA24">
        <v>92</v>
      </c>
      <c r="AB24">
        <v>105</v>
      </c>
      <c r="AC24">
        <v>136</v>
      </c>
      <c r="AD24">
        <v>156</v>
      </c>
      <c r="AE24">
        <v>173</v>
      </c>
      <c r="AF24">
        <v>191</v>
      </c>
      <c r="AG24">
        <v>211</v>
      </c>
      <c r="AH24">
        <v>231</v>
      </c>
      <c r="AI24">
        <v>254</v>
      </c>
      <c r="AJ24">
        <v>281</v>
      </c>
      <c r="AK24">
        <v>302</v>
      </c>
      <c r="AL24">
        <v>321</v>
      </c>
      <c r="AM24">
        <v>343</v>
      </c>
      <c r="AN24">
        <v>355</v>
      </c>
      <c r="AO24">
        <v>377</v>
      </c>
      <c r="AP24">
        <v>387</v>
      </c>
      <c r="AQ24">
        <v>405</v>
      </c>
      <c r="AR24">
        <v>421</v>
      </c>
      <c r="AS24">
        <v>443</v>
      </c>
      <c r="AT24">
        <v>460</v>
      </c>
      <c r="AU24">
        <v>511</v>
      </c>
      <c r="AV24">
        <v>516</v>
      </c>
      <c r="AW24">
        <v>578</v>
      </c>
      <c r="AX24">
        <v>618</v>
      </c>
      <c r="AY24">
        <v>627</v>
      </c>
    </row>
    <row r="25" spans="2:51" x14ac:dyDescent="0.25">
      <c r="B25" t="s">
        <v>101</v>
      </c>
      <c r="C25" t="s">
        <v>32</v>
      </c>
      <c r="D25" t="s">
        <v>102</v>
      </c>
      <c r="E25" t="s">
        <v>103</v>
      </c>
      <c r="F25">
        <v>0</v>
      </c>
      <c r="G25">
        <v>0</v>
      </c>
      <c r="H25">
        <v>1</v>
      </c>
      <c r="I25">
        <v>1</v>
      </c>
      <c r="J25">
        <v>1</v>
      </c>
      <c r="K25">
        <v>3</v>
      </c>
      <c r="L25">
        <v>4</v>
      </c>
      <c r="M25">
        <v>5</v>
      </c>
      <c r="N25">
        <v>5</v>
      </c>
      <c r="O25">
        <v>9</v>
      </c>
      <c r="P25">
        <v>10</v>
      </c>
      <c r="Q25">
        <v>10</v>
      </c>
      <c r="R25">
        <v>10</v>
      </c>
      <c r="S25">
        <v>12</v>
      </c>
      <c r="T25">
        <v>15</v>
      </c>
      <c r="U25">
        <v>25</v>
      </c>
      <c r="V25">
        <v>30</v>
      </c>
      <c r="W25">
        <v>41</v>
      </c>
      <c r="X25">
        <v>44</v>
      </c>
      <c r="Y25">
        <v>48</v>
      </c>
      <c r="Z25">
        <v>52</v>
      </c>
      <c r="AA25">
        <v>57</v>
      </c>
      <c r="AB25">
        <v>62</v>
      </c>
      <c r="AC25">
        <v>90</v>
      </c>
      <c r="AD25">
        <v>124</v>
      </c>
      <c r="AE25">
        <v>140</v>
      </c>
      <c r="AF25">
        <v>161</v>
      </c>
      <c r="AG25">
        <v>177</v>
      </c>
      <c r="AH25">
        <v>186</v>
      </c>
      <c r="AI25">
        <v>199</v>
      </c>
      <c r="AJ25">
        <v>211</v>
      </c>
      <c r="AK25">
        <v>227</v>
      </c>
      <c r="AL25">
        <v>249</v>
      </c>
      <c r="AM25">
        <v>261</v>
      </c>
      <c r="AN25">
        <v>268</v>
      </c>
      <c r="AO25">
        <v>272</v>
      </c>
      <c r="AP25">
        <v>276</v>
      </c>
      <c r="AQ25">
        <v>279</v>
      </c>
      <c r="AR25">
        <v>287</v>
      </c>
      <c r="AS25">
        <v>290</v>
      </c>
      <c r="AT25">
        <v>292</v>
      </c>
      <c r="AU25">
        <v>294</v>
      </c>
      <c r="AV25">
        <v>298</v>
      </c>
      <c r="AW25">
        <v>303</v>
      </c>
      <c r="AX25">
        <v>306</v>
      </c>
      <c r="AY25">
        <v>313</v>
      </c>
    </row>
    <row r="26" spans="2:51" x14ac:dyDescent="0.25">
      <c r="B26" t="s">
        <v>104</v>
      </c>
      <c r="C26" t="s">
        <v>32</v>
      </c>
      <c r="D26" t="s">
        <v>105</v>
      </c>
      <c r="E26" t="s">
        <v>106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3</v>
      </c>
      <c r="R26">
        <v>2</v>
      </c>
      <c r="S26">
        <v>4</v>
      </c>
      <c r="T26">
        <v>5</v>
      </c>
      <c r="U26">
        <v>12</v>
      </c>
      <c r="V26">
        <v>15</v>
      </c>
      <c r="W26">
        <v>21</v>
      </c>
      <c r="X26">
        <v>25</v>
      </c>
      <c r="Y26">
        <v>25</v>
      </c>
      <c r="Z26">
        <v>30</v>
      </c>
      <c r="AA26">
        <v>33</v>
      </c>
      <c r="AB26">
        <v>36</v>
      </c>
      <c r="AC26">
        <v>38</v>
      </c>
      <c r="AD26">
        <v>46</v>
      </c>
      <c r="AE26">
        <v>50</v>
      </c>
      <c r="AF26">
        <v>53</v>
      </c>
      <c r="AG26">
        <v>61</v>
      </c>
      <c r="AH26">
        <v>68</v>
      </c>
      <c r="AI26">
        <v>76</v>
      </c>
      <c r="AJ26">
        <v>78</v>
      </c>
      <c r="AK26">
        <v>81</v>
      </c>
      <c r="AL26">
        <v>88</v>
      </c>
      <c r="AM26">
        <v>94</v>
      </c>
      <c r="AN26">
        <v>98</v>
      </c>
      <c r="AO26">
        <v>104</v>
      </c>
      <c r="AP26">
        <v>107</v>
      </c>
      <c r="AQ26">
        <v>112</v>
      </c>
      <c r="AR26">
        <v>114</v>
      </c>
      <c r="AS26">
        <v>116</v>
      </c>
      <c r="AT26">
        <v>119</v>
      </c>
      <c r="AU26">
        <v>124</v>
      </c>
      <c r="AV26">
        <v>124</v>
      </c>
      <c r="AW26">
        <v>126</v>
      </c>
      <c r="AX26">
        <v>126</v>
      </c>
      <c r="AY26">
        <v>126</v>
      </c>
    </row>
    <row r="27" spans="2:51" x14ac:dyDescent="0.25">
      <c r="B27" t="s">
        <v>107</v>
      </c>
      <c r="C27" t="s">
        <v>32</v>
      </c>
      <c r="D27" t="s">
        <v>108</v>
      </c>
      <c r="E27" t="s">
        <v>109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3</v>
      </c>
      <c r="Q27">
        <v>11</v>
      </c>
      <c r="R27">
        <v>14</v>
      </c>
      <c r="S27">
        <v>14</v>
      </c>
      <c r="T27">
        <v>24</v>
      </c>
      <c r="U27">
        <v>31</v>
      </c>
      <c r="V27">
        <v>42</v>
      </c>
      <c r="W27">
        <v>60</v>
      </c>
      <c r="X27">
        <v>71</v>
      </c>
      <c r="Y27">
        <v>80</v>
      </c>
      <c r="Z27">
        <v>85</v>
      </c>
      <c r="AA27">
        <v>92</v>
      </c>
      <c r="AB27">
        <v>104</v>
      </c>
      <c r="AC27">
        <v>114</v>
      </c>
      <c r="AD27">
        <v>119</v>
      </c>
      <c r="AE27">
        <v>131</v>
      </c>
      <c r="AF27">
        <v>156</v>
      </c>
      <c r="AG27">
        <v>169</v>
      </c>
      <c r="AH27">
        <v>188</v>
      </c>
      <c r="AI27">
        <v>217</v>
      </c>
      <c r="AJ27">
        <v>231</v>
      </c>
      <c r="AK27">
        <v>250</v>
      </c>
      <c r="AL27">
        <v>261</v>
      </c>
      <c r="AM27">
        <v>276</v>
      </c>
      <c r="AN27">
        <v>289</v>
      </c>
      <c r="AO27">
        <v>307</v>
      </c>
      <c r="AP27">
        <v>321</v>
      </c>
      <c r="AQ27">
        <v>338</v>
      </c>
      <c r="AR27">
        <v>351</v>
      </c>
      <c r="AS27">
        <v>365</v>
      </c>
      <c r="AT27">
        <v>386</v>
      </c>
      <c r="AU27">
        <v>394</v>
      </c>
      <c r="AV27">
        <v>406</v>
      </c>
      <c r="AW27">
        <v>425</v>
      </c>
      <c r="AX27">
        <v>442</v>
      </c>
      <c r="AY27">
        <v>454</v>
      </c>
    </row>
    <row r="28" spans="2:51" x14ac:dyDescent="0.25">
      <c r="B28" t="s">
        <v>110</v>
      </c>
      <c r="C28" t="s">
        <v>32</v>
      </c>
      <c r="D28" t="s">
        <v>111</v>
      </c>
      <c r="E28" t="s">
        <v>112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4</v>
      </c>
      <c r="X28">
        <v>4</v>
      </c>
      <c r="Y28">
        <v>8</v>
      </c>
      <c r="Z28">
        <v>10</v>
      </c>
      <c r="AA28">
        <v>11</v>
      </c>
      <c r="AB28">
        <v>21</v>
      </c>
      <c r="AC28">
        <v>31</v>
      </c>
      <c r="AD28">
        <v>37</v>
      </c>
      <c r="AE28">
        <v>45</v>
      </c>
      <c r="AF28">
        <v>46</v>
      </c>
      <c r="AG28">
        <v>48</v>
      </c>
      <c r="AH28">
        <v>54</v>
      </c>
      <c r="AI28">
        <v>59</v>
      </c>
      <c r="AJ28">
        <v>62</v>
      </c>
      <c r="AK28">
        <v>65</v>
      </c>
      <c r="AL28">
        <v>81</v>
      </c>
      <c r="AM28">
        <v>87</v>
      </c>
      <c r="AN28">
        <v>91</v>
      </c>
      <c r="AO28">
        <v>96</v>
      </c>
      <c r="AP28">
        <v>102</v>
      </c>
      <c r="AQ28">
        <v>102</v>
      </c>
      <c r="AR28">
        <v>109</v>
      </c>
      <c r="AS28">
        <v>111</v>
      </c>
      <c r="AT28">
        <v>111</v>
      </c>
      <c r="AU28">
        <v>124</v>
      </c>
      <c r="AV28">
        <v>124</v>
      </c>
      <c r="AW28">
        <v>128</v>
      </c>
      <c r="AX28">
        <v>128</v>
      </c>
      <c r="AY28">
        <v>128</v>
      </c>
    </row>
    <row r="29" spans="2:51" x14ac:dyDescent="0.25">
      <c r="B29" t="s">
        <v>113</v>
      </c>
      <c r="C29" t="s">
        <v>32</v>
      </c>
      <c r="D29" t="s">
        <v>114</v>
      </c>
      <c r="E29" t="s">
        <v>115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2:51" x14ac:dyDescent="0.25">
      <c r="B30" t="s">
        <v>116</v>
      </c>
      <c r="C30" t="s">
        <v>32</v>
      </c>
      <c r="D30" t="s">
        <v>117</v>
      </c>
      <c r="E30" t="s">
        <v>118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</v>
      </c>
      <c r="AA30">
        <v>3</v>
      </c>
      <c r="AB30">
        <v>6</v>
      </c>
      <c r="AC30">
        <v>6</v>
      </c>
      <c r="AD30">
        <v>10</v>
      </c>
      <c r="AE30">
        <v>12</v>
      </c>
      <c r="AF30">
        <v>12</v>
      </c>
      <c r="AG30">
        <v>12</v>
      </c>
      <c r="AH30">
        <v>20</v>
      </c>
      <c r="AI30">
        <v>22</v>
      </c>
      <c r="AJ30">
        <v>24</v>
      </c>
      <c r="AK30">
        <v>25</v>
      </c>
      <c r="AL30">
        <v>28</v>
      </c>
      <c r="AM30">
        <v>30</v>
      </c>
      <c r="AN30">
        <v>30</v>
      </c>
      <c r="AO30">
        <v>34</v>
      </c>
      <c r="AP30">
        <v>43</v>
      </c>
      <c r="AQ30">
        <v>52</v>
      </c>
      <c r="AR30">
        <v>62</v>
      </c>
      <c r="AS30">
        <v>64</v>
      </c>
      <c r="AT30">
        <v>66</v>
      </c>
      <c r="AU30">
        <v>68</v>
      </c>
      <c r="AV30">
        <v>69</v>
      </c>
      <c r="AW30">
        <v>70</v>
      </c>
      <c r="AX30">
        <v>71</v>
      </c>
      <c r="AY30">
        <v>72</v>
      </c>
    </row>
    <row r="31" spans="2:51" x14ac:dyDescent="0.25">
      <c r="B31" t="s">
        <v>119</v>
      </c>
      <c r="C31" t="s">
        <v>32</v>
      </c>
      <c r="D31" t="s">
        <v>120</v>
      </c>
      <c r="E31" t="s">
        <v>121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2</v>
      </c>
      <c r="Q31">
        <v>3</v>
      </c>
      <c r="R31">
        <v>5</v>
      </c>
      <c r="S31">
        <v>5</v>
      </c>
      <c r="T31">
        <v>5</v>
      </c>
      <c r="U31">
        <v>7</v>
      </c>
      <c r="V31">
        <v>12</v>
      </c>
      <c r="W31">
        <v>17</v>
      </c>
      <c r="X31">
        <v>18</v>
      </c>
      <c r="Y31">
        <v>19</v>
      </c>
      <c r="Z31">
        <v>20</v>
      </c>
      <c r="AA31">
        <v>26</v>
      </c>
      <c r="AB31">
        <v>27</v>
      </c>
      <c r="AC31">
        <v>36</v>
      </c>
      <c r="AD31">
        <v>42</v>
      </c>
      <c r="AE31">
        <v>42</v>
      </c>
      <c r="AF31">
        <v>47</v>
      </c>
      <c r="AG31">
        <v>57</v>
      </c>
      <c r="AH31">
        <v>60</v>
      </c>
      <c r="AI31">
        <v>79</v>
      </c>
      <c r="AJ31">
        <v>96</v>
      </c>
      <c r="AK31">
        <v>107</v>
      </c>
      <c r="AL31">
        <v>115</v>
      </c>
      <c r="AM31">
        <v>124</v>
      </c>
      <c r="AN31">
        <v>129</v>
      </c>
      <c r="AO31">
        <v>144</v>
      </c>
      <c r="AP31">
        <v>150</v>
      </c>
      <c r="AQ31">
        <v>156</v>
      </c>
      <c r="AR31">
        <v>157</v>
      </c>
      <c r="AS31">
        <v>163</v>
      </c>
      <c r="AT31">
        <v>168</v>
      </c>
      <c r="AU31">
        <v>169</v>
      </c>
      <c r="AV31">
        <v>169</v>
      </c>
      <c r="AW31">
        <v>169</v>
      </c>
      <c r="AX31">
        <v>170</v>
      </c>
      <c r="AY31">
        <v>170</v>
      </c>
    </row>
    <row r="32" spans="2:51" x14ac:dyDescent="0.25">
      <c r="B32" t="s">
        <v>122</v>
      </c>
      <c r="C32" t="s">
        <v>32</v>
      </c>
      <c r="D32" t="s">
        <v>123</v>
      </c>
      <c r="E32" t="s">
        <v>124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3</v>
      </c>
      <c r="M32">
        <v>3</v>
      </c>
      <c r="N32">
        <v>4</v>
      </c>
      <c r="O32">
        <v>14</v>
      </c>
      <c r="P32">
        <v>21</v>
      </c>
      <c r="Q32">
        <v>32</v>
      </c>
      <c r="R32">
        <v>43</v>
      </c>
      <c r="S32">
        <v>62</v>
      </c>
      <c r="T32">
        <v>78</v>
      </c>
      <c r="U32">
        <v>94</v>
      </c>
      <c r="V32">
        <v>123</v>
      </c>
      <c r="W32">
        <v>175</v>
      </c>
      <c r="X32">
        <v>201</v>
      </c>
      <c r="Y32">
        <v>242</v>
      </c>
      <c r="Z32">
        <v>270</v>
      </c>
      <c r="AA32">
        <v>321</v>
      </c>
      <c r="AB32">
        <v>360</v>
      </c>
      <c r="AC32">
        <v>403</v>
      </c>
      <c r="AD32">
        <v>428</v>
      </c>
      <c r="AE32">
        <v>456</v>
      </c>
      <c r="AF32">
        <v>507</v>
      </c>
      <c r="AG32">
        <v>535</v>
      </c>
      <c r="AH32">
        <v>604</v>
      </c>
      <c r="AI32">
        <v>633</v>
      </c>
      <c r="AJ32">
        <v>679</v>
      </c>
      <c r="AK32">
        <v>719</v>
      </c>
      <c r="AL32">
        <v>760</v>
      </c>
      <c r="AM32">
        <v>782</v>
      </c>
      <c r="AN32">
        <v>808</v>
      </c>
      <c r="AO32">
        <v>867</v>
      </c>
      <c r="AP32">
        <v>932</v>
      </c>
      <c r="AQ32">
        <v>975</v>
      </c>
      <c r="AR32">
        <v>1016</v>
      </c>
      <c r="AS32">
        <v>1046</v>
      </c>
      <c r="AT32">
        <v>1069</v>
      </c>
      <c r="AU32">
        <v>1093</v>
      </c>
      <c r="AV32">
        <v>1114</v>
      </c>
      <c r="AW32">
        <v>1124</v>
      </c>
      <c r="AX32">
        <v>1147</v>
      </c>
      <c r="AY32">
        <v>1154</v>
      </c>
    </row>
    <row r="33" spans="2:51" x14ac:dyDescent="0.25">
      <c r="C33" t="s">
        <v>125</v>
      </c>
      <c r="D33">
        <v>15</v>
      </c>
      <c r="E33">
        <v>101</v>
      </c>
      <c r="F33">
        <v>0</v>
      </c>
      <c r="G33">
        <v>0</v>
      </c>
      <c r="H33">
        <v>0</v>
      </c>
      <c r="I33">
        <v>0</v>
      </c>
      <c r="J33">
        <v>2</v>
      </c>
      <c r="K33">
        <v>2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12</v>
      </c>
      <c r="AC33">
        <v>12</v>
      </c>
      <c r="AD33">
        <v>12</v>
      </c>
      <c r="AE33">
        <v>14</v>
      </c>
      <c r="AF33">
        <v>15</v>
      </c>
      <c r="AG33">
        <v>15</v>
      </c>
      <c r="AH33">
        <v>15</v>
      </c>
      <c r="AI33">
        <v>15</v>
      </c>
      <c r="AJ33">
        <v>17</v>
      </c>
      <c r="AK33">
        <v>17</v>
      </c>
      <c r="AL33">
        <v>21</v>
      </c>
      <c r="AM33">
        <v>21</v>
      </c>
      <c r="AN33">
        <v>22</v>
      </c>
      <c r="AO33">
        <v>22</v>
      </c>
      <c r="AP33">
        <v>22</v>
      </c>
      <c r="AQ33">
        <v>28</v>
      </c>
      <c r="AR33">
        <v>28</v>
      </c>
      <c r="AS33">
        <v>28</v>
      </c>
      <c r="AT33">
        <v>31</v>
      </c>
      <c r="AU33">
        <v>31</v>
      </c>
      <c r="AV33">
        <v>31</v>
      </c>
      <c r="AW33">
        <v>31</v>
      </c>
      <c r="AX33">
        <v>31</v>
      </c>
      <c r="AY33">
        <v>31</v>
      </c>
    </row>
    <row r="34" spans="2:51" x14ac:dyDescent="0.25">
      <c r="C34" t="s">
        <v>126</v>
      </c>
      <c r="D34">
        <v>36</v>
      </c>
      <c r="E34">
        <v>138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4</v>
      </c>
      <c r="Z34">
        <v>9</v>
      </c>
      <c r="AA34">
        <v>9</v>
      </c>
      <c r="AB34">
        <v>9</v>
      </c>
      <c r="AC34">
        <v>9</v>
      </c>
      <c r="AD34">
        <v>12</v>
      </c>
      <c r="AE34">
        <v>12</v>
      </c>
      <c r="AF34">
        <v>12</v>
      </c>
      <c r="AG34">
        <v>13</v>
      </c>
      <c r="AH34">
        <v>18</v>
      </c>
      <c r="AI34">
        <v>18</v>
      </c>
      <c r="AJ34">
        <v>22</v>
      </c>
      <c r="AK34">
        <v>22</v>
      </c>
      <c r="AL34">
        <v>22</v>
      </c>
      <c r="AM34">
        <v>22</v>
      </c>
      <c r="AN34">
        <v>22</v>
      </c>
      <c r="AO34">
        <v>22</v>
      </c>
      <c r="AP34">
        <v>22</v>
      </c>
      <c r="AQ34">
        <v>22</v>
      </c>
      <c r="AR34">
        <v>32</v>
      </c>
      <c r="AS34">
        <v>32</v>
      </c>
      <c r="AT34">
        <v>32</v>
      </c>
      <c r="AU34">
        <v>43</v>
      </c>
      <c r="AV34">
        <v>43</v>
      </c>
      <c r="AW34">
        <v>43</v>
      </c>
      <c r="AX34">
        <v>46</v>
      </c>
      <c r="AY34">
        <v>76</v>
      </c>
    </row>
    <row r="35" spans="2:51" x14ac:dyDescent="0.25">
      <c r="C35" t="s">
        <v>127</v>
      </c>
      <c r="D35">
        <v>36</v>
      </c>
      <c r="E35">
        <v>128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3</v>
      </c>
      <c r="Y35">
        <v>3</v>
      </c>
      <c r="Z35">
        <v>3</v>
      </c>
      <c r="AA35">
        <v>7</v>
      </c>
      <c r="AB35">
        <v>7</v>
      </c>
      <c r="AC35">
        <v>7</v>
      </c>
      <c r="AD35">
        <v>9</v>
      </c>
      <c r="AE35">
        <v>9</v>
      </c>
      <c r="AF35">
        <v>10</v>
      </c>
      <c r="AG35">
        <v>12</v>
      </c>
      <c r="AH35">
        <v>12</v>
      </c>
      <c r="AI35">
        <v>16</v>
      </c>
      <c r="AJ35">
        <v>16</v>
      </c>
      <c r="AK35">
        <v>16</v>
      </c>
      <c r="AL35">
        <v>18</v>
      </c>
      <c r="AM35">
        <v>18</v>
      </c>
      <c r="AN35">
        <v>22</v>
      </c>
      <c r="AO35">
        <v>22</v>
      </c>
      <c r="AP35">
        <v>22</v>
      </c>
      <c r="AQ35">
        <v>22</v>
      </c>
      <c r="AR35">
        <v>27</v>
      </c>
      <c r="AS35">
        <v>30</v>
      </c>
      <c r="AT35">
        <v>30</v>
      </c>
      <c r="AU35">
        <v>30</v>
      </c>
      <c r="AV35">
        <v>41</v>
      </c>
      <c r="AW35">
        <v>41</v>
      </c>
      <c r="AX35">
        <v>135</v>
      </c>
      <c r="AY35">
        <v>135</v>
      </c>
    </row>
    <row r="36" spans="2:51" x14ac:dyDescent="0.25">
      <c r="B36" t="s">
        <v>128</v>
      </c>
      <c r="C36" t="s">
        <v>128</v>
      </c>
      <c r="D36" t="s">
        <v>129</v>
      </c>
      <c r="E36">
        <v>121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5</v>
      </c>
      <c r="AN36">
        <v>5</v>
      </c>
      <c r="AO36">
        <v>5</v>
      </c>
      <c r="AP36">
        <v>5</v>
      </c>
      <c r="AQ36">
        <v>6</v>
      </c>
      <c r="AR36">
        <v>9</v>
      </c>
      <c r="AS36">
        <v>9</v>
      </c>
      <c r="AT36">
        <v>12</v>
      </c>
      <c r="AU36">
        <v>12</v>
      </c>
      <c r="AV36">
        <v>12</v>
      </c>
      <c r="AW36">
        <v>12</v>
      </c>
      <c r="AX36">
        <v>12</v>
      </c>
      <c r="AY36">
        <v>12</v>
      </c>
    </row>
    <row r="37" spans="2:51" x14ac:dyDescent="0.25">
      <c r="B37" t="s">
        <v>130</v>
      </c>
      <c r="C37" t="s">
        <v>131</v>
      </c>
      <c r="D37" t="s">
        <v>132</v>
      </c>
      <c r="E37" t="e" vm="1">
        <f>_FV(-122,"3321")</f>
        <v>#VALUE!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2:51" x14ac:dyDescent="0.25">
      <c r="B38" t="s">
        <v>133</v>
      </c>
      <c r="C38" t="s">
        <v>131</v>
      </c>
      <c r="D38" t="s">
        <v>134</v>
      </c>
      <c r="E38" t="e" vm="2">
        <f>_FV(-87,"6976")</f>
        <v>#VALUE!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</row>
    <row r="39" spans="2:51" x14ac:dyDescent="0.25">
      <c r="B39" t="s">
        <v>135</v>
      </c>
      <c r="C39" t="s">
        <v>135</v>
      </c>
      <c r="D39" t="s">
        <v>136</v>
      </c>
      <c r="E39" t="s">
        <v>137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2</v>
      </c>
      <c r="AB39">
        <v>3</v>
      </c>
      <c r="AC39">
        <v>3</v>
      </c>
      <c r="AD39">
        <v>3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6</v>
      </c>
      <c r="AN39">
        <v>7</v>
      </c>
      <c r="AO39">
        <v>7</v>
      </c>
      <c r="AP39">
        <v>8</v>
      </c>
      <c r="AQ39">
        <v>8</v>
      </c>
      <c r="AR39">
        <v>8</v>
      </c>
      <c r="AS39">
        <v>8</v>
      </c>
      <c r="AT39">
        <v>8</v>
      </c>
      <c r="AU39">
        <v>9</v>
      </c>
      <c r="AV39">
        <v>9</v>
      </c>
      <c r="AW39">
        <v>9</v>
      </c>
      <c r="AX39">
        <v>10</v>
      </c>
      <c r="AY39">
        <v>10</v>
      </c>
    </row>
    <row r="40" spans="2:51" x14ac:dyDescent="0.25">
      <c r="B40" t="s">
        <v>138</v>
      </c>
      <c r="C40" t="s">
        <v>138</v>
      </c>
      <c r="D40" t="s">
        <v>139</v>
      </c>
      <c r="E40" t="s">
        <v>140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2</v>
      </c>
      <c r="AF40">
        <v>2</v>
      </c>
      <c r="AG40">
        <v>2</v>
      </c>
      <c r="AH40">
        <v>5</v>
      </c>
      <c r="AI40">
        <v>6</v>
      </c>
      <c r="AJ40">
        <v>5</v>
      </c>
      <c r="AK40">
        <v>6</v>
      </c>
      <c r="AL40">
        <v>11</v>
      </c>
      <c r="AM40">
        <v>19</v>
      </c>
      <c r="AN40">
        <v>19</v>
      </c>
      <c r="AO40">
        <v>24</v>
      </c>
      <c r="AP40">
        <v>24</v>
      </c>
      <c r="AQ40">
        <v>30</v>
      </c>
      <c r="AR40">
        <v>33</v>
      </c>
      <c r="AS40">
        <v>36</v>
      </c>
      <c r="AT40">
        <v>36</v>
      </c>
      <c r="AU40">
        <v>37</v>
      </c>
      <c r="AV40">
        <v>37</v>
      </c>
      <c r="AW40">
        <v>43</v>
      </c>
      <c r="AX40">
        <v>46</v>
      </c>
      <c r="AY40">
        <v>51</v>
      </c>
    </row>
    <row r="41" spans="2:51" x14ac:dyDescent="0.25">
      <c r="C41" t="s">
        <v>141</v>
      </c>
      <c r="D41" t="s">
        <v>142</v>
      </c>
      <c r="E41" t="s">
        <v>143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2</v>
      </c>
      <c r="Y41">
        <v>2</v>
      </c>
      <c r="Z41">
        <v>9</v>
      </c>
      <c r="AA41">
        <v>15</v>
      </c>
      <c r="AB41">
        <v>15</v>
      </c>
      <c r="AC41">
        <v>17</v>
      </c>
      <c r="AD41">
        <v>18</v>
      </c>
      <c r="AE41">
        <v>18</v>
      </c>
      <c r="AF41">
        <v>24</v>
      </c>
      <c r="AG41">
        <v>29</v>
      </c>
      <c r="AH41">
        <v>34</v>
      </c>
      <c r="AI41">
        <v>34</v>
      </c>
      <c r="AJ41">
        <v>37</v>
      </c>
      <c r="AK41">
        <v>37</v>
      </c>
      <c r="AL41">
        <v>51</v>
      </c>
      <c r="AM41">
        <v>51</v>
      </c>
      <c r="AN41">
        <v>53</v>
      </c>
      <c r="AO41">
        <v>62</v>
      </c>
      <c r="AP41">
        <v>62</v>
      </c>
      <c r="AQ41">
        <v>62</v>
      </c>
      <c r="AR41">
        <v>72</v>
      </c>
      <c r="AS41">
        <v>72</v>
      </c>
      <c r="AT41">
        <v>78</v>
      </c>
      <c r="AU41">
        <v>78</v>
      </c>
      <c r="AV41">
        <v>78</v>
      </c>
      <c r="AW41">
        <v>78</v>
      </c>
      <c r="AX41">
        <v>78</v>
      </c>
      <c r="AY41">
        <v>78</v>
      </c>
    </row>
    <row r="42" spans="2:51" x14ac:dyDescent="0.25">
      <c r="C42" t="s">
        <v>144</v>
      </c>
      <c r="D42">
        <v>16</v>
      </c>
      <c r="E42">
        <v>108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6</v>
      </c>
      <c r="AA42">
        <v>6</v>
      </c>
      <c r="AB42">
        <v>7</v>
      </c>
      <c r="AC42">
        <v>7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14</v>
      </c>
      <c r="AK42">
        <v>14</v>
      </c>
      <c r="AL42">
        <v>14</v>
      </c>
      <c r="AM42">
        <v>14</v>
      </c>
      <c r="AN42">
        <v>16</v>
      </c>
      <c r="AO42">
        <v>16</v>
      </c>
      <c r="AP42">
        <v>16</v>
      </c>
      <c r="AQ42">
        <v>16</v>
      </c>
      <c r="AR42">
        <v>16</v>
      </c>
      <c r="AS42">
        <v>16</v>
      </c>
      <c r="AT42">
        <v>16</v>
      </c>
      <c r="AU42">
        <v>16</v>
      </c>
      <c r="AV42">
        <v>16</v>
      </c>
      <c r="AW42">
        <v>16</v>
      </c>
      <c r="AX42">
        <v>16</v>
      </c>
      <c r="AY42">
        <v>16</v>
      </c>
    </row>
    <row r="43" spans="2:51" x14ac:dyDescent="0.25">
      <c r="C43" t="s">
        <v>145</v>
      </c>
      <c r="D43">
        <v>47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2</v>
      </c>
      <c r="AC43">
        <v>2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11</v>
      </c>
      <c r="AO43">
        <v>11</v>
      </c>
      <c r="AP43">
        <v>11</v>
      </c>
      <c r="AQ43">
        <v>11</v>
      </c>
      <c r="AR43">
        <v>12</v>
      </c>
      <c r="AS43">
        <v>12</v>
      </c>
      <c r="AT43">
        <v>12</v>
      </c>
      <c r="AU43">
        <v>12</v>
      </c>
      <c r="AV43">
        <v>12</v>
      </c>
      <c r="AW43">
        <v>12</v>
      </c>
      <c r="AX43">
        <v>12</v>
      </c>
      <c r="AY43">
        <v>12</v>
      </c>
    </row>
    <row r="44" spans="2:51" x14ac:dyDescent="0.25">
      <c r="C44" t="s">
        <v>146</v>
      </c>
      <c r="D44" t="s">
        <v>147</v>
      </c>
      <c r="E44" t="s">
        <v>148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2:51" x14ac:dyDescent="0.25">
      <c r="C45" t="s">
        <v>149</v>
      </c>
      <c r="D45" t="s">
        <v>150</v>
      </c>
      <c r="E45" t="s">
        <v>151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1</v>
      </c>
      <c r="Y45">
        <v>1</v>
      </c>
      <c r="Z45">
        <v>3</v>
      </c>
      <c r="AA45">
        <v>3</v>
      </c>
      <c r="AB45">
        <v>3</v>
      </c>
      <c r="AC45">
        <v>3</v>
      </c>
      <c r="AD45">
        <v>7</v>
      </c>
      <c r="AE45">
        <v>7</v>
      </c>
      <c r="AF45">
        <v>7</v>
      </c>
      <c r="AG45">
        <v>13</v>
      </c>
      <c r="AH45">
        <v>15</v>
      </c>
      <c r="AI45">
        <v>15</v>
      </c>
      <c r="AJ45">
        <v>15</v>
      </c>
      <c r="AK45">
        <v>15</v>
      </c>
      <c r="AL45">
        <v>15</v>
      </c>
      <c r="AM45">
        <v>18</v>
      </c>
      <c r="AN45">
        <v>18</v>
      </c>
      <c r="AO45">
        <v>18</v>
      </c>
      <c r="AP45">
        <v>18</v>
      </c>
      <c r="AQ45">
        <v>18</v>
      </c>
      <c r="AR45">
        <v>18</v>
      </c>
      <c r="AS45">
        <v>18</v>
      </c>
      <c r="AT45">
        <v>18</v>
      </c>
      <c r="AU45">
        <v>22</v>
      </c>
      <c r="AV45">
        <v>22</v>
      </c>
      <c r="AW45">
        <v>22</v>
      </c>
      <c r="AX45">
        <v>22</v>
      </c>
      <c r="AY45">
        <v>23</v>
      </c>
    </row>
    <row r="46" spans="2:51" x14ac:dyDescent="0.25">
      <c r="B46" t="s">
        <v>152</v>
      </c>
      <c r="C46" t="s">
        <v>153</v>
      </c>
      <c r="D46" t="s">
        <v>154</v>
      </c>
      <c r="E46" t="e" vm="3">
        <f>_FV(-79,"3832")</f>
        <v>#VALUE!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3</v>
      </c>
    </row>
    <row r="47" spans="2:51" x14ac:dyDescent="0.25">
      <c r="B47" t="s">
        <v>155</v>
      </c>
      <c r="C47" t="s">
        <v>153</v>
      </c>
      <c r="D47" t="s">
        <v>156</v>
      </c>
      <c r="E47" t="e" vm="4">
        <f>_FV(-123,"1207")</f>
        <v>#VALUE!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4</v>
      </c>
    </row>
    <row r="48" spans="2:51" x14ac:dyDescent="0.25">
      <c r="B48" t="s">
        <v>157</v>
      </c>
      <c r="C48" t="s">
        <v>131</v>
      </c>
      <c r="D48" t="s">
        <v>158</v>
      </c>
      <c r="E48" t="e" vm="5">
        <f>_FV(-118,"2437")</f>
        <v>#VALUE!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2:51" x14ac:dyDescent="0.25">
      <c r="B49" t="s">
        <v>159</v>
      </c>
      <c r="C49" t="s">
        <v>160</v>
      </c>
      <c r="D49" t="e" vm="6">
        <f>_FV(-33,"8688")</f>
        <v>#VALUE!</v>
      </c>
      <c r="E49" t="s">
        <v>161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</row>
    <row r="50" spans="2:51" x14ac:dyDescent="0.25">
      <c r="B50" t="s">
        <v>162</v>
      </c>
      <c r="C50" t="s">
        <v>160</v>
      </c>
      <c r="D50" t="e" vm="7">
        <f>_FV(-37,"8136")</f>
        <v>#VALUE!</v>
      </c>
      <c r="E50" t="s">
        <v>163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7</v>
      </c>
      <c r="AX50">
        <v>7</v>
      </c>
      <c r="AY50">
        <v>7</v>
      </c>
    </row>
    <row r="51" spans="2:51" x14ac:dyDescent="0.25">
      <c r="B51" t="s">
        <v>164</v>
      </c>
      <c r="C51" t="s">
        <v>160</v>
      </c>
      <c r="D51" t="e" vm="8">
        <f>_FV(-28,"0167")</f>
        <v>#VALUE!</v>
      </c>
      <c r="E51" t="s">
        <v>165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8</v>
      </c>
      <c r="AX51">
        <v>8</v>
      </c>
      <c r="AY51">
        <v>8</v>
      </c>
    </row>
    <row r="52" spans="2:51" x14ac:dyDescent="0.25">
      <c r="C52" t="s">
        <v>166</v>
      </c>
      <c r="D52" t="s">
        <v>167</v>
      </c>
      <c r="E52" t="s">
        <v>168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</row>
    <row r="53" spans="2:51" x14ac:dyDescent="0.25">
      <c r="C53" t="s">
        <v>169</v>
      </c>
      <c r="D53">
        <v>7</v>
      </c>
      <c r="E53">
        <v>81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</row>
    <row r="54" spans="2:51" x14ac:dyDescent="0.25">
      <c r="C54" t="s">
        <v>170</v>
      </c>
      <c r="D54">
        <v>51</v>
      </c>
      <c r="E54">
        <v>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12</v>
      </c>
      <c r="AH54">
        <v>12</v>
      </c>
      <c r="AI54">
        <v>12</v>
      </c>
      <c r="AJ54">
        <v>14</v>
      </c>
      <c r="AK54">
        <v>14</v>
      </c>
      <c r="AL54">
        <v>14</v>
      </c>
      <c r="AM54">
        <v>14</v>
      </c>
      <c r="AN54">
        <v>14</v>
      </c>
      <c r="AO54">
        <v>15</v>
      </c>
      <c r="AP54">
        <v>16</v>
      </c>
      <c r="AQ54">
        <v>16</v>
      </c>
      <c r="AR54">
        <v>16</v>
      </c>
      <c r="AS54">
        <v>16</v>
      </c>
      <c r="AT54">
        <v>16</v>
      </c>
      <c r="AU54">
        <v>16</v>
      </c>
      <c r="AV54">
        <v>16</v>
      </c>
      <c r="AW54">
        <v>16</v>
      </c>
      <c r="AX54">
        <v>17</v>
      </c>
      <c r="AY54">
        <v>18</v>
      </c>
    </row>
    <row r="55" spans="2:51" x14ac:dyDescent="0.25">
      <c r="C55" t="s">
        <v>171</v>
      </c>
      <c r="D55">
        <v>64</v>
      </c>
      <c r="E55">
        <v>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</row>
    <row r="56" spans="2:51" x14ac:dyDescent="0.25">
      <c r="C56" t="s">
        <v>172</v>
      </c>
      <c r="D56">
        <v>24</v>
      </c>
      <c r="E56">
        <v>54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3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5</v>
      </c>
      <c r="AW56">
        <v>5</v>
      </c>
      <c r="AX56">
        <v>5</v>
      </c>
      <c r="AY56">
        <v>7</v>
      </c>
    </row>
    <row r="57" spans="2:51" x14ac:dyDescent="0.25">
      <c r="C57" t="s">
        <v>173</v>
      </c>
      <c r="D57">
        <v>13</v>
      </c>
      <c r="E57">
        <v>122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</row>
    <row r="58" spans="2:51" x14ac:dyDescent="0.25">
      <c r="C58" t="s">
        <v>174</v>
      </c>
      <c r="D58">
        <v>21</v>
      </c>
      <c r="E58">
        <v>78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</row>
    <row r="59" spans="2:51" x14ac:dyDescent="0.25">
      <c r="B59" t="s">
        <v>175</v>
      </c>
      <c r="C59" t="s">
        <v>153</v>
      </c>
      <c r="D59" t="s">
        <v>176</v>
      </c>
      <c r="E59" t="e" vm="9">
        <f>_FV(-81,"2453")</f>
        <v>#VALUE!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</row>
    <row r="60" spans="2:51" x14ac:dyDescent="0.25">
      <c r="C60" t="s">
        <v>177</v>
      </c>
      <c r="D60">
        <v>43</v>
      </c>
      <c r="E60">
        <v>12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2</v>
      </c>
      <c r="AM60">
        <v>1</v>
      </c>
      <c r="AN60">
        <v>1</v>
      </c>
      <c r="AO60">
        <v>3</v>
      </c>
      <c r="AP60">
        <v>45</v>
      </c>
      <c r="AQ60">
        <v>46</v>
      </c>
      <c r="AR60">
        <v>46</v>
      </c>
      <c r="AS60">
        <v>83</v>
      </c>
      <c r="AT60">
        <v>149</v>
      </c>
      <c r="AU60">
        <v>160</v>
      </c>
      <c r="AV60">
        <v>276</v>
      </c>
      <c r="AW60">
        <v>414</v>
      </c>
      <c r="AX60">
        <v>523</v>
      </c>
      <c r="AY60">
        <v>589</v>
      </c>
    </row>
    <row r="61" spans="2:51" x14ac:dyDescent="0.25">
      <c r="C61" t="s">
        <v>178</v>
      </c>
      <c r="D61">
        <v>55</v>
      </c>
      <c r="E61">
        <v>-3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M61">
        <v>8</v>
      </c>
      <c r="AN61">
        <v>8</v>
      </c>
      <c r="AO61">
        <v>8</v>
      </c>
      <c r="AP61">
        <v>8</v>
      </c>
      <c r="AQ61">
        <v>8</v>
      </c>
      <c r="AR61">
        <v>8</v>
      </c>
      <c r="AS61">
        <v>8</v>
      </c>
      <c r="AT61">
        <v>8</v>
      </c>
      <c r="AU61">
        <v>8</v>
      </c>
      <c r="AV61">
        <v>8</v>
      </c>
      <c r="AW61">
        <v>8</v>
      </c>
      <c r="AX61">
        <v>8</v>
      </c>
      <c r="AY61">
        <v>18</v>
      </c>
    </row>
    <row r="62" spans="2:51" x14ac:dyDescent="0.25">
      <c r="C62" t="s">
        <v>179</v>
      </c>
      <c r="D62">
        <v>60</v>
      </c>
      <c r="E62">
        <v>90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</row>
    <row r="63" spans="2:51" x14ac:dyDescent="0.25">
      <c r="C63" t="s">
        <v>180</v>
      </c>
      <c r="D63">
        <v>63</v>
      </c>
      <c r="E63">
        <v>16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2:51" x14ac:dyDescent="0.25">
      <c r="C64" t="s">
        <v>181</v>
      </c>
      <c r="D64">
        <v>40</v>
      </c>
      <c r="E64">
        <v>-4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30</v>
      </c>
    </row>
    <row r="65" spans="2:51" x14ac:dyDescent="0.25">
      <c r="B65" t="s">
        <v>182</v>
      </c>
      <c r="C65" t="s">
        <v>160</v>
      </c>
      <c r="D65" t="e" vm="10">
        <f>_FV(-34,"9285")</f>
        <v>#VALUE!</v>
      </c>
      <c r="E65" t="s">
        <v>183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</row>
    <row r="66" spans="2:51" x14ac:dyDescent="0.25">
      <c r="B66" t="s">
        <v>184</v>
      </c>
      <c r="C66" t="s">
        <v>131</v>
      </c>
      <c r="D66" t="s">
        <v>185</v>
      </c>
      <c r="E66" t="e" vm="11">
        <f>_FV(-120,"9876")</f>
        <v>#VALUE!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2:51" x14ac:dyDescent="0.25">
      <c r="C67" t="s">
        <v>186</v>
      </c>
      <c r="D67" t="s">
        <v>187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</row>
    <row r="68" spans="2:51" x14ac:dyDescent="0.25">
      <c r="B68" t="s">
        <v>188</v>
      </c>
      <c r="C68" t="s">
        <v>131</v>
      </c>
      <c r="D68" t="s">
        <v>189</v>
      </c>
      <c r="E68" t="e" vm="12">
        <f>_FV(-89,"4012")</f>
        <v>#VALUE!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</row>
    <row r="69" spans="2:51" x14ac:dyDescent="0.25">
      <c r="B69" t="s">
        <v>190</v>
      </c>
      <c r="C69" t="s">
        <v>191</v>
      </c>
      <c r="D69" t="s">
        <v>192</v>
      </c>
      <c r="E69" t="s">
        <v>193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40</v>
      </c>
      <c r="AY69">
        <v>40</v>
      </c>
    </row>
    <row r="70" spans="2:51" x14ac:dyDescent="0.25">
      <c r="B70" t="s">
        <v>194</v>
      </c>
      <c r="C70" t="s">
        <v>131</v>
      </c>
      <c r="D70" t="s">
        <v>195</v>
      </c>
      <c r="E70" t="e" vm="13">
        <f>_FV(-117,"1611")</f>
        <v>#VALUE!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</row>
    <row r="71" spans="2:51" x14ac:dyDescent="0.25">
      <c r="B71" t="s">
        <v>196</v>
      </c>
      <c r="C71" t="s">
        <v>131</v>
      </c>
      <c r="D71" t="s">
        <v>197</v>
      </c>
      <c r="E71" t="e" vm="14">
        <f>_FV(-98,"4936")</f>
        <v>#VALUE!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2:51" x14ac:dyDescent="0.25">
      <c r="C72" t="s">
        <v>198</v>
      </c>
      <c r="D72">
        <v>26</v>
      </c>
      <c r="E72">
        <v>30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</row>
    <row r="73" spans="2:51" x14ac:dyDescent="0.25">
      <c r="C73" t="s">
        <v>199</v>
      </c>
      <c r="D73">
        <v>32</v>
      </c>
      <c r="E73">
        <v>53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49</v>
      </c>
      <c r="AP73">
        <v>49</v>
      </c>
      <c r="AQ73">
        <v>73</v>
      </c>
      <c r="AR73">
        <v>123</v>
      </c>
      <c r="AS73">
        <v>175</v>
      </c>
      <c r="AT73">
        <v>291</v>
      </c>
      <c r="AU73">
        <v>291</v>
      </c>
      <c r="AV73">
        <v>552</v>
      </c>
      <c r="AW73">
        <v>739</v>
      </c>
      <c r="AX73">
        <v>913</v>
      </c>
      <c r="AY73">
        <v>1669</v>
      </c>
    </row>
    <row r="74" spans="2:51" x14ac:dyDescent="0.25">
      <c r="B74" t="s">
        <v>200</v>
      </c>
      <c r="C74" t="s">
        <v>131</v>
      </c>
      <c r="D74" t="s">
        <v>201</v>
      </c>
      <c r="E74" t="e" vm="15">
        <f>_FV(-95,"9758")</f>
        <v>#VALUE!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2:51" x14ac:dyDescent="0.25">
      <c r="B75" t="s">
        <v>202</v>
      </c>
      <c r="C75" t="s">
        <v>131</v>
      </c>
      <c r="D75" t="s">
        <v>203</v>
      </c>
      <c r="E75" t="e" vm="16">
        <f>_FV(-121,"9399")</f>
        <v>#VALUE!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2:51" x14ac:dyDescent="0.25">
      <c r="B76" t="s">
        <v>204</v>
      </c>
      <c r="C76" t="s">
        <v>160</v>
      </c>
      <c r="D76" t="s">
        <v>192</v>
      </c>
      <c r="E76" t="s">
        <v>193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2:51" x14ac:dyDescent="0.25">
      <c r="B77" t="s">
        <v>205</v>
      </c>
      <c r="C77" t="s">
        <v>131</v>
      </c>
      <c r="D77" t="s">
        <v>206</v>
      </c>
      <c r="E77" t="e" vm="17">
        <f>_FV(-98,"6134")</f>
        <v>#VALUE!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2:51" x14ac:dyDescent="0.25">
      <c r="C78" t="s">
        <v>207</v>
      </c>
      <c r="D78" t="s">
        <v>208</v>
      </c>
      <c r="E78" t="s">
        <v>209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1</v>
      </c>
      <c r="AY78">
        <v>1</v>
      </c>
    </row>
    <row r="79" spans="2:51" x14ac:dyDescent="0.25">
      <c r="B79" t="s">
        <v>210</v>
      </c>
      <c r="C79" t="s">
        <v>131</v>
      </c>
      <c r="D79" t="s">
        <v>211</v>
      </c>
      <c r="E79" t="e" vm="18">
        <f>_FV(-123,"8695")</f>
        <v>#VALUE!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2:51" x14ac:dyDescent="0.25">
      <c r="B80" t="s">
        <v>212</v>
      </c>
      <c r="C80" t="s">
        <v>131</v>
      </c>
      <c r="D80" t="s">
        <v>213</v>
      </c>
      <c r="E80" t="e" vm="19">
        <f>_FV(-121,"3542")</f>
        <v>#VALUE!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2:51" x14ac:dyDescent="0.25">
      <c r="C81" t="s">
        <v>214</v>
      </c>
      <c r="D81">
        <v>33</v>
      </c>
      <c r="E81">
        <v>44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2:51" x14ac:dyDescent="0.25">
      <c r="B82" t="s">
        <v>215</v>
      </c>
      <c r="C82" t="s">
        <v>131</v>
      </c>
      <c r="D82" t="s">
        <v>192</v>
      </c>
      <c r="E82" t="s">
        <v>193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2:51" x14ac:dyDescent="0.25">
      <c r="C83" t="s">
        <v>216</v>
      </c>
      <c r="D83">
        <v>21</v>
      </c>
      <c r="E83">
        <v>57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1</v>
      </c>
      <c r="AU83">
        <v>2</v>
      </c>
      <c r="AV83">
        <v>2</v>
      </c>
      <c r="AW83">
        <v>2</v>
      </c>
      <c r="AX83">
        <v>2</v>
      </c>
      <c r="AY83">
        <v>2</v>
      </c>
    </row>
    <row r="84" spans="2:51" x14ac:dyDescent="0.25">
      <c r="C84" t="s">
        <v>217</v>
      </c>
      <c r="D84">
        <v>33</v>
      </c>
      <c r="E84">
        <v>65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2:51" x14ac:dyDescent="0.25">
      <c r="C85" t="s">
        <v>218</v>
      </c>
      <c r="D85" t="s">
        <v>219</v>
      </c>
      <c r="E85" t="s">
        <v>220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</v>
      </c>
      <c r="AY85">
        <v>4</v>
      </c>
    </row>
    <row r="86" spans="2:51" x14ac:dyDescent="0.25">
      <c r="C86" t="s">
        <v>221</v>
      </c>
      <c r="D86" t="s">
        <v>222</v>
      </c>
      <c r="E86" t="s">
        <v>223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2:51" x14ac:dyDescent="0.25">
      <c r="C87" t="s">
        <v>224</v>
      </c>
      <c r="D87" t="s">
        <v>225</v>
      </c>
      <c r="E87" t="s">
        <v>226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2:51" x14ac:dyDescent="0.25">
      <c r="C88" t="s">
        <v>227</v>
      </c>
      <c r="D88" t="s">
        <v>228</v>
      </c>
      <c r="E88" t="s">
        <v>229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2:51" x14ac:dyDescent="0.25">
      <c r="C89" t="s">
        <v>230</v>
      </c>
      <c r="D89" t="s">
        <v>231</v>
      </c>
      <c r="E89" t="s">
        <v>232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3</v>
      </c>
      <c r="AW89">
        <v>3</v>
      </c>
      <c r="AX89">
        <v>3</v>
      </c>
      <c r="AY89">
        <v>3</v>
      </c>
    </row>
    <row r="90" spans="2:51" x14ac:dyDescent="0.25">
      <c r="C90" t="s">
        <v>233</v>
      </c>
      <c r="D90" t="s">
        <v>234</v>
      </c>
      <c r="E90" t="s">
        <v>235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2:51" x14ac:dyDescent="0.25">
      <c r="C91" t="s">
        <v>236</v>
      </c>
      <c r="D91">
        <v>31</v>
      </c>
      <c r="E91">
        <v>35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2</v>
      </c>
      <c r="AY91">
        <v>2</v>
      </c>
    </row>
    <row r="92" spans="2:51" x14ac:dyDescent="0.25">
      <c r="C92" t="s">
        <v>237</v>
      </c>
      <c r="D92" t="s">
        <v>238</v>
      </c>
      <c r="E92" t="s">
        <v>239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2:51" x14ac:dyDescent="0.25">
      <c r="C93" t="s">
        <v>240</v>
      </c>
      <c r="D93" t="e" vm="20">
        <f>_FV(-14,"235")</f>
        <v>#VALUE!</v>
      </c>
      <c r="E93" t="e" vm="21">
        <f>_FV(-51,"9253")</f>
        <v>#VALUE!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2:51" x14ac:dyDescent="0.25">
      <c r="C94" t="s">
        <v>241</v>
      </c>
      <c r="D94" t="s">
        <v>242</v>
      </c>
      <c r="E94" t="s">
        <v>243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</row>
    <row r="95" spans="2:51" x14ac:dyDescent="0.25">
      <c r="C95" t="s">
        <v>244</v>
      </c>
      <c r="D95" t="s">
        <v>245</v>
      </c>
      <c r="E95" t="s">
        <v>246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2:51" x14ac:dyDescent="0.25">
      <c r="C96" t="s">
        <v>247</v>
      </c>
      <c r="D96" t="s">
        <v>248</v>
      </c>
      <c r="E96" t="s">
        <v>249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2:51" x14ac:dyDescent="0.25">
      <c r="C97" t="s">
        <v>250</v>
      </c>
      <c r="D97" t="s">
        <v>251</v>
      </c>
      <c r="E97" t="s">
        <v>252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2:51" x14ac:dyDescent="0.25">
      <c r="C98" t="s">
        <v>253</v>
      </c>
      <c r="D98" t="s">
        <v>254</v>
      </c>
      <c r="E98" t="s">
        <v>255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1</v>
      </c>
      <c r="AY98">
        <v>3</v>
      </c>
    </row>
    <row r="99" spans="2:51" x14ac:dyDescent="0.25">
      <c r="C99" t="s">
        <v>256</v>
      </c>
      <c r="D99" t="s">
        <v>257</v>
      </c>
      <c r="E99" t="s">
        <v>258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</row>
    <row r="100" spans="2:51" x14ac:dyDescent="0.25">
      <c r="C100" t="s">
        <v>259</v>
      </c>
      <c r="D100" t="s">
        <v>260</v>
      </c>
      <c r="E100" t="s">
        <v>261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2:51" x14ac:dyDescent="0.25">
      <c r="C101" t="s">
        <v>262</v>
      </c>
      <c r="D101" t="s">
        <v>263</v>
      </c>
      <c r="E101" t="s">
        <v>264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2:51" x14ac:dyDescent="0.25">
      <c r="C102" t="s">
        <v>265</v>
      </c>
      <c r="D102" t="s">
        <v>266</v>
      </c>
      <c r="E102" t="s">
        <v>267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2:51" x14ac:dyDescent="0.25">
      <c r="C103" t="s">
        <v>268</v>
      </c>
      <c r="D103" t="s">
        <v>269</v>
      </c>
      <c r="E103" t="s">
        <v>270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2:51" x14ac:dyDescent="0.25">
      <c r="B104" t="s">
        <v>271</v>
      </c>
      <c r="C104" t="s">
        <v>153</v>
      </c>
      <c r="D104" t="s">
        <v>272</v>
      </c>
      <c r="E104" t="e" vm="22">
        <f>_FV(-73,"5673")</f>
        <v>#VALUE!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2:51" x14ac:dyDescent="0.25">
      <c r="C105" t="s">
        <v>273</v>
      </c>
      <c r="D105" t="s">
        <v>274</v>
      </c>
      <c r="E105" t="e" vm="23">
        <f>_FV(-19,"0208")</f>
        <v>#VALUE!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2:51" x14ac:dyDescent="0.25">
      <c r="C106" t="s">
        <v>275</v>
      </c>
      <c r="D106" t="s">
        <v>276</v>
      </c>
      <c r="E106" t="s">
        <v>277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2:51" x14ac:dyDescent="0.25">
      <c r="C107" t="s">
        <v>278</v>
      </c>
      <c r="D107" t="s">
        <v>279</v>
      </c>
      <c r="E107" t="e" vm="24">
        <f>_FV(-102,"5528")</f>
        <v>#VALUE!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1</v>
      </c>
      <c r="AX107">
        <v>1</v>
      </c>
      <c r="AY107">
        <v>1</v>
      </c>
    </row>
    <row r="108" spans="2:51" x14ac:dyDescent="0.25">
      <c r="C108" t="s">
        <v>280</v>
      </c>
      <c r="D108" t="e" vm="25">
        <f>_FV(-40,"9006")</f>
        <v>#VALUE!</v>
      </c>
      <c r="E108" t="s">
        <v>281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2:51" x14ac:dyDescent="0.25">
      <c r="C109" t="s">
        <v>282</v>
      </c>
      <c r="D109" t="s">
        <v>283</v>
      </c>
      <c r="E109" t="s">
        <v>284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2:51" x14ac:dyDescent="0.25">
      <c r="B110" t="s">
        <v>285</v>
      </c>
      <c r="C110" t="s">
        <v>160</v>
      </c>
      <c r="D110" t="e" vm="26">
        <f>_FV(-31,"9505")</f>
        <v>#VALUE!</v>
      </c>
      <c r="E110" t="s">
        <v>286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</row>
    <row r="111" spans="2:51" x14ac:dyDescent="0.25">
      <c r="C111" t="s">
        <v>287</v>
      </c>
      <c r="D111" t="s">
        <v>288</v>
      </c>
      <c r="E111" t="e" vm="27">
        <f>_FV(-7,"6921")</f>
        <v>#VALUE!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2:51" x14ac:dyDescent="0.25">
      <c r="C112" t="s">
        <v>289</v>
      </c>
      <c r="D112" t="s">
        <v>290</v>
      </c>
      <c r="E112" t="s">
        <v>291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2:51" x14ac:dyDescent="0.25">
      <c r="C113" t="s">
        <v>292</v>
      </c>
      <c r="D113" t="s">
        <v>293</v>
      </c>
      <c r="E113" t="s">
        <v>294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</row>
    <row r="114" spans="2:51" x14ac:dyDescent="0.25">
      <c r="C114" t="s">
        <v>295</v>
      </c>
      <c r="D114" t="s">
        <v>296</v>
      </c>
      <c r="E114" t="s">
        <v>297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2:51" x14ac:dyDescent="0.25">
      <c r="B115" t="s">
        <v>298</v>
      </c>
      <c r="C115" t="s">
        <v>131</v>
      </c>
      <c r="D115" t="s">
        <v>299</v>
      </c>
      <c r="E115" t="e" vm="28">
        <f>_FV(-121,"8339")</f>
        <v>#VALUE!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</row>
    <row r="116" spans="2:51" x14ac:dyDescent="0.25">
      <c r="C116" t="s">
        <v>300</v>
      </c>
      <c r="D116" t="e" vm="29">
        <f>_FV(-1,"8312")</f>
        <v>#VALUE!</v>
      </c>
      <c r="E116" t="e" vm="30">
        <f>_FV(-78,"1834")</f>
        <v>#VALUE!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</row>
    <row r="117" spans="2:51" x14ac:dyDescent="0.25">
      <c r="C117" t="s">
        <v>301</v>
      </c>
      <c r="D117" t="s">
        <v>302</v>
      </c>
      <c r="E117" t="s">
        <v>303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</row>
    <row r="118" spans="2:51" x14ac:dyDescent="0.25">
      <c r="C118" t="s">
        <v>304</v>
      </c>
      <c r="D118" t="s">
        <v>305</v>
      </c>
      <c r="E118" t="s">
        <v>306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</row>
    <row r="119" spans="2:51" x14ac:dyDescent="0.25">
      <c r="C119" t="s">
        <v>307</v>
      </c>
      <c r="D119" t="s">
        <v>308</v>
      </c>
      <c r="E119" t="s">
        <v>309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</row>
    <row r="120" spans="2:51" x14ac:dyDescent="0.25">
      <c r="C120" t="s">
        <v>310</v>
      </c>
      <c r="D120" t="s">
        <v>311</v>
      </c>
      <c r="E120" t="e" vm="31">
        <f>_FV(-70,"1627")</f>
        <v>#VALUE!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</row>
    <row r="121" spans="2:51" x14ac:dyDescent="0.25">
      <c r="C121" t="s">
        <v>312</v>
      </c>
      <c r="D121" t="e" vm="32">
        <f>_FV(0,"7893")</f>
        <v>#VALUE!</v>
      </c>
      <c r="E121" t="s">
        <v>313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</row>
    <row r="122" spans="2:51" x14ac:dyDescent="0.25">
      <c r="C122" t="s">
        <v>314</v>
      </c>
      <c r="D122" t="s">
        <v>315</v>
      </c>
      <c r="E122" t="e" vm="33">
        <f>_FV(-8,"2245")</f>
        <v>#VALUE!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</row>
    <row r="123" spans="2:51" x14ac:dyDescent="0.25">
      <c r="C123" t="s">
        <v>316</v>
      </c>
      <c r="D123" t="s">
        <v>317</v>
      </c>
      <c r="E123" t="s">
        <v>318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</row>
    <row r="124" spans="2:51" x14ac:dyDescent="0.25">
      <c r="B124" t="s">
        <v>319</v>
      </c>
      <c r="C124" t="s">
        <v>160</v>
      </c>
      <c r="D124" t="e" vm="34">
        <f>_FV(-41,"4545")</f>
        <v>#VALUE!</v>
      </c>
      <c r="E124" t="s">
        <v>320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</row>
    <row r="125" spans="2:51" x14ac:dyDescent="0.25">
      <c r="C125" t="s">
        <v>321</v>
      </c>
      <c r="D125" t="s">
        <v>322</v>
      </c>
      <c r="E125" t="s">
        <v>323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</row>
    <row r="126" spans="2:51" x14ac:dyDescent="0.25">
      <c r="C126" t="s">
        <v>324</v>
      </c>
      <c r="D126" t="s">
        <v>325</v>
      </c>
      <c r="E126" t="e" vm="35">
        <f>_FV(-7,"0926")</f>
        <v>#VALUE!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</row>
    <row r="127" spans="2:51" x14ac:dyDescent="0.25">
      <c r="C127" t="s">
        <v>326</v>
      </c>
      <c r="D127">
        <v>24</v>
      </c>
      <c r="E127">
        <v>45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</row>
    <row r="128" spans="2:51" x14ac:dyDescent="0.25">
      <c r="C128" t="s">
        <v>327</v>
      </c>
      <c r="D128" t="s">
        <v>328</v>
      </c>
      <c r="E128" t="e" vm="36">
        <f>_FV(-14,"4524")</f>
        <v>#VALUE!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</row>
    <row r="129" spans="2:51" x14ac:dyDescent="0.25">
      <c r="B129" t="s">
        <v>329</v>
      </c>
      <c r="C129" t="s">
        <v>131</v>
      </c>
      <c r="D129" t="s">
        <v>330</v>
      </c>
      <c r="E129" t="e" vm="37">
        <f>_FV(-71,"826")</f>
        <v>#VALUE!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</row>
    <row r="130" spans="2:51" x14ac:dyDescent="0.25">
      <c r="B130" t="s">
        <v>331</v>
      </c>
      <c r="C130" t="s">
        <v>131</v>
      </c>
      <c r="D130" t="s">
        <v>332</v>
      </c>
      <c r="E130" t="e" vm="38">
        <f>_FV(-82,"3018")</f>
        <v>#VALUE!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</row>
    <row r="131" spans="2:51" x14ac:dyDescent="0.25">
      <c r="B131" t="s">
        <v>333</v>
      </c>
      <c r="C131" t="s">
        <v>131</v>
      </c>
      <c r="D131" t="s">
        <v>334</v>
      </c>
      <c r="E131" t="e" vm="39">
        <f>_FV(-120,"8039")</f>
        <v>#VALUE!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</row>
    <row r="132" spans="2:51" x14ac:dyDescent="0.25">
      <c r="B132" t="s">
        <v>335</v>
      </c>
      <c r="C132" t="s">
        <v>131</v>
      </c>
      <c r="D132" t="s">
        <v>336</v>
      </c>
      <c r="E132" t="e" vm="40">
        <f>_FV(-122,"3255")</f>
        <v>#VALUE!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</row>
    <row r="133" spans="2:51" x14ac:dyDescent="0.25">
      <c r="B133" t="s">
        <v>337</v>
      </c>
      <c r="C133" t="s">
        <v>131</v>
      </c>
      <c r="D133" t="s">
        <v>338</v>
      </c>
      <c r="E133" t="e" vm="41">
        <f>_FV(-82,"5307")</f>
        <v>#VALUE!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</row>
    <row r="134" spans="2:51" x14ac:dyDescent="0.25">
      <c r="B134" t="s">
        <v>339</v>
      </c>
      <c r="C134" t="s">
        <v>131</v>
      </c>
      <c r="D134" t="s">
        <v>340</v>
      </c>
      <c r="E134" t="e" vm="42">
        <f>_FV(-122,"9888")</f>
        <v>#VALUE!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</row>
    <row r="135" spans="2:51" x14ac:dyDescent="0.25">
      <c r="B135" t="s">
        <v>341</v>
      </c>
      <c r="C135" t="s">
        <v>131</v>
      </c>
      <c r="D135" t="s">
        <v>342</v>
      </c>
      <c r="E135" t="e" vm="43">
        <f>_FV(-118,"7606")</f>
        <v>#VALUE!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</row>
    <row r="136" spans="2:51" x14ac:dyDescent="0.25">
      <c r="B136" t="s">
        <v>343</v>
      </c>
      <c r="C136" t="s">
        <v>131</v>
      </c>
      <c r="D136" t="s">
        <v>344</v>
      </c>
      <c r="E136" t="e" vm="44">
        <f>_FV(-84,"3963")</f>
        <v>#VALUE!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</row>
    <row r="137" spans="2:51" x14ac:dyDescent="0.25">
      <c r="B137" t="s">
        <v>345</v>
      </c>
      <c r="C137" t="s">
        <v>131</v>
      </c>
      <c r="D137" t="s">
        <v>346</v>
      </c>
      <c r="E137" t="e" vm="45">
        <f>_FV(-123,"1386")</f>
        <v>#VALUE!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</row>
    <row r="138" spans="2:51" x14ac:dyDescent="0.25">
      <c r="C138" t="s">
        <v>347</v>
      </c>
      <c r="D138" t="e" vm="46">
        <f>_FV(-38,"4161")</f>
        <v>#VALUE!</v>
      </c>
      <c r="E138" t="e" vm="47">
        <f>_FV(-63,"6167")</f>
        <v>#VALUE!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</row>
    <row r="139" spans="2:51" x14ac:dyDescent="0.25">
      <c r="C139" t="s">
        <v>348</v>
      </c>
      <c r="D139" t="e" vm="48">
        <f>_FV(-35,"6751")</f>
        <v>#VALUE!</v>
      </c>
      <c r="E139" t="e" vm="49">
        <f>_FV(-71,"543")</f>
        <v>#VALUE!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</row>
    <row r="140" spans="2:51" x14ac:dyDescent="0.25">
      <c r="C140" t="s">
        <v>349</v>
      </c>
      <c r="D140" t="s">
        <v>350</v>
      </c>
      <c r="E140" t="s">
        <v>351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</row>
    <row r="141" spans="2:51" x14ac:dyDescent="0.25">
      <c r="B141" t="s">
        <v>352</v>
      </c>
      <c r="C141" t="s">
        <v>131</v>
      </c>
      <c r="D141" t="s">
        <v>353</v>
      </c>
      <c r="E141" t="e" vm="50">
        <f>_FV(-71,"1449")</f>
        <v>#VALUE!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</row>
    <row r="142" spans="2:51" x14ac:dyDescent="0.25">
      <c r="B142" t="s">
        <v>354</v>
      </c>
      <c r="C142" t="s">
        <v>131</v>
      </c>
      <c r="D142" t="s">
        <v>355</v>
      </c>
      <c r="E142" t="e" vm="51">
        <f>_FV(-112,"4291")</f>
        <v>#VALUE!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</row>
    <row r="143" spans="2:51" x14ac:dyDescent="0.25">
      <c r="B143" t="s">
        <v>356</v>
      </c>
      <c r="C143" t="s">
        <v>131</v>
      </c>
      <c r="D143" t="s">
        <v>357</v>
      </c>
      <c r="E143" t="e" vm="52">
        <f>_FV(-78,"5661")</f>
        <v>#VALUE!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2:51" x14ac:dyDescent="0.25">
      <c r="B144" t="s">
        <v>358</v>
      </c>
      <c r="C144" t="s">
        <v>131</v>
      </c>
      <c r="D144" t="s">
        <v>359</v>
      </c>
      <c r="E144" t="e" vm="53">
        <f>_FV(-73,"7949")</f>
        <v>#VALUE!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</row>
    <row r="145" spans="2:51" x14ac:dyDescent="0.25">
      <c r="C145" t="s">
        <v>360</v>
      </c>
      <c r="D145" t="s">
        <v>361</v>
      </c>
      <c r="E145" t="s">
        <v>362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</row>
    <row r="146" spans="2:51" x14ac:dyDescent="0.25">
      <c r="C146" t="s">
        <v>363</v>
      </c>
      <c r="D146" t="s">
        <v>364</v>
      </c>
      <c r="E146" t="e" vm="54">
        <f>_FV(-62,"8333")</f>
        <v>#VALUE!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</row>
    <row r="147" spans="2:51" x14ac:dyDescent="0.25">
      <c r="B147" t="s">
        <v>365</v>
      </c>
      <c r="C147" t="s">
        <v>131</v>
      </c>
      <c r="D147" t="s">
        <v>366</v>
      </c>
      <c r="E147" t="e" vm="55">
        <f>_FV(-117,"8531")</f>
        <v>#VALUE!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</row>
    <row r="148" spans="2:51" x14ac:dyDescent="0.25">
      <c r="C148" t="s">
        <v>367</v>
      </c>
      <c r="D148" t="s">
        <v>368</v>
      </c>
      <c r="E148" t="s">
        <v>369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</row>
    <row r="149" spans="2:51" x14ac:dyDescent="0.25">
      <c r="B149" t="s">
        <v>370</v>
      </c>
      <c r="C149" t="s">
        <v>160</v>
      </c>
      <c r="D149" t="e" vm="56">
        <f>_FV(-12,"4634")</f>
        <v>#VALUE!</v>
      </c>
      <c r="E149" t="s">
        <v>371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</row>
    <row r="150" spans="2:51" x14ac:dyDescent="0.25">
      <c r="C150" t="s">
        <v>372</v>
      </c>
      <c r="D150" t="s">
        <v>373</v>
      </c>
      <c r="E150" t="e" vm="57">
        <f>_FV(-6,"9118")</f>
        <v>#VALUE!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</row>
    <row r="151" spans="2:51" x14ac:dyDescent="0.25">
      <c r="C151" t="s">
        <v>374</v>
      </c>
      <c r="D151" t="s">
        <v>375</v>
      </c>
      <c r="E151" t="e" vm="58">
        <f>_FV(-5,"3536")</f>
        <v>#VALUE!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</row>
    <row r="152" spans="2:51" x14ac:dyDescent="0.25">
      <c r="C152" t="s">
        <v>376</v>
      </c>
      <c r="D152" t="s">
        <v>377</v>
      </c>
      <c r="E152" t="s">
        <v>378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</row>
    <row r="153" spans="2:51" x14ac:dyDescent="0.25">
      <c r="C153" t="s">
        <v>379</v>
      </c>
      <c r="D153" t="s">
        <v>380</v>
      </c>
      <c r="E153" t="s">
        <v>381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</row>
    <row r="154" spans="2:51" x14ac:dyDescent="0.25">
      <c r="C154" t="s">
        <v>382</v>
      </c>
      <c r="D154">
        <v>34</v>
      </c>
      <c r="E154">
        <v>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</row>
    <row r="155" spans="2:51" x14ac:dyDescent="0.25">
      <c r="B155" t="s">
        <v>383</v>
      </c>
      <c r="C155" t="s">
        <v>131</v>
      </c>
      <c r="D155" t="s">
        <v>384</v>
      </c>
      <c r="E155" t="e" vm="59">
        <f>_FV(-121,"9018")</f>
        <v>#VALUE!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2:51" x14ac:dyDescent="0.25">
      <c r="C156" t="s">
        <v>385</v>
      </c>
      <c r="D156" t="s">
        <v>386</v>
      </c>
      <c r="E156" t="s">
        <v>387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</row>
    <row r="157" spans="2:51" x14ac:dyDescent="0.25">
      <c r="C157" t="s">
        <v>388</v>
      </c>
      <c r="D157" t="s">
        <v>389</v>
      </c>
      <c r="E157" t="s">
        <v>390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</row>
    <row r="158" spans="2:51" x14ac:dyDescent="0.25">
      <c r="C158" t="s">
        <v>391</v>
      </c>
      <c r="D158" t="s">
        <v>392</v>
      </c>
      <c r="E158" t="s">
        <v>393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</row>
    <row r="159" spans="2:51" x14ac:dyDescent="0.25">
      <c r="B159" t="s">
        <v>394</v>
      </c>
      <c r="C159" t="s">
        <v>131</v>
      </c>
      <c r="D159" t="s">
        <v>395</v>
      </c>
      <c r="E159" t="e" vm="60">
        <f>_FV(-74,"077")</f>
        <v>#VALUE!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</row>
    <row r="160" spans="2:51" x14ac:dyDescent="0.25">
      <c r="B160" t="s">
        <v>396</v>
      </c>
      <c r="C160" t="s">
        <v>131</v>
      </c>
      <c r="D160" t="s">
        <v>397</v>
      </c>
      <c r="E160" t="e" vm="61">
        <f>_FV(-95,"3103")</f>
        <v>#VALUE!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</row>
    <row r="161" spans="2:51" x14ac:dyDescent="0.25">
      <c r="B161" t="s">
        <v>398</v>
      </c>
      <c r="C161" t="s">
        <v>131</v>
      </c>
      <c r="D161" t="s">
        <v>399</v>
      </c>
      <c r="E161" t="e" vm="62">
        <f>_FV(-122,"4194")</f>
        <v>#VALUE!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</row>
    <row r="162" spans="2:51" x14ac:dyDescent="0.25">
      <c r="C162" t="s">
        <v>400</v>
      </c>
      <c r="D162" t="e" vm="63">
        <f>_FV(-30,"5595")</f>
        <v>#VALUE!</v>
      </c>
      <c r="E162" t="s">
        <v>401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</row>
    <row r="163" spans="2:51" x14ac:dyDescent="0.25">
      <c r="B163" t="s">
        <v>402</v>
      </c>
      <c r="C163" t="s">
        <v>131</v>
      </c>
      <c r="D163" t="s">
        <v>403</v>
      </c>
      <c r="E163" t="e" vm="64">
        <f>_FV(-115,"094")</f>
        <v>#VALUE!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</row>
    <row r="164" spans="2:51" x14ac:dyDescent="0.25">
      <c r="B164" t="s">
        <v>404</v>
      </c>
      <c r="C164" t="s">
        <v>131</v>
      </c>
      <c r="D164" t="s">
        <v>405</v>
      </c>
      <c r="E164" t="e" vm="65">
        <f>_FV(-95,"8143")</f>
        <v>#VALUE!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</row>
    <row r="165" spans="2:51" x14ac:dyDescent="0.25">
      <c r="B165" t="s">
        <v>406</v>
      </c>
      <c r="C165" t="s">
        <v>131</v>
      </c>
      <c r="D165" t="s">
        <v>407</v>
      </c>
      <c r="E165" t="e" vm="66">
        <f>_FV(-119,"3732")</f>
        <v>#VALUE!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</row>
    <row r="166" spans="2:51" x14ac:dyDescent="0.25">
      <c r="B166" t="s">
        <v>408</v>
      </c>
      <c r="C166" t="s">
        <v>131</v>
      </c>
      <c r="D166" t="s">
        <v>409</v>
      </c>
      <c r="E166" t="e" vm="67">
        <f>_FV(-86,"9824")</f>
        <v>#VALUE!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</row>
    <row r="167" spans="2:51" x14ac:dyDescent="0.25">
      <c r="B167" t="s">
        <v>410</v>
      </c>
      <c r="C167" t="s">
        <v>131</v>
      </c>
      <c r="D167" t="s">
        <v>411</v>
      </c>
      <c r="E167" t="e" vm="68">
        <f>_FV(-86,"8622")</f>
        <v>#VALUE!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</row>
    <row r="168" spans="2:51" x14ac:dyDescent="0.25">
      <c r="B168" t="s">
        <v>412</v>
      </c>
      <c r="C168" t="s">
        <v>131</v>
      </c>
      <c r="D168" t="s">
        <v>413</v>
      </c>
      <c r="E168" t="e" vm="69">
        <f>_FV(-74,"006")</f>
        <v>#VALUE!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</row>
    <row r="169" spans="2:51" x14ac:dyDescent="0.25">
      <c r="B169" t="s">
        <v>414</v>
      </c>
      <c r="C169" t="s">
        <v>131</v>
      </c>
      <c r="D169" t="s">
        <v>415</v>
      </c>
      <c r="E169" t="e" vm="70">
        <f>_FV(-120,"7401")</f>
        <v>#VALUE!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</row>
    <row r="170" spans="2:51" x14ac:dyDescent="0.25">
      <c r="B170" t="s">
        <v>416</v>
      </c>
      <c r="C170" t="s">
        <v>131</v>
      </c>
      <c r="D170" t="s">
        <v>417</v>
      </c>
      <c r="E170" t="e" vm="71">
        <f>_FV(-77,"2405")</f>
        <v>#VALUE!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</row>
    <row r="171" spans="2:51" x14ac:dyDescent="0.25">
      <c r="B171" t="s">
        <v>418</v>
      </c>
      <c r="C171" t="s">
        <v>131</v>
      </c>
      <c r="D171" t="s">
        <v>419</v>
      </c>
      <c r="E171" t="e" vm="72">
        <f>_FV(-71,"0589")</f>
        <v>#VALUE!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</row>
    <row r="172" spans="2:51" x14ac:dyDescent="0.25">
      <c r="B172" t="s">
        <v>420</v>
      </c>
      <c r="C172" t="s">
        <v>131</v>
      </c>
      <c r="D172" t="s">
        <v>421</v>
      </c>
      <c r="E172" t="e" vm="73">
        <f>_FV(-104,"9903")</f>
        <v>#VALUE!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</row>
    <row r="173" spans="2:51" x14ac:dyDescent="0.25">
      <c r="B173" t="s">
        <v>422</v>
      </c>
      <c r="C173" t="s">
        <v>131</v>
      </c>
      <c r="D173" t="s">
        <v>423</v>
      </c>
      <c r="E173" t="e" vm="74">
        <f>_FV(-106,"064")</f>
        <v>#VALUE!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</row>
    <row r="174" spans="2:51" x14ac:dyDescent="0.25">
      <c r="C174" t="s">
        <v>424</v>
      </c>
      <c r="D174" t="s">
        <v>425</v>
      </c>
      <c r="E174" t="s">
        <v>426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</row>
    <row r="175" spans="2:51" x14ac:dyDescent="0.25">
      <c r="C175" t="s">
        <v>427</v>
      </c>
      <c r="D175" t="s">
        <v>428</v>
      </c>
      <c r="E175" t="s">
        <v>429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</row>
    <row r="176" spans="2:51" x14ac:dyDescent="0.25">
      <c r="B176" t="s">
        <v>430</v>
      </c>
      <c r="C176" t="s">
        <v>153</v>
      </c>
      <c r="D176" t="s">
        <v>431</v>
      </c>
      <c r="E176" t="e" vm="75">
        <f>_FV(-114,"0719")</f>
        <v>#VALUE!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</row>
    <row r="177" spans="2:51" x14ac:dyDescent="0.25">
      <c r="C177" t="s">
        <v>432</v>
      </c>
      <c r="D177" t="s">
        <v>433</v>
      </c>
      <c r="E177" t="e" vm="76">
        <f>_FV(-74,"2973")</f>
        <v>#VALUE!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</row>
    <row r="178" spans="2:51" x14ac:dyDescent="0.25">
      <c r="C178" t="s">
        <v>434</v>
      </c>
      <c r="D178" t="s">
        <v>435</v>
      </c>
      <c r="E178" t="e" vm="77">
        <f>_FV(-83,"7534")</f>
        <v>#VALUE!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</row>
    <row r="179" spans="2:51" x14ac:dyDescent="0.25">
      <c r="C179" t="s">
        <v>436</v>
      </c>
      <c r="D179" t="e" vm="78">
        <f>_FV(-9,"19")</f>
        <v>#VALUE!</v>
      </c>
      <c r="E179" t="e" vm="79">
        <f>_FV(-75,"0152")</f>
        <v>#VALUE!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</row>
    <row r="180" spans="2:51" x14ac:dyDescent="0.25">
      <c r="C180" t="s">
        <v>437</v>
      </c>
      <c r="D180" t="s">
        <v>438</v>
      </c>
      <c r="E180" t="s">
        <v>439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</row>
    <row r="181" spans="2:51" x14ac:dyDescent="0.25">
      <c r="C181" t="s">
        <v>440</v>
      </c>
      <c r="D181" t="s">
        <v>441</v>
      </c>
      <c r="E181" t="s">
        <v>442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</row>
    <row r="182" spans="2:51" x14ac:dyDescent="0.25">
      <c r="C182" t="s">
        <v>443</v>
      </c>
      <c r="D182" t="s">
        <v>444</v>
      </c>
      <c r="E182" t="s">
        <v>445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</row>
    <row r="183" spans="2:51" x14ac:dyDescent="0.25">
      <c r="B183" t="s">
        <v>446</v>
      </c>
      <c r="C183" t="s">
        <v>131</v>
      </c>
      <c r="D183" t="s">
        <v>447</v>
      </c>
      <c r="E183" t="e" vm="80">
        <f>_FV(-79,"1781")</f>
        <v>#VALUE!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</row>
    <row r="184" spans="2:51" x14ac:dyDescent="0.25">
      <c r="B184" t="s">
        <v>448</v>
      </c>
      <c r="C184" t="s">
        <v>131</v>
      </c>
      <c r="D184" t="s">
        <v>449</v>
      </c>
      <c r="E184" t="e" vm="81">
        <f>_FV(-75,"3879")</f>
        <v>#VALUE!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</row>
    <row r="185" spans="2:51" x14ac:dyDescent="0.25">
      <c r="B185" t="s">
        <v>450</v>
      </c>
      <c r="C185" t="s">
        <v>131</v>
      </c>
      <c r="D185" t="s">
        <v>451</v>
      </c>
      <c r="E185" t="e" vm="82">
        <f>_FV(-96,"1951")</f>
        <v>#VALUE!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</row>
    <row r="186" spans="2:51" x14ac:dyDescent="0.25">
      <c r="B186" t="s">
        <v>452</v>
      </c>
      <c r="C186" t="s">
        <v>131</v>
      </c>
      <c r="D186" t="s">
        <v>453</v>
      </c>
      <c r="E186" t="e" vm="83">
        <f>_FV(-84,"4803")</f>
        <v>#VALUE!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</row>
    <row r="187" spans="2:51" x14ac:dyDescent="0.25">
      <c r="B187" t="s">
        <v>454</v>
      </c>
      <c r="C187" t="s">
        <v>131</v>
      </c>
      <c r="D187" t="s">
        <v>455</v>
      </c>
      <c r="E187" t="e" vm="84">
        <f>_FV(-85,"2308")</f>
        <v>#VALUE!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</row>
    <row r="188" spans="2:51" x14ac:dyDescent="0.25">
      <c r="B188" t="s">
        <v>456</v>
      </c>
      <c r="C188" t="s">
        <v>131</v>
      </c>
      <c r="D188" t="s">
        <v>457</v>
      </c>
      <c r="E188" t="e" vm="85">
        <f>_FV(-86,"1752")</f>
        <v>#VALUE!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</row>
    <row r="189" spans="2:51" x14ac:dyDescent="0.25">
      <c r="B189" t="s">
        <v>458</v>
      </c>
      <c r="C189" t="s">
        <v>131</v>
      </c>
      <c r="D189" t="s">
        <v>459</v>
      </c>
      <c r="E189" t="e" vm="86">
        <f>_FV(-71,"2874")</f>
        <v>#VALUE!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</row>
    <row r="190" spans="2:51" x14ac:dyDescent="0.25">
      <c r="B190" t="s">
        <v>460</v>
      </c>
      <c r="C190" t="s">
        <v>131</v>
      </c>
      <c r="D190" t="s">
        <v>461</v>
      </c>
      <c r="E190" t="e" vm="87">
        <f>_FV(-73,"5594")</f>
        <v>#VALUE!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</row>
    <row r="191" spans="2:51" x14ac:dyDescent="0.25">
      <c r="B191" t="s">
        <v>462</v>
      </c>
      <c r="C191" t="s">
        <v>131</v>
      </c>
      <c r="D191" t="s">
        <v>463</v>
      </c>
      <c r="E191" t="e" vm="88">
        <f>_FV(-93,"0616")</f>
        <v>#VALUE!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</row>
    <row r="192" spans="2:51" x14ac:dyDescent="0.25">
      <c r="B192" t="s">
        <v>464</v>
      </c>
      <c r="C192" t="s">
        <v>131</v>
      </c>
      <c r="D192" t="s">
        <v>465</v>
      </c>
      <c r="E192" t="e" vm="89">
        <f>_FV(-119,"6035")</f>
        <v>#VALUE!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</row>
    <row r="193" spans="2:51" x14ac:dyDescent="0.25">
      <c r="B193" t="s">
        <v>466</v>
      </c>
      <c r="C193" t="s">
        <v>131</v>
      </c>
      <c r="D193" t="s">
        <v>467</v>
      </c>
      <c r="E193" t="e" vm="90">
        <f>_FV(-75,"2479")</f>
        <v>#VALUE!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</row>
    <row r="194" spans="2:51" x14ac:dyDescent="0.25">
      <c r="B194" t="s">
        <v>468</v>
      </c>
      <c r="C194" t="s">
        <v>131</v>
      </c>
      <c r="D194" t="s">
        <v>469</v>
      </c>
      <c r="E194" t="e" vm="59">
        <f>_FV(-121,"9018")</f>
        <v>#VALUE!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</row>
    <row r="195" spans="2:51" x14ac:dyDescent="0.25">
      <c r="C195" t="s">
        <v>470</v>
      </c>
      <c r="D195" t="s">
        <v>471</v>
      </c>
      <c r="E195" t="s">
        <v>472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</row>
    <row r="196" spans="2:51" x14ac:dyDescent="0.25">
      <c r="B196" t="s">
        <v>473</v>
      </c>
      <c r="C196" t="s">
        <v>131</v>
      </c>
      <c r="D196" t="s">
        <v>474</v>
      </c>
      <c r="E196" t="e" vm="91">
        <f>_FV(-121,"9552")</f>
        <v>#VALUE!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</row>
    <row r="197" spans="2:51" x14ac:dyDescent="0.25">
      <c r="B197" t="s">
        <v>475</v>
      </c>
      <c r="C197" t="s">
        <v>131</v>
      </c>
      <c r="D197" t="s">
        <v>476</v>
      </c>
      <c r="E197" t="e" vm="92">
        <f>_FV(-122,"6655")</f>
        <v>#VALUE!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</row>
    <row r="198" spans="2:51" x14ac:dyDescent="0.25">
      <c r="C198" t="s">
        <v>477</v>
      </c>
      <c r="D198" t="s">
        <v>478</v>
      </c>
      <c r="E198" t="e" vm="93">
        <f>_FV(-53,"1258")</f>
        <v>#VALUE!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</row>
    <row r="199" spans="2:51" x14ac:dyDescent="0.25">
      <c r="C199" t="s">
        <v>479</v>
      </c>
      <c r="D199" t="s">
        <v>480</v>
      </c>
      <c r="E199" t="s">
        <v>481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</row>
    <row r="200" spans="2:51" x14ac:dyDescent="0.25">
      <c r="B200" t="s">
        <v>482</v>
      </c>
      <c r="C200" t="s">
        <v>131</v>
      </c>
      <c r="D200" t="s">
        <v>483</v>
      </c>
      <c r="E200" t="e" vm="94">
        <f>_FV(-104,"9389")</f>
        <v>#VALUE!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</row>
    <row r="201" spans="2:51" x14ac:dyDescent="0.25">
      <c r="B201" t="s">
        <v>484</v>
      </c>
      <c r="C201" t="s">
        <v>131</v>
      </c>
      <c r="D201" t="s">
        <v>485</v>
      </c>
      <c r="E201" t="e" vm="95">
        <f>_FV(-71,"4774")</f>
        <v>#VALUE!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</row>
    <row r="202" spans="2:51" x14ac:dyDescent="0.25">
      <c r="C202" t="s">
        <v>486</v>
      </c>
      <c r="D202" t="s">
        <v>487</v>
      </c>
      <c r="E202" t="e" vm="96">
        <f>_FV(-61,"0242")</f>
        <v>#VALUE!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</row>
    <row r="203" spans="2:51" x14ac:dyDescent="0.25">
      <c r="B203" t="s">
        <v>488</v>
      </c>
      <c r="C203" t="s">
        <v>131</v>
      </c>
      <c r="D203" t="s">
        <v>489</v>
      </c>
      <c r="E203" t="e" vm="97">
        <f>_FV(-121,"7195")</f>
        <v>#VALUE!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</row>
    <row r="204" spans="2:51" x14ac:dyDescent="0.25">
      <c r="B204" t="s">
        <v>490</v>
      </c>
      <c r="C204" t="s">
        <v>131</v>
      </c>
      <c r="D204" t="s">
        <v>491</v>
      </c>
      <c r="E204" t="e" vm="98">
        <f>_FV(-80,"3659")</f>
        <v>#VALUE!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</row>
    <row r="205" spans="2:51" x14ac:dyDescent="0.25">
      <c r="B205" t="s">
        <v>492</v>
      </c>
      <c r="C205" t="s">
        <v>131</v>
      </c>
      <c r="D205" t="s">
        <v>493</v>
      </c>
      <c r="E205" t="e" vm="99">
        <f>_FV(-73,"3709")</f>
        <v>#VALUE!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</row>
    <row r="206" spans="2:51" x14ac:dyDescent="0.25">
      <c r="B206" t="s">
        <v>494</v>
      </c>
      <c r="C206" t="s">
        <v>131</v>
      </c>
      <c r="D206" t="s">
        <v>495</v>
      </c>
      <c r="E206" t="e" vm="100">
        <f>_FV(-81,"9535")</f>
        <v>#VALUE!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</row>
    <row r="207" spans="2:51" x14ac:dyDescent="0.25">
      <c r="B207" t="s">
        <v>496</v>
      </c>
      <c r="C207" t="s">
        <v>131</v>
      </c>
      <c r="D207" t="s">
        <v>497</v>
      </c>
      <c r="E207" t="e" vm="101">
        <f>_FV(-111,"2845")</f>
        <v>#VALUE!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</row>
    <row r="208" spans="2:51" x14ac:dyDescent="0.25">
      <c r="B208" t="s">
        <v>498</v>
      </c>
      <c r="C208" t="s">
        <v>131</v>
      </c>
      <c r="D208" t="s">
        <v>499</v>
      </c>
      <c r="E208" t="e" vm="102">
        <f>_FV(-73,"983")</f>
        <v>#VALUE!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</row>
    <row r="209" spans="2:51" x14ac:dyDescent="0.25">
      <c r="B209" t="s">
        <v>500</v>
      </c>
      <c r="C209" t="s">
        <v>131</v>
      </c>
      <c r="D209" t="s">
        <v>501</v>
      </c>
      <c r="E209" t="e" vm="103">
        <f>_FV(-73,"936")</f>
        <v>#VALUE!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</row>
    <row r="210" spans="2:51" x14ac:dyDescent="0.25">
      <c r="B210" t="s">
        <v>502</v>
      </c>
      <c r="C210" t="s">
        <v>153</v>
      </c>
      <c r="D210" t="s">
        <v>503</v>
      </c>
      <c r="E210" t="e" vm="104">
        <f>_FV(-113,"4938")</f>
        <v>#VALUE!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</row>
    <row r="211" spans="2:51" x14ac:dyDescent="0.25">
      <c r="B211" t="s">
        <v>504</v>
      </c>
      <c r="C211" t="s">
        <v>131</v>
      </c>
      <c r="D211" t="s">
        <v>505</v>
      </c>
      <c r="E211" t="e" vm="105">
        <f>_FV(-79,"7848")</f>
        <v>#VALUE!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</row>
    <row r="212" spans="2:51" x14ac:dyDescent="0.25">
      <c r="B212" t="s">
        <v>506</v>
      </c>
      <c r="C212" t="s">
        <v>131</v>
      </c>
      <c r="D212" t="s">
        <v>507</v>
      </c>
      <c r="E212" t="e" vm="106">
        <f>_FV(-122,"5194")</f>
        <v>#VALUE!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</row>
    <row r="213" spans="2:51" x14ac:dyDescent="0.25">
      <c r="B213" t="s">
        <v>508</v>
      </c>
      <c r="C213" t="s">
        <v>131</v>
      </c>
      <c r="D213" t="s">
        <v>509</v>
      </c>
      <c r="E213" t="e" vm="107">
        <f>_FV(-84,"5641")</f>
        <v>#VALUE!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</row>
    <row r="214" spans="2:51" x14ac:dyDescent="0.25">
      <c r="B214" t="s">
        <v>510</v>
      </c>
      <c r="C214" t="s">
        <v>131</v>
      </c>
      <c r="D214" t="s">
        <v>511</v>
      </c>
      <c r="E214" t="e" vm="108">
        <f>_FV(-112,"0953")</f>
        <v>#VALUE!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</row>
    <row r="215" spans="2:51" x14ac:dyDescent="0.25">
      <c r="B215" t="s">
        <v>512</v>
      </c>
      <c r="C215" t="s">
        <v>131</v>
      </c>
      <c r="D215" t="s">
        <v>513</v>
      </c>
      <c r="E215" t="e" vm="109">
        <f>_FV(-104,"4723")</f>
        <v>#VALUE!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</row>
    <row r="216" spans="2:51" x14ac:dyDescent="0.25">
      <c r="B216" t="s">
        <v>514</v>
      </c>
      <c r="C216" t="s">
        <v>131</v>
      </c>
      <c r="D216" t="s">
        <v>515</v>
      </c>
      <c r="E216" t="e" vm="110">
        <f>_FV(-157,"8584")</f>
        <v>#VALUE!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</row>
    <row r="217" spans="2:51" x14ac:dyDescent="0.25">
      <c r="B217" t="s">
        <v>516</v>
      </c>
      <c r="C217" t="s">
        <v>131</v>
      </c>
      <c r="D217" t="s">
        <v>517</v>
      </c>
      <c r="E217" t="e" vm="111">
        <f>_FV(-122,"7647")</f>
        <v>#VALUE!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</row>
    <row r="218" spans="2:51" x14ac:dyDescent="0.25">
      <c r="B218" t="s">
        <v>518</v>
      </c>
      <c r="C218" t="s">
        <v>131</v>
      </c>
      <c r="D218" t="s">
        <v>519</v>
      </c>
      <c r="E218" t="e" vm="112">
        <f>_FV(-123,"304")</f>
        <v>#VALUE!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</row>
    <row r="219" spans="2:51" x14ac:dyDescent="0.25">
      <c r="B219" t="s">
        <v>520</v>
      </c>
      <c r="C219" t="s">
        <v>131</v>
      </c>
      <c r="D219" t="s">
        <v>521</v>
      </c>
      <c r="E219" t="e" vm="113">
        <f>_FV(-80,"5883")</f>
        <v>#VALUE!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</row>
    <row r="220" spans="2:51" x14ac:dyDescent="0.25">
      <c r="B220" t="s">
        <v>522</v>
      </c>
      <c r="C220" t="s">
        <v>131</v>
      </c>
      <c r="D220" t="s">
        <v>523</v>
      </c>
      <c r="E220" t="e" vm="114">
        <f>_FV(-121,"6142")</f>
        <v>#VALUE!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</row>
    <row r="221" spans="2:51" x14ac:dyDescent="0.25">
      <c r="B221" t="s">
        <v>524</v>
      </c>
      <c r="C221" t="s">
        <v>131</v>
      </c>
      <c r="D221" t="s">
        <v>525</v>
      </c>
      <c r="E221" t="e" vm="115">
        <f>_FV(-119,"6963")</f>
        <v>#VALUE!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</row>
    <row r="222" spans="2:51" x14ac:dyDescent="0.25">
      <c r="B222" t="s">
        <v>526</v>
      </c>
      <c r="C222" t="s">
        <v>131</v>
      </c>
      <c r="D222" t="s">
        <v>527</v>
      </c>
      <c r="E222" t="e" vm="116">
        <f>_FV(-122,"1295")</f>
        <v>#VALUE!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</row>
    <row r="223" spans="2:51" x14ac:dyDescent="0.25">
      <c r="B223" t="s">
        <v>528</v>
      </c>
      <c r="C223" t="s">
        <v>131</v>
      </c>
      <c r="D223" t="s">
        <v>529</v>
      </c>
      <c r="E223" t="e" vm="117">
        <f>_FV(-70,"7928")</f>
        <v>#VALUE!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</row>
    <row r="224" spans="2:51" x14ac:dyDescent="0.25">
      <c r="B224" t="s">
        <v>530</v>
      </c>
      <c r="C224" t="s">
        <v>131</v>
      </c>
      <c r="D224" t="s">
        <v>531</v>
      </c>
      <c r="E224" t="e" vm="118">
        <f>_FV(-122,"0308")</f>
        <v>#VALUE!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</row>
    <row r="225" spans="2:51" x14ac:dyDescent="0.25">
      <c r="B225" t="s">
        <v>532</v>
      </c>
      <c r="C225" t="s">
        <v>131</v>
      </c>
      <c r="D225" t="s">
        <v>533</v>
      </c>
      <c r="E225" t="e" vm="119">
        <f>_FV(-95,"941")</f>
        <v>#VALUE!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</row>
    <row r="226" spans="2:51" x14ac:dyDescent="0.25">
      <c r="B226" t="s">
        <v>534</v>
      </c>
      <c r="C226" t="s">
        <v>131</v>
      </c>
      <c r="D226" t="s">
        <v>535</v>
      </c>
      <c r="E226" t="e" vm="120">
        <f>_FV(-95,"4778")</f>
        <v>#VALUE!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CarlosCunha</dc:creator>
  <cp:lastModifiedBy>CarlosCunha</cp:lastModifiedBy>
  <dcterms:created xsi:type="dcterms:W3CDTF">2015-06-05T18:19:34Z</dcterms:created>
  <dcterms:modified xsi:type="dcterms:W3CDTF">2020-03-09T14:02:41Z</dcterms:modified>
</cp:coreProperties>
</file>