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rlosCunha\Desktop\"/>
    </mc:Choice>
  </mc:AlternateContent>
  <xr:revisionPtr revIDLastSave="0" documentId="13_ncr:1_{BDD69A67-44F7-4FA8-BF06-A9524F877E3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8" i="1" l="1"/>
  <c r="I255" i="1"/>
  <c r="I254" i="1"/>
  <c r="I253" i="1"/>
  <c r="I252" i="1"/>
  <c r="I250" i="1"/>
  <c r="I248" i="1"/>
  <c r="I247" i="1"/>
  <c r="H246" i="1"/>
  <c r="I243" i="1"/>
  <c r="H242" i="1"/>
  <c r="I240" i="1"/>
  <c r="I239" i="1"/>
  <c r="I238" i="1"/>
  <c r="I237" i="1"/>
  <c r="H236" i="1"/>
  <c r="I235" i="1"/>
  <c r="H234" i="1"/>
  <c r="H232" i="1"/>
  <c r="I230" i="1"/>
  <c r="I229" i="1"/>
  <c r="H228" i="1"/>
  <c r="I225" i="1"/>
  <c r="I224" i="1"/>
  <c r="I223" i="1"/>
  <c r="H221" i="1"/>
  <c r="H220" i="1"/>
  <c r="I219" i="1"/>
  <c r="I217" i="1"/>
  <c r="H216" i="1"/>
  <c r="H214" i="1"/>
  <c r="I211" i="1"/>
  <c r="I210" i="1"/>
  <c r="H209" i="1"/>
  <c r="I208" i="1"/>
  <c r="I207" i="1"/>
  <c r="I205" i="1"/>
  <c r="I204" i="1"/>
  <c r="I203" i="1"/>
  <c r="I201" i="1"/>
  <c r="I200" i="1"/>
  <c r="I198" i="1"/>
  <c r="I197" i="1"/>
  <c r="H197" i="1"/>
  <c r="I196" i="1"/>
  <c r="H196" i="1"/>
  <c r="I195" i="1"/>
  <c r="I193" i="1"/>
  <c r="I192" i="1"/>
  <c r="I191" i="1"/>
  <c r="I190" i="1"/>
  <c r="I189" i="1"/>
  <c r="I188" i="1"/>
  <c r="I187" i="1"/>
  <c r="I185" i="1"/>
  <c r="I184" i="1"/>
  <c r="I183" i="1"/>
  <c r="I182" i="1"/>
  <c r="I180" i="1"/>
  <c r="H180" i="1"/>
  <c r="I179" i="1"/>
  <c r="H178" i="1"/>
  <c r="I177" i="1"/>
  <c r="I176" i="1"/>
  <c r="H175" i="1"/>
  <c r="I172" i="1"/>
  <c r="I171" i="1"/>
  <c r="H170" i="1"/>
  <c r="I168" i="1"/>
  <c r="I167" i="1"/>
  <c r="I166" i="1"/>
  <c r="I165" i="1"/>
  <c r="I163" i="1"/>
  <c r="H163" i="1"/>
  <c r="I161" i="1"/>
  <c r="I160" i="1"/>
  <c r="I159" i="1"/>
  <c r="I158" i="1"/>
  <c r="I155" i="1"/>
  <c r="I151" i="1"/>
  <c r="I150" i="1"/>
  <c r="I148" i="1"/>
  <c r="H147" i="1"/>
  <c r="I146" i="1"/>
  <c r="I145" i="1"/>
  <c r="I142" i="1"/>
  <c r="I141" i="1"/>
  <c r="I140" i="1"/>
  <c r="H138" i="1"/>
  <c r="I137" i="1"/>
  <c r="I136" i="1"/>
  <c r="I132" i="1"/>
  <c r="I131" i="1"/>
  <c r="I130" i="1"/>
  <c r="I128" i="1"/>
  <c r="I126" i="1"/>
  <c r="I125" i="1"/>
  <c r="I124" i="1"/>
  <c r="H124" i="1"/>
  <c r="I123" i="1"/>
  <c r="I120" i="1"/>
  <c r="I119" i="1"/>
  <c r="I118" i="1"/>
  <c r="I116" i="1"/>
  <c r="I115" i="1"/>
  <c r="I114" i="1"/>
  <c r="I113" i="1"/>
  <c r="I112" i="1"/>
  <c r="I111" i="1"/>
  <c r="I109" i="1"/>
  <c r="H109" i="1"/>
  <c r="I108" i="1"/>
  <c r="I106" i="1"/>
  <c r="I105" i="1"/>
  <c r="H105" i="1"/>
  <c r="I102" i="1"/>
  <c r="H98" i="1"/>
  <c r="H94" i="1"/>
  <c r="I91" i="1"/>
  <c r="H91" i="1"/>
  <c r="H90" i="1"/>
  <c r="I89" i="1"/>
  <c r="I87" i="1"/>
  <c r="I86" i="1"/>
  <c r="I85" i="1"/>
  <c r="I80" i="1"/>
  <c r="I77" i="1"/>
  <c r="I76" i="1"/>
  <c r="I74" i="1"/>
  <c r="I67" i="1"/>
  <c r="H66" i="1"/>
  <c r="I63" i="1"/>
  <c r="H59" i="1"/>
  <c r="I56" i="1"/>
  <c r="I52" i="1"/>
  <c r="I51" i="1"/>
  <c r="H51" i="1"/>
  <c r="I41" i="1"/>
  <c r="I34" i="1"/>
  <c r="I27" i="1"/>
  <c r="I25" i="1"/>
  <c r="I14" i="1"/>
  <c r="I6" i="1"/>
</calcChain>
</file>

<file path=xl/sharedStrings.xml><?xml version="1.0" encoding="utf-8"?>
<sst xmlns="http://schemas.openxmlformats.org/spreadsheetml/2006/main" count="643" uniqueCount="340">
  <si>
    <t>Province/State</t>
  </si>
  <si>
    <t>Country/Region</t>
  </si>
  <si>
    <t>Last Update</t>
  </si>
  <si>
    <t>Confirmed</t>
  </si>
  <si>
    <t>Deaths</t>
  </si>
  <si>
    <t>Recovered</t>
  </si>
  <si>
    <t>Latitude</t>
  </si>
  <si>
    <t>Longitude</t>
  </si>
  <si>
    <t>Hubei</t>
  </si>
  <si>
    <t>China</t>
  </si>
  <si>
    <t>2020-03-15T18:20:18</t>
  </si>
  <si>
    <t>Italy</t>
  </si>
  <si>
    <t>2020-03-14T20:13:16</t>
  </si>
  <si>
    <t>Iran</t>
  </si>
  <si>
    <t>Korea, South</t>
  </si>
  <si>
    <t>Spain</t>
  </si>
  <si>
    <t>Germany</t>
  </si>
  <si>
    <t>France</t>
  </si>
  <si>
    <t>Switzerland</t>
  </si>
  <si>
    <t>Guangdong</t>
  </si>
  <si>
    <t>Henan</t>
  </si>
  <si>
    <t>2020-03-14T09:53:08</t>
  </si>
  <si>
    <t>Zhejiang</t>
  </si>
  <si>
    <t>2020-03-15T01:33:02</t>
  </si>
  <si>
    <t>Norway</t>
  </si>
  <si>
    <t>United Kingdom</t>
  </si>
  <si>
    <t>2020-03-14T14:53:04</t>
  </si>
  <si>
    <t>Netherlands</t>
  </si>
  <si>
    <t>Sweden</t>
  </si>
  <si>
    <t>Hunan</t>
  </si>
  <si>
    <t>2020-03-14T08:33:03</t>
  </si>
  <si>
    <t>Anhui</t>
  </si>
  <si>
    <t>2020-03-11T02:18:14</t>
  </si>
  <si>
    <t>Jiangxi</t>
  </si>
  <si>
    <t>2020-03-12T02:13:04</t>
  </si>
  <si>
    <t>Belgium</t>
  </si>
  <si>
    <t>Denmark</t>
  </si>
  <si>
    <t>2020-03-15T18:20:19</t>
  </si>
  <si>
    <t>Austria</t>
  </si>
  <si>
    <t>Japan</t>
  </si>
  <si>
    <t>2020-03-14T22:33:03</t>
  </si>
  <si>
    <t>Shandong</t>
  </si>
  <si>
    <t>2020-03-14T04:33:02</t>
  </si>
  <si>
    <t>New York</t>
  </si>
  <si>
    <t>US</t>
  </si>
  <si>
    <t>Diamond Princess</t>
  </si>
  <si>
    <t>Cruise Ship</t>
  </si>
  <si>
    <t>2020-03-13T14:13:25</t>
  </si>
  <si>
    <t>Washington</t>
  </si>
  <si>
    <t>2020-03-15T02:13:21</t>
  </si>
  <si>
    <t>Jiangsu</t>
  </si>
  <si>
    <t>2020-03-15T01:53:02</t>
  </si>
  <si>
    <t>Chongqing</t>
  </si>
  <si>
    <t>2020-03-15T03:53:04</t>
  </si>
  <si>
    <t>Sichuan</t>
  </si>
  <si>
    <t>Heilongjiang</t>
  </si>
  <si>
    <t>2020-03-15T00:33:02</t>
  </si>
  <si>
    <t>Beijing</t>
  </si>
  <si>
    <t>2020-03-15T01:13:10</t>
  </si>
  <si>
    <t>Malaysia</t>
  </si>
  <si>
    <t>California</t>
  </si>
  <si>
    <t>2020-03-15T18:33:03</t>
  </si>
  <si>
    <t>Shanghai</t>
  </si>
  <si>
    <t>2020-03-14T23:53:02</t>
  </si>
  <si>
    <t>Qatar</t>
  </si>
  <si>
    <t>Hebei</t>
  </si>
  <si>
    <t>2020-03-13T11:09:03</t>
  </si>
  <si>
    <t>Fujian</t>
  </si>
  <si>
    <t>Guangxi</t>
  </si>
  <si>
    <t>Shaanxi</t>
  </si>
  <si>
    <t>2020-03-12T01:33:02</t>
  </si>
  <si>
    <t>Portugal</t>
  </si>
  <si>
    <t>Finland</t>
  </si>
  <si>
    <t>Czechia</t>
  </si>
  <si>
    <t>Greece</t>
  </si>
  <si>
    <t>Singapore</t>
  </si>
  <si>
    <t>Slovenia</t>
  </si>
  <si>
    <t>Bahrain</t>
  </si>
  <si>
    <t>2020-03-14T11:53:29</t>
  </si>
  <si>
    <t>Israel</t>
  </si>
  <si>
    <t>Yunnan</t>
  </si>
  <si>
    <t>2020-03-14T23:33:02</t>
  </si>
  <si>
    <t>Hainan</t>
  </si>
  <si>
    <t>2020-03-12T03:53:02</t>
  </si>
  <si>
    <t>Brazil</t>
  </si>
  <si>
    <t>Iceland</t>
  </si>
  <si>
    <t>Guizhou</t>
  </si>
  <si>
    <t>2020-03-14T00:53:03</t>
  </si>
  <si>
    <t>Hong Kong</t>
  </si>
  <si>
    <t>Philippines</t>
  </si>
  <si>
    <t>Massachusetts</t>
  </si>
  <si>
    <t>2020-03-14T22:13:19</t>
  </si>
  <si>
    <t>Tianjin</t>
  </si>
  <si>
    <t>Estonia</t>
  </si>
  <si>
    <t>New South Wales</t>
  </si>
  <si>
    <t>Australia</t>
  </si>
  <si>
    <t>Gansu</t>
  </si>
  <si>
    <t>Shanxi</t>
  </si>
  <si>
    <t>Romania</t>
  </si>
  <si>
    <t>Ireland</t>
  </si>
  <si>
    <t>Liaoning</t>
  </si>
  <si>
    <t>2020-03-15T04:13:27</t>
  </si>
  <si>
    <t>Poland</t>
  </si>
  <si>
    <t>Indonesia</t>
  </si>
  <si>
    <t>Florida</t>
  </si>
  <si>
    <t>Thailand</t>
  </si>
  <si>
    <t>India</t>
  </si>
  <si>
    <t>Kuwait</t>
  </si>
  <si>
    <t>Egypt</t>
  </si>
  <si>
    <t>Iraq</t>
  </si>
  <si>
    <t>Lebanon</t>
  </si>
  <si>
    <t>Ontario</t>
  </si>
  <si>
    <t>Canada</t>
  </si>
  <si>
    <t>2020-03-15T01:53:03</t>
  </si>
  <si>
    <t>Saudi Arabia</t>
  </si>
  <si>
    <t>2020-03-14T20:33:03</t>
  </si>
  <si>
    <t>Colorado</t>
  </si>
  <si>
    <t>2020-03-14T22:13:32</t>
  </si>
  <si>
    <t>Georgia</t>
  </si>
  <si>
    <t>Jilin</t>
  </si>
  <si>
    <t>San Marino</t>
  </si>
  <si>
    <t>Louisiana</t>
  </si>
  <si>
    <t>United Arab Emirates</t>
  </si>
  <si>
    <t>Xinjiang</t>
  </si>
  <si>
    <t>Inner Mongolia</t>
  </si>
  <si>
    <t>2020-03-11T03:53:03</t>
  </si>
  <si>
    <t>Ningxia</t>
  </si>
  <si>
    <t>New Jersey</t>
  </si>
  <si>
    <t>British Columbia</t>
  </si>
  <si>
    <t>Illinois</t>
  </si>
  <si>
    <t>Russia</t>
  </si>
  <si>
    <t>Texas</t>
  </si>
  <si>
    <t>Queensland</t>
  </si>
  <si>
    <t>Chile</t>
  </si>
  <si>
    <t>Luxembourg</t>
  </si>
  <si>
    <t>Taiwan*</t>
  </si>
  <si>
    <t>2020-03-15T06:53:03</t>
  </si>
  <si>
    <t>Victoria</t>
  </si>
  <si>
    <t>Vietnam</t>
  </si>
  <si>
    <t>Slovakia</t>
  </si>
  <si>
    <t>Pakistan</t>
  </si>
  <si>
    <t>South Africa</t>
  </si>
  <si>
    <t>Brunei</t>
  </si>
  <si>
    <t>Croatia</t>
  </si>
  <si>
    <t>Algeria</t>
  </si>
  <si>
    <t>Pennsylvania</t>
  </si>
  <si>
    <t>2020-03-14T18:53:03</t>
  </si>
  <si>
    <t>Serbia</t>
  </si>
  <si>
    <t>2020-03-14T22:53:02</t>
  </si>
  <si>
    <t>2020-03-10T02:33:04</t>
  </si>
  <si>
    <t>Argentina</t>
  </si>
  <si>
    <t>Virginia</t>
  </si>
  <si>
    <t>Bulgaria</t>
  </si>
  <si>
    <t>Panama</t>
  </si>
  <si>
    <t>Peru</t>
  </si>
  <si>
    <t>Albania</t>
  </si>
  <si>
    <t>Mexico</t>
  </si>
  <si>
    <t>Alberta</t>
  </si>
  <si>
    <t>Oregon</t>
  </si>
  <si>
    <t>Minnesota</t>
  </si>
  <si>
    <t>Colombia</t>
  </si>
  <si>
    <t>Michigan</t>
  </si>
  <si>
    <t>Hungary</t>
  </si>
  <si>
    <t>North Carolina</t>
  </si>
  <si>
    <t>Tennessee</t>
  </si>
  <si>
    <t>2020-03-14T22:33:04</t>
  </si>
  <si>
    <t>Maryland</t>
  </si>
  <si>
    <t>2020-03-14T12:33:03</t>
  </si>
  <si>
    <t>Latvia</t>
  </si>
  <si>
    <t>Ohio</t>
  </si>
  <si>
    <t>Ecuador</t>
  </si>
  <si>
    <t>Morocco</t>
  </si>
  <si>
    <t>Wisconsin</t>
  </si>
  <si>
    <t>Belarus</t>
  </si>
  <si>
    <t>2020-03-13T22:21:59</t>
  </si>
  <si>
    <t>Costa Rica</t>
  </si>
  <si>
    <t>Cyprus</t>
  </si>
  <si>
    <t>Quebec</t>
  </si>
  <si>
    <t>Connecticut</t>
  </si>
  <si>
    <t>Utah</t>
  </si>
  <si>
    <t>Armenia</t>
  </si>
  <si>
    <t>Bosnia and Herzegovina</t>
  </si>
  <si>
    <t>Malta</t>
  </si>
  <si>
    <t>Grand Princess</t>
  </si>
  <si>
    <t>Nevada</t>
  </si>
  <si>
    <t>South Australia</t>
  </si>
  <si>
    <t>Oman</t>
  </si>
  <si>
    <t>Indiana</t>
  </si>
  <si>
    <t>Rhode Island</t>
  </si>
  <si>
    <t>South Carolina</t>
  </si>
  <si>
    <t>Qinghai</t>
  </si>
  <si>
    <t>Tunisia</t>
  </si>
  <si>
    <t>2020-03-14T20:53:02</t>
  </si>
  <si>
    <t>Iowa</t>
  </si>
  <si>
    <t>Kentucky</t>
  </si>
  <si>
    <t>2020-03-15T02:53:02</t>
  </si>
  <si>
    <t>Western Australia</t>
  </si>
  <si>
    <t>2020-03-14T13:33:04</t>
  </si>
  <si>
    <t>Nebraska</t>
  </si>
  <si>
    <t>Afghanistan</t>
  </si>
  <si>
    <t>Arkansas</t>
  </si>
  <si>
    <t>District of Columbia</t>
  </si>
  <si>
    <t>2020-03-15T02:53:03</t>
  </si>
  <si>
    <t>Azerbaijan</t>
  </si>
  <si>
    <t>2020-03-13T12:13:36</t>
  </si>
  <si>
    <t>North Macedonia</t>
  </si>
  <si>
    <t>2020-03-13T23:33:05</t>
  </si>
  <si>
    <t>Maldives</t>
  </si>
  <si>
    <t>New Mexico</t>
  </si>
  <si>
    <t>Lithuania</t>
  </si>
  <si>
    <t>Moldova</t>
  </si>
  <si>
    <t>Alabama</t>
  </si>
  <si>
    <t>Arizona</t>
  </si>
  <si>
    <t>2020-03-14T18:13:23</t>
  </si>
  <si>
    <t>Faroe Islands</t>
  </si>
  <si>
    <t>Dominican Republic</t>
  </si>
  <si>
    <t>Sri Lanka</t>
  </si>
  <si>
    <t>Bolivia</t>
  </si>
  <si>
    <t>2020-03-14T12:53:07</t>
  </si>
  <si>
    <t>Macau</t>
  </si>
  <si>
    <t>2020-03-11T18:52:03</t>
  </si>
  <si>
    <t>Senegal</t>
  </si>
  <si>
    <t>Martinique</t>
  </si>
  <si>
    <t>South Dakota</t>
  </si>
  <si>
    <t>2020-03-14T16:53:03</t>
  </si>
  <si>
    <t>Jamaica</t>
  </si>
  <si>
    <t>2020-03-13T22:22:02</t>
  </si>
  <si>
    <t>Kazakhstan</t>
  </si>
  <si>
    <t>New Zealand</t>
  </si>
  <si>
    <t>Kansas</t>
  </si>
  <si>
    <t>Venezuela</t>
  </si>
  <si>
    <t>Cambodia</t>
  </si>
  <si>
    <t>Jordan</t>
  </si>
  <si>
    <t>Reunion</t>
  </si>
  <si>
    <t>Montana</t>
  </si>
  <si>
    <t>New Hampshire</t>
  </si>
  <si>
    <t>Tasmania</t>
  </si>
  <si>
    <t>Ghana</t>
  </si>
  <si>
    <t>Paraguay</t>
  </si>
  <si>
    <t>2020-03-13T23:33:06</t>
  </si>
  <si>
    <t>Turkey</t>
  </si>
  <si>
    <t>Delaware</t>
  </si>
  <si>
    <t>2020-03-14T18:13:20</t>
  </si>
  <si>
    <t>Hawaii</t>
  </si>
  <si>
    <t>Maine</t>
  </si>
  <si>
    <t>Mississippi</t>
  </si>
  <si>
    <t>Bangladesh</t>
  </si>
  <si>
    <t>French Guiana</t>
  </si>
  <si>
    <t>Idaho</t>
  </si>
  <si>
    <t>Missouri</t>
  </si>
  <si>
    <t>Vermont</t>
  </si>
  <si>
    <t>Manitoba</t>
  </si>
  <si>
    <t>2020-03-14T00:13:05</t>
  </si>
  <si>
    <t>Cuba</t>
  </si>
  <si>
    <t>2020-03-13T23:53:02</t>
  </si>
  <si>
    <t>Guyana</t>
  </si>
  <si>
    <t>Liechtenstein</t>
  </si>
  <si>
    <t>Oklahoma</t>
  </si>
  <si>
    <t>Uruguay</t>
  </si>
  <si>
    <t>2020-03-14T16:33:03</t>
  </si>
  <si>
    <t>French Polynesia</t>
  </si>
  <si>
    <t>Honduras</t>
  </si>
  <si>
    <t>Guam</t>
  </si>
  <si>
    <t>Puerto Rico</t>
  </si>
  <si>
    <t>2020-03-14T18:33:03</t>
  </si>
  <si>
    <t>Wyoming</t>
  </si>
  <si>
    <t>Ukraine</t>
  </si>
  <si>
    <t>Channel Islands</t>
  </si>
  <si>
    <t>Aruba</t>
  </si>
  <si>
    <t>2020-03-13T23:53:03</t>
  </si>
  <si>
    <t>Burkina Faso</t>
  </si>
  <si>
    <t>Cameroon</t>
  </si>
  <si>
    <t>New Brunswick</t>
  </si>
  <si>
    <t>Saskatchewan</t>
  </si>
  <si>
    <t>Congo (Kinshasa)</t>
  </si>
  <si>
    <t>St Martin</t>
  </si>
  <si>
    <t>Jersey</t>
  </si>
  <si>
    <t>Kosovo</t>
  </si>
  <si>
    <t>Monaco</t>
  </si>
  <si>
    <t>2020-03-14T23:13:05</t>
  </si>
  <si>
    <t>Namibia</t>
  </si>
  <si>
    <t>Nigeria</t>
  </si>
  <si>
    <t>Seychelles</t>
  </si>
  <si>
    <t>2020-03-15T07:33:03</t>
  </si>
  <si>
    <t>Trinidad and Tobago</t>
  </si>
  <si>
    <t>2020-03-14T16:15:01</t>
  </si>
  <si>
    <t>Andorra</t>
  </si>
  <si>
    <t>Antigua and Barbuda</t>
  </si>
  <si>
    <t>Australian Capital Territory</t>
  </si>
  <si>
    <t>2020-03-14T01:53:03</t>
  </si>
  <si>
    <t>Northern Territory</t>
  </si>
  <si>
    <t>Bhutan</t>
  </si>
  <si>
    <t>Newfoundland and Labrador</t>
  </si>
  <si>
    <t>Prince Edward Island</t>
  </si>
  <si>
    <t>Cayman Islands</t>
  </si>
  <si>
    <t>2020-03-13T12:33:03</t>
  </si>
  <si>
    <t>Central African Republic</t>
  </si>
  <si>
    <t>Tibet</t>
  </si>
  <si>
    <t>Congo (Brazzaville)</t>
  </si>
  <si>
    <t>Cote d'Ivoire</t>
  </si>
  <si>
    <t>Curacao</t>
  </si>
  <si>
    <t>2020-03-14T16:15:18</t>
  </si>
  <si>
    <t>Equatorial Guinea</t>
  </si>
  <si>
    <t>2020-03-15T06:41:54</t>
  </si>
  <si>
    <t>Eswatini</t>
  </si>
  <si>
    <t>Ethiopia</t>
  </si>
  <si>
    <t>Mayotte</t>
  </si>
  <si>
    <t>2020-03-14T20:53:03</t>
  </si>
  <si>
    <t>Saint Barthelemy</t>
  </si>
  <si>
    <t>Gabon</t>
  </si>
  <si>
    <t>Guadeloupe</t>
  </si>
  <si>
    <t>Guatemala</t>
  </si>
  <si>
    <t>2020-03-14T01:33:03</t>
  </si>
  <si>
    <t>Guernsey</t>
  </si>
  <si>
    <t>2020-03-13T22:22:03</t>
  </si>
  <si>
    <t>Guinea</t>
  </si>
  <si>
    <t>Holy See</t>
  </si>
  <si>
    <t>Kenya</t>
  </si>
  <si>
    <t>Mauritania</t>
  </si>
  <si>
    <t>Mongolia</t>
  </si>
  <si>
    <t>Nepal</t>
  </si>
  <si>
    <t>Rwanda</t>
  </si>
  <si>
    <t>Saint Lucia</t>
  </si>
  <si>
    <t>Saint Vincent and the Grenadines</t>
  </si>
  <si>
    <t>Sudan</t>
  </si>
  <si>
    <t>2020-03-14T01:13:32</t>
  </si>
  <si>
    <t>Suriname</t>
  </si>
  <si>
    <t>Togo</t>
  </si>
  <si>
    <t>Alaska</t>
  </si>
  <si>
    <t>2020-03-13T14:53:03</t>
  </si>
  <si>
    <t>North Dakota</t>
  </si>
  <si>
    <t>2020-03-12T09:33:03</t>
  </si>
  <si>
    <t>Gibraltar</t>
  </si>
  <si>
    <t>Uzbekistan</t>
  </si>
  <si>
    <t>From Diamond Princess</t>
  </si>
  <si>
    <t>2020-03-14T02:33:04</t>
  </si>
  <si>
    <t>West Virginia</t>
  </si>
  <si>
    <t>occupied Palestinian territory</t>
  </si>
  <si>
    <t>2020-03-11T20:53:02</t>
  </si>
  <si>
    <t>Virgin Islands, U,S,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</si>
</sst>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Consolas"/>
      <family val="3"/>
    </font>
    <font>
      <sz val="9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right" vertical="top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9"/>
  <sheetViews>
    <sheetView tabSelected="1" workbookViewId="0">
      <selection sqref="A1:I259"/>
    </sheetView>
  </sheetViews>
  <sheetFormatPr defaultRowHeight="15" x14ac:dyDescent="0.25"/>
  <sheetData>
    <row r="1" spans="1:9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</row>
    <row r="2" spans="1:9" ht="15.75" thickBot="1" x14ac:dyDescent="0.3">
      <c r="A2" s="3"/>
      <c r="B2" s="4" t="s">
        <v>8</v>
      </c>
      <c r="C2" s="4" t="s">
        <v>9</v>
      </c>
      <c r="D2" s="4" t="s">
        <v>10</v>
      </c>
      <c r="E2" s="4">
        <v>67794</v>
      </c>
      <c r="F2" s="4">
        <v>3085</v>
      </c>
      <c r="G2" s="4">
        <v>54288</v>
      </c>
      <c r="H2" s="4">
        <v>30.9756</v>
      </c>
      <c r="I2" s="4">
        <v>112.27070000000001</v>
      </c>
    </row>
    <row r="3" spans="1:9" ht="15.75" thickBot="1" x14ac:dyDescent="0.3">
      <c r="A3" s="3"/>
      <c r="B3" s="5"/>
      <c r="C3" s="5" t="s">
        <v>11</v>
      </c>
      <c r="D3" s="5" t="s">
        <v>12</v>
      </c>
      <c r="E3" s="5">
        <v>24747</v>
      </c>
      <c r="F3" s="5">
        <v>1809</v>
      </c>
      <c r="G3" s="5">
        <v>2335</v>
      </c>
      <c r="H3" s="5">
        <v>41.871899999999997</v>
      </c>
      <c r="I3" s="5">
        <v>12.567399999999999</v>
      </c>
    </row>
    <row r="4" spans="1:9" ht="15.75" thickBot="1" x14ac:dyDescent="0.3">
      <c r="A4" s="3"/>
      <c r="B4" s="4"/>
      <c r="C4" s="4" t="s">
        <v>13</v>
      </c>
      <c r="D4" s="4" t="s">
        <v>10</v>
      </c>
      <c r="E4" s="4">
        <v>13938</v>
      </c>
      <c r="F4" s="4">
        <v>724</v>
      </c>
      <c r="G4" s="4">
        <v>4590</v>
      </c>
      <c r="H4" s="4">
        <v>32.427900000000001</v>
      </c>
      <c r="I4" s="4">
        <v>53.688000000000002</v>
      </c>
    </row>
    <row r="5" spans="1:9" ht="15.75" thickBot="1" x14ac:dyDescent="0.3">
      <c r="A5" s="3"/>
      <c r="B5" s="5"/>
      <c r="C5" s="5" t="s">
        <v>14</v>
      </c>
      <c r="D5" s="5" t="s">
        <v>10</v>
      </c>
      <c r="E5" s="5">
        <v>8162</v>
      </c>
      <c r="F5" s="5">
        <v>75</v>
      </c>
      <c r="G5" s="5">
        <v>510</v>
      </c>
      <c r="H5" s="5">
        <v>35.907800000000002</v>
      </c>
      <c r="I5" s="5">
        <v>127.76690000000001</v>
      </c>
    </row>
    <row r="6" spans="1:9" ht="15.75" thickBot="1" x14ac:dyDescent="0.3">
      <c r="A6" s="3"/>
      <c r="B6" s="4"/>
      <c r="C6" s="4" t="s">
        <v>15</v>
      </c>
      <c r="D6" s="4" t="s">
        <v>10</v>
      </c>
      <c r="E6" s="4">
        <v>7798</v>
      </c>
      <c r="F6" s="4">
        <v>289</v>
      </c>
      <c r="G6" s="4">
        <v>517</v>
      </c>
      <c r="H6" s="4">
        <v>40.463700000000003</v>
      </c>
      <c r="I6" s="4">
        <f>-3.7492</f>
        <v>-3.7492000000000001</v>
      </c>
    </row>
    <row r="7" spans="1:9" ht="15.75" thickBot="1" x14ac:dyDescent="0.3">
      <c r="A7" s="3"/>
      <c r="B7" s="5"/>
      <c r="C7" s="5" t="s">
        <v>16</v>
      </c>
      <c r="D7" s="5" t="s">
        <v>10</v>
      </c>
      <c r="E7" s="5">
        <v>5795</v>
      </c>
      <c r="F7" s="5">
        <v>11</v>
      </c>
      <c r="G7" s="5">
        <v>46</v>
      </c>
      <c r="H7" s="5">
        <v>51.165700000000001</v>
      </c>
      <c r="I7" s="5">
        <v>10.451499999999999</v>
      </c>
    </row>
    <row r="8" spans="1:9" ht="15.75" thickBot="1" x14ac:dyDescent="0.3">
      <c r="A8" s="3"/>
      <c r="B8" s="4" t="s">
        <v>17</v>
      </c>
      <c r="C8" s="4" t="s">
        <v>17</v>
      </c>
      <c r="D8" s="4" t="s">
        <v>10</v>
      </c>
      <c r="E8" s="4">
        <v>4499</v>
      </c>
      <c r="F8" s="4">
        <v>91</v>
      </c>
      <c r="G8" s="4">
        <v>12</v>
      </c>
      <c r="H8" s="4">
        <v>46.227600000000002</v>
      </c>
      <c r="I8" s="4">
        <v>2.2136999999999998</v>
      </c>
    </row>
    <row r="9" spans="1:9" ht="15.75" thickBot="1" x14ac:dyDescent="0.3">
      <c r="A9" s="3"/>
      <c r="B9" s="5"/>
      <c r="C9" s="5" t="s">
        <v>18</v>
      </c>
      <c r="D9" s="5" t="s">
        <v>10</v>
      </c>
      <c r="E9" s="5">
        <v>2200</v>
      </c>
      <c r="F9" s="5">
        <v>14</v>
      </c>
      <c r="G9" s="5">
        <v>4</v>
      </c>
      <c r="H9" s="5">
        <v>46.818199999999997</v>
      </c>
      <c r="I9" s="5">
        <v>8.2274999999999991</v>
      </c>
    </row>
    <row r="10" spans="1:9" ht="15.75" thickBot="1" x14ac:dyDescent="0.3">
      <c r="A10" s="3"/>
      <c r="B10" s="4" t="s">
        <v>19</v>
      </c>
      <c r="C10" s="4" t="s">
        <v>9</v>
      </c>
      <c r="D10" s="4" t="s">
        <v>10</v>
      </c>
      <c r="E10" s="4">
        <v>1360</v>
      </c>
      <c r="F10" s="4">
        <v>8</v>
      </c>
      <c r="G10" s="4">
        <v>1304</v>
      </c>
      <c r="H10" s="4">
        <v>23.341699999999999</v>
      </c>
      <c r="I10" s="4">
        <v>113.42440000000001</v>
      </c>
    </row>
    <row r="11" spans="1:9" ht="15.75" thickBot="1" x14ac:dyDescent="0.3">
      <c r="A11" s="3"/>
      <c r="B11" s="5" t="s">
        <v>20</v>
      </c>
      <c r="C11" s="5" t="s">
        <v>9</v>
      </c>
      <c r="D11" s="5" t="s">
        <v>21</v>
      </c>
      <c r="E11" s="5">
        <v>1273</v>
      </c>
      <c r="F11" s="5">
        <v>22</v>
      </c>
      <c r="G11" s="5">
        <v>1250</v>
      </c>
      <c r="H11" s="5">
        <v>33.881999999999998</v>
      </c>
      <c r="I11" s="5">
        <v>113.614</v>
      </c>
    </row>
    <row r="12" spans="1:9" ht="15.75" thickBot="1" x14ac:dyDescent="0.3">
      <c r="A12" s="3"/>
      <c r="B12" s="4" t="s">
        <v>22</v>
      </c>
      <c r="C12" s="4" t="s">
        <v>9</v>
      </c>
      <c r="D12" s="4" t="s">
        <v>23</v>
      </c>
      <c r="E12" s="4">
        <v>1231</v>
      </c>
      <c r="F12" s="4">
        <v>1</v>
      </c>
      <c r="G12" s="4">
        <v>1211</v>
      </c>
      <c r="H12" s="4">
        <v>29.183199999999999</v>
      </c>
      <c r="I12" s="4">
        <v>120.0934</v>
      </c>
    </row>
    <row r="13" spans="1:9" ht="15.75" thickBot="1" x14ac:dyDescent="0.3">
      <c r="A13" s="3"/>
      <c r="B13" s="5"/>
      <c r="C13" s="5" t="s">
        <v>24</v>
      </c>
      <c r="D13" s="5" t="s">
        <v>10</v>
      </c>
      <c r="E13" s="5">
        <v>1221</v>
      </c>
      <c r="F13" s="5">
        <v>3</v>
      </c>
      <c r="G13" s="5">
        <v>1</v>
      </c>
      <c r="H13" s="5">
        <v>60.472000000000001</v>
      </c>
      <c r="I13" s="5">
        <v>8.4688999999999997</v>
      </c>
    </row>
    <row r="14" spans="1:9" ht="15.75" thickBot="1" x14ac:dyDescent="0.3">
      <c r="A14" s="3"/>
      <c r="B14" s="4" t="s">
        <v>25</v>
      </c>
      <c r="C14" s="4" t="s">
        <v>25</v>
      </c>
      <c r="D14" s="4" t="s">
        <v>26</v>
      </c>
      <c r="E14" s="4">
        <v>1140</v>
      </c>
      <c r="F14" s="4">
        <v>21</v>
      </c>
      <c r="G14" s="4">
        <v>18</v>
      </c>
      <c r="H14" s="4">
        <v>55.378100000000003</v>
      </c>
      <c r="I14" s="4">
        <f>-3.436</f>
        <v>-3.4359999999999999</v>
      </c>
    </row>
    <row r="15" spans="1:9" ht="15.75" thickBot="1" x14ac:dyDescent="0.3">
      <c r="A15" s="3"/>
      <c r="B15" s="5"/>
      <c r="C15" s="5" t="s">
        <v>27</v>
      </c>
      <c r="D15" s="5" t="s">
        <v>10</v>
      </c>
      <c r="E15" s="5">
        <v>1135</v>
      </c>
      <c r="F15" s="5">
        <v>20</v>
      </c>
      <c r="G15" s="5">
        <v>2</v>
      </c>
      <c r="H15" s="5">
        <v>52.132599999999996</v>
      </c>
      <c r="I15" s="5">
        <v>5.2912999999999997</v>
      </c>
    </row>
    <row r="16" spans="1:9" ht="15.75" thickBot="1" x14ac:dyDescent="0.3">
      <c r="A16" s="3"/>
      <c r="B16" s="4"/>
      <c r="C16" s="4" t="s">
        <v>28</v>
      </c>
      <c r="D16" s="4" t="s">
        <v>10</v>
      </c>
      <c r="E16" s="4">
        <v>1022</v>
      </c>
      <c r="F16" s="4">
        <v>3</v>
      </c>
      <c r="G16" s="4">
        <v>1</v>
      </c>
      <c r="H16" s="4">
        <v>60.1282</v>
      </c>
      <c r="I16" s="4">
        <v>18.6435</v>
      </c>
    </row>
    <row r="17" spans="1:9" ht="15.75" thickBot="1" x14ac:dyDescent="0.3">
      <c r="A17" s="3"/>
      <c r="B17" s="5" t="s">
        <v>29</v>
      </c>
      <c r="C17" s="5" t="s">
        <v>9</v>
      </c>
      <c r="D17" s="5" t="s">
        <v>30</v>
      </c>
      <c r="E17" s="5">
        <v>1018</v>
      </c>
      <c r="F17" s="5">
        <v>4</v>
      </c>
      <c r="G17" s="5">
        <v>1014</v>
      </c>
      <c r="H17" s="5">
        <v>27.610399999999998</v>
      </c>
      <c r="I17" s="5">
        <v>111.7088</v>
      </c>
    </row>
    <row r="18" spans="1:9" ht="15.75" thickBot="1" x14ac:dyDescent="0.3">
      <c r="A18" s="3"/>
      <c r="B18" s="4" t="s">
        <v>31</v>
      </c>
      <c r="C18" s="4" t="s">
        <v>9</v>
      </c>
      <c r="D18" s="4" t="s">
        <v>32</v>
      </c>
      <c r="E18" s="4">
        <v>990</v>
      </c>
      <c r="F18" s="4">
        <v>6</v>
      </c>
      <c r="G18" s="4">
        <v>984</v>
      </c>
      <c r="H18" s="4">
        <v>31.825700000000001</v>
      </c>
      <c r="I18" s="4">
        <v>117.2264</v>
      </c>
    </row>
    <row r="19" spans="1:9" ht="15.75" thickBot="1" x14ac:dyDescent="0.3">
      <c r="A19" s="3"/>
      <c r="B19" s="5" t="s">
        <v>33</v>
      </c>
      <c r="C19" s="5" t="s">
        <v>9</v>
      </c>
      <c r="D19" s="5" t="s">
        <v>34</v>
      </c>
      <c r="E19" s="5">
        <v>935</v>
      </c>
      <c r="F19" s="5">
        <v>1</v>
      </c>
      <c r="G19" s="5">
        <v>934</v>
      </c>
      <c r="H19" s="5">
        <v>27.614000000000001</v>
      </c>
      <c r="I19" s="5">
        <v>115.7221</v>
      </c>
    </row>
    <row r="20" spans="1:9" ht="15.75" thickBot="1" x14ac:dyDescent="0.3">
      <c r="A20" s="3"/>
      <c r="B20" s="4"/>
      <c r="C20" s="4" t="s">
        <v>35</v>
      </c>
      <c r="D20" s="4" t="s">
        <v>10</v>
      </c>
      <c r="E20" s="4">
        <v>886</v>
      </c>
      <c r="F20" s="4">
        <v>4</v>
      </c>
      <c r="G20" s="4">
        <v>1</v>
      </c>
      <c r="H20" s="4">
        <v>50.503900000000002</v>
      </c>
      <c r="I20" s="4">
        <v>4.4699</v>
      </c>
    </row>
    <row r="21" spans="1:9" ht="15.75" thickBot="1" x14ac:dyDescent="0.3">
      <c r="A21" s="3"/>
      <c r="B21" s="5" t="s">
        <v>36</v>
      </c>
      <c r="C21" s="5" t="s">
        <v>36</v>
      </c>
      <c r="D21" s="5" t="s">
        <v>37</v>
      </c>
      <c r="E21" s="5">
        <v>864</v>
      </c>
      <c r="F21" s="5">
        <v>2</v>
      </c>
      <c r="G21" s="5">
        <v>1</v>
      </c>
      <c r="H21" s="5">
        <v>56.2639</v>
      </c>
      <c r="I21" s="5">
        <v>9.5017999999999994</v>
      </c>
    </row>
    <row r="22" spans="1:9" ht="15.75" thickBot="1" x14ac:dyDescent="0.3">
      <c r="A22" s="3"/>
      <c r="B22" s="4"/>
      <c r="C22" s="4" t="s">
        <v>38</v>
      </c>
      <c r="D22" s="4" t="s">
        <v>10</v>
      </c>
      <c r="E22" s="4">
        <v>860</v>
      </c>
      <c r="F22" s="4">
        <v>1</v>
      </c>
      <c r="G22" s="4">
        <v>6</v>
      </c>
      <c r="H22" s="4">
        <v>47.516199999999998</v>
      </c>
      <c r="I22" s="4">
        <v>14.5501</v>
      </c>
    </row>
    <row r="23" spans="1:9" ht="15.75" thickBot="1" x14ac:dyDescent="0.3">
      <c r="A23" s="3"/>
      <c r="B23" s="5"/>
      <c r="C23" s="5" t="s">
        <v>39</v>
      </c>
      <c r="D23" s="5" t="s">
        <v>40</v>
      </c>
      <c r="E23" s="5">
        <v>839</v>
      </c>
      <c r="F23" s="5">
        <v>22</v>
      </c>
      <c r="G23" s="5">
        <v>118</v>
      </c>
      <c r="H23" s="5">
        <v>36.204799999999999</v>
      </c>
      <c r="I23" s="5">
        <v>138.25290000000001</v>
      </c>
    </row>
    <row r="24" spans="1:9" ht="15.75" thickBot="1" x14ac:dyDescent="0.3">
      <c r="A24" s="3"/>
      <c r="B24" s="4" t="s">
        <v>41</v>
      </c>
      <c r="C24" s="4" t="s">
        <v>9</v>
      </c>
      <c r="D24" s="4" t="s">
        <v>42</v>
      </c>
      <c r="E24" s="4">
        <v>760</v>
      </c>
      <c r="F24" s="4">
        <v>7</v>
      </c>
      <c r="G24" s="4">
        <v>741</v>
      </c>
      <c r="H24" s="4">
        <v>36.342700000000001</v>
      </c>
      <c r="I24" s="4">
        <v>118.1498</v>
      </c>
    </row>
    <row r="25" spans="1:9" ht="15.75" thickBot="1" x14ac:dyDescent="0.3">
      <c r="A25" s="3"/>
      <c r="B25" s="5" t="s">
        <v>43</v>
      </c>
      <c r="C25" s="5" t="s">
        <v>44</v>
      </c>
      <c r="D25" s="5" t="s">
        <v>37</v>
      </c>
      <c r="E25" s="5">
        <v>732</v>
      </c>
      <c r="F25" s="5">
        <v>3</v>
      </c>
      <c r="G25" s="5">
        <v>0</v>
      </c>
      <c r="H25" s="5">
        <v>42.165700000000001</v>
      </c>
      <c r="I25" s="5">
        <f>-74.9481</f>
        <v>-74.948099999999997</v>
      </c>
    </row>
    <row r="26" spans="1:9" ht="15.75" thickBot="1" x14ac:dyDescent="0.3">
      <c r="A26" s="3"/>
      <c r="B26" s="4" t="s">
        <v>45</v>
      </c>
      <c r="C26" s="4" t="s">
        <v>46</v>
      </c>
      <c r="D26" s="4" t="s">
        <v>47</v>
      </c>
      <c r="E26" s="4">
        <v>696</v>
      </c>
      <c r="F26" s="4">
        <v>7</v>
      </c>
      <c r="G26" s="4">
        <v>325</v>
      </c>
      <c r="H26" s="4">
        <v>35.449800000000003</v>
      </c>
      <c r="I26" s="4">
        <v>139.66489999999999</v>
      </c>
    </row>
    <row r="27" spans="1:9" ht="15.75" thickBot="1" x14ac:dyDescent="0.3">
      <c r="A27" s="3"/>
      <c r="B27" s="5" t="s">
        <v>48</v>
      </c>
      <c r="C27" s="5" t="s">
        <v>44</v>
      </c>
      <c r="D27" s="5" t="s">
        <v>49</v>
      </c>
      <c r="E27" s="5">
        <v>643</v>
      </c>
      <c r="F27" s="5">
        <v>40</v>
      </c>
      <c r="G27" s="5">
        <v>1</v>
      </c>
      <c r="H27" s="5">
        <v>47.4009</v>
      </c>
      <c r="I27" s="5">
        <f>-121.4905</f>
        <v>-121.4905</v>
      </c>
    </row>
    <row r="28" spans="1:9" ht="15.75" thickBot="1" x14ac:dyDescent="0.3">
      <c r="A28" s="3"/>
      <c r="B28" s="4" t="s">
        <v>50</v>
      </c>
      <c r="C28" s="4" t="s">
        <v>9</v>
      </c>
      <c r="D28" s="4" t="s">
        <v>51</v>
      </c>
      <c r="E28" s="4">
        <v>631</v>
      </c>
      <c r="F28" s="4">
        <v>0</v>
      </c>
      <c r="G28" s="4">
        <v>631</v>
      </c>
      <c r="H28" s="4">
        <v>32.9711</v>
      </c>
      <c r="I28" s="4">
        <v>119.455</v>
      </c>
    </row>
    <row r="29" spans="1:9" ht="15.75" thickBot="1" x14ac:dyDescent="0.3">
      <c r="A29" s="3"/>
      <c r="B29" s="5" t="s">
        <v>52</v>
      </c>
      <c r="C29" s="5" t="s">
        <v>9</v>
      </c>
      <c r="D29" s="5" t="s">
        <v>53</v>
      </c>
      <c r="E29" s="5">
        <v>576</v>
      </c>
      <c r="F29" s="5">
        <v>6</v>
      </c>
      <c r="G29" s="5">
        <v>570</v>
      </c>
      <c r="H29" s="5">
        <v>30.057200000000002</v>
      </c>
      <c r="I29" s="5">
        <v>107.874</v>
      </c>
    </row>
    <row r="30" spans="1:9" ht="15.75" thickBot="1" x14ac:dyDescent="0.3">
      <c r="A30" s="3"/>
      <c r="B30" s="4" t="s">
        <v>54</v>
      </c>
      <c r="C30" s="4" t="s">
        <v>9</v>
      </c>
      <c r="D30" s="4" t="s">
        <v>10</v>
      </c>
      <c r="E30" s="4">
        <v>539</v>
      </c>
      <c r="F30" s="4">
        <v>3</v>
      </c>
      <c r="G30" s="4">
        <v>516</v>
      </c>
      <c r="H30" s="4">
        <v>30.617100000000001</v>
      </c>
      <c r="I30" s="4">
        <v>102.7103</v>
      </c>
    </row>
    <row r="31" spans="1:9" ht="15.75" thickBot="1" x14ac:dyDescent="0.3">
      <c r="A31" s="3"/>
      <c r="B31" s="5" t="s">
        <v>55</v>
      </c>
      <c r="C31" s="5" t="s">
        <v>9</v>
      </c>
      <c r="D31" s="5" t="s">
        <v>56</v>
      </c>
      <c r="E31" s="5">
        <v>482</v>
      </c>
      <c r="F31" s="5">
        <v>13</v>
      </c>
      <c r="G31" s="5">
        <v>453</v>
      </c>
      <c r="H31" s="5">
        <v>47.862000000000002</v>
      </c>
      <c r="I31" s="5">
        <v>127.7615</v>
      </c>
    </row>
    <row r="32" spans="1:9" ht="15.75" thickBot="1" x14ac:dyDescent="0.3">
      <c r="A32" s="3"/>
      <c r="B32" s="4" t="s">
        <v>57</v>
      </c>
      <c r="C32" s="4" t="s">
        <v>9</v>
      </c>
      <c r="D32" s="4" t="s">
        <v>58</v>
      </c>
      <c r="E32" s="4">
        <v>442</v>
      </c>
      <c r="F32" s="4">
        <v>8</v>
      </c>
      <c r="G32" s="4">
        <v>353</v>
      </c>
      <c r="H32" s="4">
        <v>40.182400000000001</v>
      </c>
      <c r="I32" s="4">
        <v>116.41419999999999</v>
      </c>
    </row>
    <row r="33" spans="1:9" ht="15.75" thickBot="1" x14ac:dyDescent="0.3">
      <c r="A33" s="3"/>
      <c r="B33" s="5"/>
      <c r="C33" s="5" t="s">
        <v>59</v>
      </c>
      <c r="D33" s="5" t="s">
        <v>10</v>
      </c>
      <c r="E33" s="5">
        <v>428</v>
      </c>
      <c r="F33" s="5">
        <v>0</v>
      </c>
      <c r="G33" s="5">
        <v>42</v>
      </c>
      <c r="H33" s="5">
        <v>4.2104999999999997</v>
      </c>
      <c r="I33" s="5">
        <v>101.97580000000001</v>
      </c>
    </row>
    <row r="34" spans="1:9" ht="15.75" thickBot="1" x14ac:dyDescent="0.3">
      <c r="A34" s="3"/>
      <c r="B34" s="4" t="s">
        <v>60</v>
      </c>
      <c r="C34" s="4" t="s">
        <v>44</v>
      </c>
      <c r="D34" s="4" t="s">
        <v>61</v>
      </c>
      <c r="E34" s="4">
        <v>426</v>
      </c>
      <c r="F34" s="4">
        <v>6</v>
      </c>
      <c r="G34" s="4">
        <v>6</v>
      </c>
      <c r="H34" s="4">
        <v>36.116199999999999</v>
      </c>
      <c r="I34" s="4">
        <f>-119.6816</f>
        <v>-119.6816</v>
      </c>
    </row>
    <row r="35" spans="1:9" ht="15.75" thickBot="1" x14ac:dyDescent="0.3">
      <c r="A35" s="3"/>
      <c r="B35" s="5" t="s">
        <v>62</v>
      </c>
      <c r="C35" s="5" t="s">
        <v>9</v>
      </c>
      <c r="D35" s="5" t="s">
        <v>63</v>
      </c>
      <c r="E35" s="5">
        <v>353</v>
      </c>
      <c r="F35" s="5">
        <v>3</v>
      </c>
      <c r="G35" s="5">
        <v>324</v>
      </c>
      <c r="H35" s="5">
        <v>31.202000000000002</v>
      </c>
      <c r="I35" s="5">
        <v>121.4491</v>
      </c>
    </row>
    <row r="36" spans="1:9" ht="15.75" thickBot="1" x14ac:dyDescent="0.3">
      <c r="A36" s="3"/>
      <c r="B36" s="4"/>
      <c r="C36" s="4" t="s">
        <v>64</v>
      </c>
      <c r="D36" s="4" t="s">
        <v>40</v>
      </c>
      <c r="E36" s="4">
        <v>401</v>
      </c>
      <c r="F36" s="4">
        <v>0</v>
      </c>
      <c r="G36" s="4">
        <v>4</v>
      </c>
      <c r="H36" s="4">
        <v>25.354800000000001</v>
      </c>
      <c r="I36" s="4">
        <v>51.183900000000001</v>
      </c>
    </row>
    <row r="37" spans="1:9" ht="15.75" thickBot="1" x14ac:dyDescent="0.3">
      <c r="A37" s="3"/>
      <c r="B37" s="5" t="s">
        <v>65</v>
      </c>
      <c r="C37" s="5" t="s">
        <v>9</v>
      </c>
      <c r="D37" s="5" t="s">
        <v>66</v>
      </c>
      <c r="E37" s="5">
        <v>318</v>
      </c>
      <c r="F37" s="5">
        <v>6</v>
      </c>
      <c r="G37" s="5">
        <v>310</v>
      </c>
      <c r="H37" s="5">
        <v>38.0428</v>
      </c>
      <c r="I37" s="5">
        <v>114.5149</v>
      </c>
    </row>
    <row r="38" spans="1:9" ht="15.75" thickBot="1" x14ac:dyDescent="0.3">
      <c r="A38" s="3"/>
      <c r="B38" s="4" t="s">
        <v>67</v>
      </c>
      <c r="C38" s="4" t="s">
        <v>9</v>
      </c>
      <c r="D38" s="4" t="s">
        <v>32</v>
      </c>
      <c r="E38" s="4">
        <v>296</v>
      </c>
      <c r="F38" s="4">
        <v>1</v>
      </c>
      <c r="G38" s="4">
        <v>295</v>
      </c>
      <c r="H38" s="4">
        <v>26.078900000000001</v>
      </c>
      <c r="I38" s="4">
        <v>117.98739999999999</v>
      </c>
    </row>
    <row r="39" spans="1:9" ht="15.75" thickBot="1" x14ac:dyDescent="0.3">
      <c r="A39" s="3"/>
      <c r="B39" s="5" t="s">
        <v>68</v>
      </c>
      <c r="C39" s="5" t="s">
        <v>9</v>
      </c>
      <c r="D39" s="5" t="s">
        <v>66</v>
      </c>
      <c r="E39" s="5">
        <v>252</v>
      </c>
      <c r="F39" s="5">
        <v>2</v>
      </c>
      <c r="G39" s="5">
        <v>243</v>
      </c>
      <c r="H39" s="5">
        <v>23.829799999999999</v>
      </c>
      <c r="I39" s="5">
        <v>108.7881</v>
      </c>
    </row>
    <row r="40" spans="1:9" ht="15.75" thickBot="1" x14ac:dyDescent="0.3">
      <c r="A40" s="3"/>
      <c r="B40" s="4" t="s">
        <v>69</v>
      </c>
      <c r="C40" s="4" t="s">
        <v>9</v>
      </c>
      <c r="D40" s="4" t="s">
        <v>70</v>
      </c>
      <c r="E40" s="4">
        <v>245</v>
      </c>
      <c r="F40" s="4">
        <v>2</v>
      </c>
      <c r="G40" s="4">
        <v>232</v>
      </c>
      <c r="H40" s="4">
        <v>35.191699999999997</v>
      </c>
      <c r="I40" s="4">
        <v>108.87009999999999</v>
      </c>
    </row>
    <row r="41" spans="1:9" ht="15.75" thickBot="1" x14ac:dyDescent="0.3">
      <c r="A41" s="3"/>
      <c r="B41" s="5"/>
      <c r="C41" s="5" t="s">
        <v>71</v>
      </c>
      <c r="D41" s="5" t="s">
        <v>10</v>
      </c>
      <c r="E41" s="5">
        <v>245</v>
      </c>
      <c r="F41" s="5">
        <v>0</v>
      </c>
      <c r="G41" s="5">
        <v>2</v>
      </c>
      <c r="H41" s="5">
        <v>39.399900000000002</v>
      </c>
      <c r="I41" s="5">
        <f>-8.2245</f>
        <v>-8.2245000000000008</v>
      </c>
    </row>
    <row r="42" spans="1:9" ht="15.75" thickBot="1" x14ac:dyDescent="0.3">
      <c r="A42" s="3"/>
      <c r="B42" s="4"/>
      <c r="C42" s="4" t="s">
        <v>72</v>
      </c>
      <c r="D42" s="4" t="s">
        <v>10</v>
      </c>
      <c r="E42" s="4">
        <v>244</v>
      </c>
      <c r="F42" s="4">
        <v>0</v>
      </c>
      <c r="G42" s="4">
        <v>10</v>
      </c>
      <c r="H42" s="4">
        <v>61.924100000000003</v>
      </c>
      <c r="I42" s="4">
        <v>25.748200000000001</v>
      </c>
    </row>
    <row r="43" spans="1:9" ht="15.75" thickBot="1" x14ac:dyDescent="0.3">
      <c r="A43" s="3"/>
      <c r="B43" s="5"/>
      <c r="C43" s="5" t="s">
        <v>73</v>
      </c>
      <c r="D43" s="5" t="s">
        <v>10</v>
      </c>
      <c r="E43" s="5">
        <v>253</v>
      </c>
      <c r="F43" s="5">
        <v>0</v>
      </c>
      <c r="G43" s="5">
        <v>0</v>
      </c>
      <c r="H43" s="5">
        <v>49.817500000000003</v>
      </c>
      <c r="I43" s="5">
        <v>15.473000000000001</v>
      </c>
    </row>
    <row r="44" spans="1:9" ht="15.75" thickBot="1" x14ac:dyDescent="0.3">
      <c r="A44" s="3"/>
      <c r="B44" s="4"/>
      <c r="C44" s="4" t="s">
        <v>74</v>
      </c>
      <c r="D44" s="4" t="s">
        <v>10</v>
      </c>
      <c r="E44" s="4">
        <v>331</v>
      </c>
      <c r="F44" s="4">
        <v>4</v>
      </c>
      <c r="G44" s="4">
        <v>8</v>
      </c>
      <c r="H44" s="4">
        <v>39.074199999999998</v>
      </c>
      <c r="I44" s="4">
        <v>21.824300000000001</v>
      </c>
    </row>
    <row r="45" spans="1:9" ht="15.75" thickBot="1" x14ac:dyDescent="0.3">
      <c r="A45" s="3"/>
      <c r="B45" s="5"/>
      <c r="C45" s="5" t="s">
        <v>75</v>
      </c>
      <c r="D45" s="5" t="s">
        <v>10</v>
      </c>
      <c r="E45" s="5">
        <v>226</v>
      </c>
      <c r="F45" s="5">
        <v>0</v>
      </c>
      <c r="G45" s="5">
        <v>105</v>
      </c>
      <c r="H45" s="5">
        <v>1.3521000000000001</v>
      </c>
      <c r="I45" s="5">
        <v>103.8198</v>
      </c>
    </row>
    <row r="46" spans="1:9" ht="15.75" thickBot="1" x14ac:dyDescent="0.3">
      <c r="A46" s="3"/>
      <c r="B46" s="4"/>
      <c r="C46" s="4" t="s">
        <v>76</v>
      </c>
      <c r="D46" s="4" t="s">
        <v>10</v>
      </c>
      <c r="E46" s="4">
        <v>219</v>
      </c>
      <c r="F46" s="4">
        <v>1</v>
      </c>
      <c r="G46" s="4">
        <v>0</v>
      </c>
      <c r="H46" s="4">
        <v>46.151200000000003</v>
      </c>
      <c r="I46" s="4">
        <v>14.9955</v>
      </c>
    </row>
    <row r="47" spans="1:9" ht="15.75" thickBot="1" x14ac:dyDescent="0.3">
      <c r="A47" s="3"/>
      <c r="B47" s="5"/>
      <c r="C47" s="5" t="s">
        <v>77</v>
      </c>
      <c r="D47" s="5" t="s">
        <v>78</v>
      </c>
      <c r="E47" s="5">
        <v>214</v>
      </c>
      <c r="F47" s="5">
        <v>0</v>
      </c>
      <c r="G47" s="5">
        <v>60</v>
      </c>
      <c r="H47" s="5">
        <v>26.066700000000001</v>
      </c>
      <c r="I47" s="5">
        <v>50.557699999999997</v>
      </c>
    </row>
    <row r="48" spans="1:9" ht="15.75" thickBot="1" x14ac:dyDescent="0.3">
      <c r="A48" s="3"/>
      <c r="B48" s="4"/>
      <c r="C48" s="4" t="s">
        <v>79</v>
      </c>
      <c r="D48" s="4" t="s">
        <v>10</v>
      </c>
      <c r="E48" s="4">
        <v>251</v>
      </c>
      <c r="F48" s="4">
        <v>0</v>
      </c>
      <c r="G48" s="4">
        <v>4</v>
      </c>
      <c r="H48" s="4">
        <v>31.046099999999999</v>
      </c>
      <c r="I48" s="4">
        <v>34.851599999999998</v>
      </c>
    </row>
    <row r="49" spans="1:9" ht="15.75" thickBot="1" x14ac:dyDescent="0.3">
      <c r="A49" s="3"/>
      <c r="B49" s="5" t="s">
        <v>80</v>
      </c>
      <c r="C49" s="5" t="s">
        <v>9</v>
      </c>
      <c r="D49" s="5" t="s">
        <v>81</v>
      </c>
      <c r="E49" s="5">
        <v>174</v>
      </c>
      <c r="F49" s="5">
        <v>2</v>
      </c>
      <c r="G49" s="5">
        <v>172</v>
      </c>
      <c r="H49" s="5">
        <v>24.974</v>
      </c>
      <c r="I49" s="5">
        <v>101.48699999999999</v>
      </c>
    </row>
    <row r="50" spans="1:9" ht="15.75" thickBot="1" x14ac:dyDescent="0.3">
      <c r="A50" s="3"/>
      <c r="B50" s="4" t="s">
        <v>82</v>
      </c>
      <c r="C50" s="4" t="s">
        <v>9</v>
      </c>
      <c r="D50" s="4" t="s">
        <v>83</v>
      </c>
      <c r="E50" s="4">
        <v>168</v>
      </c>
      <c r="F50" s="4">
        <v>6</v>
      </c>
      <c r="G50" s="4">
        <v>160</v>
      </c>
      <c r="H50" s="4">
        <v>19.195900000000002</v>
      </c>
      <c r="I50" s="4">
        <v>109.7453</v>
      </c>
    </row>
    <row r="51" spans="1:9" ht="15.75" thickBot="1" x14ac:dyDescent="0.3">
      <c r="A51" s="3"/>
      <c r="B51" s="5"/>
      <c r="C51" s="5" t="s">
        <v>84</v>
      </c>
      <c r="D51" s="5" t="s">
        <v>10</v>
      </c>
      <c r="E51" s="5">
        <v>162</v>
      </c>
      <c r="F51" s="5">
        <v>0</v>
      </c>
      <c r="G51" s="5">
        <v>0</v>
      </c>
      <c r="H51" s="5">
        <f>-14.235</f>
        <v>-14.234999999999999</v>
      </c>
      <c r="I51" s="5">
        <f>-51.9253</f>
        <v>-51.9253</v>
      </c>
    </row>
    <row r="52" spans="1:9" ht="15.75" thickBot="1" x14ac:dyDescent="0.3">
      <c r="A52" s="3"/>
      <c r="B52" s="4"/>
      <c r="C52" s="4" t="s">
        <v>85</v>
      </c>
      <c r="D52" s="4" t="s">
        <v>10</v>
      </c>
      <c r="E52" s="4">
        <v>171</v>
      </c>
      <c r="F52" s="4">
        <v>5</v>
      </c>
      <c r="G52" s="4">
        <v>8</v>
      </c>
      <c r="H52" s="4">
        <v>64.963099999999997</v>
      </c>
      <c r="I52" s="4">
        <f>-19.0208</f>
        <v>-19.020800000000001</v>
      </c>
    </row>
    <row r="53" spans="1:9" ht="15.75" thickBot="1" x14ac:dyDescent="0.3">
      <c r="A53" s="3"/>
      <c r="B53" s="5" t="s">
        <v>86</v>
      </c>
      <c r="C53" s="5" t="s">
        <v>9</v>
      </c>
      <c r="D53" s="5" t="s">
        <v>87</v>
      </c>
      <c r="E53" s="5">
        <v>146</v>
      </c>
      <c r="F53" s="5">
        <v>2</v>
      </c>
      <c r="G53" s="5">
        <v>143</v>
      </c>
      <c r="H53" s="5">
        <v>26.8154</v>
      </c>
      <c r="I53" s="5">
        <v>106.87479999999999</v>
      </c>
    </row>
    <row r="54" spans="1:9" ht="15.75" thickBot="1" x14ac:dyDescent="0.3">
      <c r="A54" s="3"/>
      <c r="B54" s="4" t="s">
        <v>88</v>
      </c>
      <c r="C54" s="4" t="s">
        <v>9</v>
      </c>
      <c r="D54" s="4" t="s">
        <v>10</v>
      </c>
      <c r="E54" s="4">
        <v>145</v>
      </c>
      <c r="F54" s="4">
        <v>4</v>
      </c>
      <c r="G54" s="4">
        <v>81</v>
      </c>
      <c r="H54" s="4">
        <v>22.3</v>
      </c>
      <c r="I54" s="4">
        <v>114.2</v>
      </c>
    </row>
    <row r="55" spans="1:9" ht="15.75" thickBot="1" x14ac:dyDescent="0.3">
      <c r="A55" s="3"/>
      <c r="B55" s="5"/>
      <c r="C55" s="5" t="s">
        <v>89</v>
      </c>
      <c r="D55" s="5" t="s">
        <v>10</v>
      </c>
      <c r="E55" s="5">
        <v>140</v>
      </c>
      <c r="F55" s="5">
        <v>11</v>
      </c>
      <c r="G55" s="5">
        <v>2</v>
      </c>
      <c r="H55" s="5">
        <v>12.8797</v>
      </c>
      <c r="I55" s="5">
        <v>121.774</v>
      </c>
    </row>
    <row r="56" spans="1:9" ht="15.75" thickBot="1" x14ac:dyDescent="0.3">
      <c r="A56" s="3"/>
      <c r="B56" s="4" t="s">
        <v>90</v>
      </c>
      <c r="C56" s="4" t="s">
        <v>44</v>
      </c>
      <c r="D56" s="4" t="s">
        <v>91</v>
      </c>
      <c r="E56" s="4">
        <v>164</v>
      </c>
      <c r="F56" s="4">
        <v>0</v>
      </c>
      <c r="G56" s="4">
        <v>1</v>
      </c>
      <c r="H56" s="4">
        <v>42.230200000000004</v>
      </c>
      <c r="I56" s="4">
        <f>-71.5301</f>
        <v>-71.530100000000004</v>
      </c>
    </row>
    <row r="57" spans="1:9" ht="15.75" thickBot="1" x14ac:dyDescent="0.3">
      <c r="A57" s="3"/>
      <c r="B57" s="5" t="s">
        <v>92</v>
      </c>
      <c r="C57" s="5" t="s">
        <v>9</v>
      </c>
      <c r="D57" s="5" t="s">
        <v>10</v>
      </c>
      <c r="E57" s="5">
        <v>136</v>
      </c>
      <c r="F57" s="5">
        <v>3</v>
      </c>
      <c r="G57" s="5">
        <v>133</v>
      </c>
      <c r="H57" s="5">
        <v>39.305399999999999</v>
      </c>
      <c r="I57" s="5">
        <v>117.32299999999999</v>
      </c>
    </row>
    <row r="58" spans="1:9" ht="15.75" thickBot="1" x14ac:dyDescent="0.3">
      <c r="A58" s="3"/>
      <c r="B58" s="4"/>
      <c r="C58" s="4" t="s">
        <v>93</v>
      </c>
      <c r="D58" s="4" t="s">
        <v>10</v>
      </c>
      <c r="E58" s="4">
        <v>171</v>
      </c>
      <c r="F58" s="4">
        <v>0</v>
      </c>
      <c r="G58" s="4">
        <v>1</v>
      </c>
      <c r="H58" s="4">
        <v>58.595300000000002</v>
      </c>
      <c r="I58" s="4">
        <v>25.0136</v>
      </c>
    </row>
    <row r="59" spans="1:9" ht="15.75" thickBot="1" x14ac:dyDescent="0.3">
      <c r="A59" s="3"/>
      <c r="B59" s="5" t="s">
        <v>94</v>
      </c>
      <c r="C59" s="5" t="s">
        <v>95</v>
      </c>
      <c r="D59" s="5" t="s">
        <v>37</v>
      </c>
      <c r="E59" s="5">
        <v>134</v>
      </c>
      <c r="F59" s="5">
        <v>2</v>
      </c>
      <c r="G59" s="5">
        <v>4</v>
      </c>
      <c r="H59" s="5">
        <f>-33.8688</f>
        <v>-33.8688</v>
      </c>
      <c r="I59" s="5">
        <v>151.20930000000001</v>
      </c>
    </row>
    <row r="60" spans="1:9" ht="15.75" thickBot="1" x14ac:dyDescent="0.3">
      <c r="A60" s="3"/>
      <c r="B60" s="4" t="s">
        <v>96</v>
      </c>
      <c r="C60" s="4" t="s">
        <v>9</v>
      </c>
      <c r="D60" s="4" t="s">
        <v>10</v>
      </c>
      <c r="E60" s="4">
        <v>133</v>
      </c>
      <c r="F60" s="4">
        <v>2</v>
      </c>
      <c r="G60" s="4">
        <v>91</v>
      </c>
      <c r="H60" s="4">
        <v>36.061100000000003</v>
      </c>
      <c r="I60" s="4">
        <v>103.8343</v>
      </c>
    </row>
    <row r="61" spans="1:9" ht="15.75" thickBot="1" x14ac:dyDescent="0.3">
      <c r="A61" s="3"/>
      <c r="B61" s="5" t="s">
        <v>97</v>
      </c>
      <c r="C61" s="5" t="s">
        <v>9</v>
      </c>
      <c r="D61" s="5" t="s">
        <v>66</v>
      </c>
      <c r="E61" s="5">
        <v>133</v>
      </c>
      <c r="F61" s="5">
        <v>0</v>
      </c>
      <c r="G61" s="5">
        <v>133</v>
      </c>
      <c r="H61" s="5">
        <v>37.5777</v>
      </c>
      <c r="I61" s="5">
        <v>112.29219999999999</v>
      </c>
    </row>
    <row r="62" spans="1:9" ht="15.75" thickBot="1" x14ac:dyDescent="0.3">
      <c r="A62" s="3"/>
      <c r="B62" s="4"/>
      <c r="C62" s="4" t="s">
        <v>98</v>
      </c>
      <c r="D62" s="4" t="s">
        <v>10</v>
      </c>
      <c r="E62" s="4">
        <v>131</v>
      </c>
      <c r="F62" s="4">
        <v>0</v>
      </c>
      <c r="G62" s="4">
        <v>9</v>
      </c>
      <c r="H62" s="4">
        <v>45.943199999999997</v>
      </c>
      <c r="I62" s="4">
        <v>24.966799999999999</v>
      </c>
    </row>
    <row r="63" spans="1:9" ht="15.75" thickBot="1" x14ac:dyDescent="0.3">
      <c r="A63" s="3"/>
      <c r="B63" s="5"/>
      <c r="C63" s="5" t="s">
        <v>99</v>
      </c>
      <c r="D63" s="5" t="s">
        <v>12</v>
      </c>
      <c r="E63" s="5">
        <v>129</v>
      </c>
      <c r="F63" s="5">
        <v>2</v>
      </c>
      <c r="G63" s="5">
        <v>0</v>
      </c>
      <c r="H63" s="5">
        <v>53.142400000000002</v>
      </c>
      <c r="I63" s="5">
        <f>-7.6921</f>
        <v>-7.6920999999999999</v>
      </c>
    </row>
    <row r="64" spans="1:9" ht="15.75" thickBot="1" x14ac:dyDescent="0.3">
      <c r="A64" s="3"/>
      <c r="B64" s="4" t="s">
        <v>100</v>
      </c>
      <c r="C64" s="4" t="s">
        <v>9</v>
      </c>
      <c r="D64" s="4" t="s">
        <v>101</v>
      </c>
      <c r="E64" s="4">
        <v>125</v>
      </c>
      <c r="F64" s="4">
        <v>1</v>
      </c>
      <c r="G64" s="4">
        <v>114</v>
      </c>
      <c r="H64" s="4">
        <v>41.2956</v>
      </c>
      <c r="I64" s="4">
        <v>122.60850000000001</v>
      </c>
    </row>
    <row r="65" spans="1:9" ht="15.75" thickBot="1" x14ac:dyDescent="0.3">
      <c r="A65" s="3"/>
      <c r="B65" s="5"/>
      <c r="C65" s="5" t="s">
        <v>102</v>
      </c>
      <c r="D65" s="5" t="s">
        <v>10</v>
      </c>
      <c r="E65" s="5">
        <v>119</v>
      </c>
      <c r="F65" s="5">
        <v>3</v>
      </c>
      <c r="G65" s="5">
        <v>0</v>
      </c>
      <c r="H65" s="5">
        <v>51.919400000000003</v>
      </c>
      <c r="I65" s="5">
        <v>19.145099999999999</v>
      </c>
    </row>
    <row r="66" spans="1:9" ht="15.75" thickBot="1" x14ac:dyDescent="0.3">
      <c r="A66" s="3"/>
      <c r="B66" s="4"/>
      <c r="C66" s="4" t="s">
        <v>103</v>
      </c>
      <c r="D66" s="4" t="s">
        <v>10</v>
      </c>
      <c r="E66" s="4">
        <v>117</v>
      </c>
      <c r="F66" s="4">
        <v>5</v>
      </c>
      <c r="G66" s="4">
        <v>8</v>
      </c>
      <c r="H66" s="4">
        <f>0.7893</f>
        <v>0.7893</v>
      </c>
      <c r="I66" s="4">
        <v>113.9213</v>
      </c>
    </row>
    <row r="67" spans="1:9" ht="15.75" thickBot="1" x14ac:dyDescent="0.3">
      <c r="A67" s="3"/>
      <c r="B67" s="5" t="s">
        <v>104</v>
      </c>
      <c r="C67" s="5" t="s">
        <v>44</v>
      </c>
      <c r="D67" s="5" t="s">
        <v>37</v>
      </c>
      <c r="E67" s="5">
        <v>115</v>
      </c>
      <c r="F67" s="5">
        <v>4</v>
      </c>
      <c r="G67" s="5">
        <v>0</v>
      </c>
      <c r="H67" s="5">
        <v>27.766300000000001</v>
      </c>
      <c r="I67" s="5">
        <f>-81.6868</f>
        <v>-81.686800000000005</v>
      </c>
    </row>
    <row r="68" spans="1:9" ht="15.75" thickBot="1" x14ac:dyDescent="0.3">
      <c r="A68" s="3"/>
      <c r="B68" s="4"/>
      <c r="C68" s="4" t="s">
        <v>105</v>
      </c>
      <c r="D68" s="4" t="s">
        <v>10</v>
      </c>
      <c r="E68" s="4">
        <v>114</v>
      </c>
      <c r="F68" s="4">
        <v>1</v>
      </c>
      <c r="G68" s="4">
        <v>35</v>
      </c>
      <c r="H68" s="4">
        <v>15.87</v>
      </c>
      <c r="I68" s="4">
        <v>100.99250000000001</v>
      </c>
    </row>
    <row r="69" spans="1:9" ht="15.75" thickBot="1" x14ac:dyDescent="0.3">
      <c r="A69" s="3"/>
      <c r="B69" s="5"/>
      <c r="C69" s="5" t="s">
        <v>106</v>
      </c>
      <c r="D69" s="5" t="s">
        <v>10</v>
      </c>
      <c r="E69" s="5">
        <v>113</v>
      </c>
      <c r="F69" s="5">
        <v>2</v>
      </c>
      <c r="G69" s="5">
        <v>13</v>
      </c>
      <c r="H69" s="5">
        <v>20.593699999999998</v>
      </c>
      <c r="I69" s="5">
        <v>78.962900000000005</v>
      </c>
    </row>
    <row r="70" spans="1:9" ht="15.75" thickBot="1" x14ac:dyDescent="0.3">
      <c r="A70" s="3"/>
      <c r="B70" s="4"/>
      <c r="C70" s="4" t="s">
        <v>107</v>
      </c>
      <c r="D70" s="4" t="s">
        <v>10</v>
      </c>
      <c r="E70" s="4">
        <v>112</v>
      </c>
      <c r="F70" s="4">
        <v>0</v>
      </c>
      <c r="G70" s="4">
        <v>5</v>
      </c>
      <c r="H70" s="4">
        <v>29.311699999999998</v>
      </c>
      <c r="I70" s="4">
        <v>47.4818</v>
      </c>
    </row>
    <row r="71" spans="1:9" ht="15.75" thickBot="1" x14ac:dyDescent="0.3">
      <c r="A71" s="3"/>
      <c r="B71" s="5"/>
      <c r="C71" s="5" t="s">
        <v>108</v>
      </c>
      <c r="D71" s="5" t="s">
        <v>10</v>
      </c>
      <c r="E71" s="5">
        <v>110</v>
      </c>
      <c r="F71" s="5">
        <v>2</v>
      </c>
      <c r="G71" s="5">
        <v>21</v>
      </c>
      <c r="H71" s="5">
        <v>26.820599999999999</v>
      </c>
      <c r="I71" s="5">
        <v>30.802499999999998</v>
      </c>
    </row>
    <row r="72" spans="1:9" ht="15.75" thickBot="1" x14ac:dyDescent="0.3">
      <c r="A72" s="3"/>
      <c r="B72" s="4"/>
      <c r="C72" s="4" t="s">
        <v>109</v>
      </c>
      <c r="D72" s="4" t="s">
        <v>40</v>
      </c>
      <c r="E72" s="4">
        <v>116</v>
      </c>
      <c r="F72" s="4">
        <v>10</v>
      </c>
      <c r="G72" s="4">
        <v>26</v>
      </c>
      <c r="H72" s="4">
        <v>33.223199999999999</v>
      </c>
      <c r="I72" s="4">
        <v>43.679299999999998</v>
      </c>
    </row>
    <row r="73" spans="1:9" ht="15.75" thickBot="1" x14ac:dyDescent="0.3">
      <c r="A73" s="3"/>
      <c r="B73" s="5"/>
      <c r="C73" s="5" t="s">
        <v>110</v>
      </c>
      <c r="D73" s="5" t="s">
        <v>10</v>
      </c>
      <c r="E73" s="5">
        <v>110</v>
      </c>
      <c r="F73" s="5">
        <v>3</v>
      </c>
      <c r="G73" s="5">
        <v>1</v>
      </c>
      <c r="H73" s="5">
        <v>33.854700000000001</v>
      </c>
      <c r="I73" s="5">
        <v>35.862299999999998</v>
      </c>
    </row>
    <row r="74" spans="1:9" ht="15.75" thickBot="1" x14ac:dyDescent="0.3">
      <c r="A74" s="3"/>
      <c r="B74" s="4" t="s">
        <v>111</v>
      </c>
      <c r="C74" s="4" t="s">
        <v>112</v>
      </c>
      <c r="D74" s="4" t="s">
        <v>113</v>
      </c>
      <c r="E74" s="4">
        <v>104</v>
      </c>
      <c r="F74" s="4">
        <v>0</v>
      </c>
      <c r="G74" s="4">
        <v>4</v>
      </c>
      <c r="H74" s="4">
        <v>51.253799999999998</v>
      </c>
      <c r="I74" s="4">
        <f>-85.3232</f>
        <v>-85.3232</v>
      </c>
    </row>
    <row r="75" spans="1:9" ht="15.75" thickBot="1" x14ac:dyDescent="0.3">
      <c r="A75" s="3"/>
      <c r="B75" s="5"/>
      <c r="C75" s="5" t="s">
        <v>114</v>
      </c>
      <c r="D75" s="5" t="s">
        <v>115</v>
      </c>
      <c r="E75" s="5">
        <v>103</v>
      </c>
      <c r="F75" s="5">
        <v>0</v>
      </c>
      <c r="G75" s="5">
        <v>1</v>
      </c>
      <c r="H75" s="5">
        <v>23.885899999999999</v>
      </c>
      <c r="I75" s="5">
        <v>45.0792</v>
      </c>
    </row>
    <row r="76" spans="1:9" ht="15.75" thickBot="1" x14ac:dyDescent="0.3">
      <c r="A76" s="3"/>
      <c r="B76" s="4" t="s">
        <v>116</v>
      </c>
      <c r="C76" s="4" t="s">
        <v>44</v>
      </c>
      <c r="D76" s="4" t="s">
        <v>117</v>
      </c>
      <c r="E76" s="4">
        <v>131</v>
      </c>
      <c r="F76" s="4">
        <v>1</v>
      </c>
      <c r="G76" s="4">
        <v>0</v>
      </c>
      <c r="H76" s="4">
        <v>39.059800000000003</v>
      </c>
      <c r="I76" s="4">
        <f>-105.3111</f>
        <v>-105.3111</v>
      </c>
    </row>
    <row r="77" spans="1:9" ht="15.75" thickBot="1" x14ac:dyDescent="0.3">
      <c r="A77" s="3"/>
      <c r="B77" s="5" t="s">
        <v>118</v>
      </c>
      <c r="C77" s="5" t="s">
        <v>44</v>
      </c>
      <c r="D77" s="5" t="s">
        <v>37</v>
      </c>
      <c r="E77" s="5">
        <v>99</v>
      </c>
      <c r="F77" s="5">
        <v>1</v>
      </c>
      <c r="G77" s="5">
        <v>0</v>
      </c>
      <c r="H77" s="5">
        <v>33.040599999999998</v>
      </c>
      <c r="I77" s="5">
        <f>-83.6431</f>
        <v>-83.643100000000004</v>
      </c>
    </row>
    <row r="78" spans="1:9" ht="15.75" thickBot="1" x14ac:dyDescent="0.3">
      <c r="A78" s="3"/>
      <c r="B78" s="4" t="s">
        <v>119</v>
      </c>
      <c r="C78" s="4" t="s">
        <v>9</v>
      </c>
      <c r="D78" s="4" t="s">
        <v>66</v>
      </c>
      <c r="E78" s="4">
        <v>93</v>
      </c>
      <c r="F78" s="4">
        <v>1</v>
      </c>
      <c r="G78" s="4">
        <v>91</v>
      </c>
      <c r="H78" s="4">
        <v>43.6661</v>
      </c>
      <c r="I78" s="4">
        <v>126.1923</v>
      </c>
    </row>
    <row r="79" spans="1:9" ht="15.75" thickBot="1" x14ac:dyDescent="0.3">
      <c r="A79" s="3"/>
      <c r="B79" s="5"/>
      <c r="C79" s="5" t="s">
        <v>120</v>
      </c>
      <c r="D79" s="5" t="s">
        <v>10</v>
      </c>
      <c r="E79" s="5">
        <v>101</v>
      </c>
      <c r="F79" s="5">
        <v>5</v>
      </c>
      <c r="G79" s="5">
        <v>4</v>
      </c>
      <c r="H79" s="5">
        <v>43.942399999999999</v>
      </c>
      <c r="I79" s="5">
        <v>12.457800000000001</v>
      </c>
    </row>
    <row r="80" spans="1:9" ht="15.75" thickBot="1" x14ac:dyDescent="0.3">
      <c r="A80" s="3"/>
      <c r="B80" s="4" t="s">
        <v>121</v>
      </c>
      <c r="C80" s="4" t="s">
        <v>44</v>
      </c>
      <c r="D80" s="4" t="s">
        <v>37</v>
      </c>
      <c r="E80" s="4">
        <v>91</v>
      </c>
      <c r="F80" s="4">
        <v>2</v>
      </c>
      <c r="G80" s="4">
        <v>0</v>
      </c>
      <c r="H80" s="4">
        <v>31.169499999999999</v>
      </c>
      <c r="I80" s="4">
        <f>-91.8678</f>
        <v>-91.867800000000003</v>
      </c>
    </row>
    <row r="81" spans="1:9" ht="15.75" thickBot="1" x14ac:dyDescent="0.3">
      <c r="A81" s="3"/>
      <c r="B81" s="5"/>
      <c r="C81" s="5" t="s">
        <v>122</v>
      </c>
      <c r="D81" s="5" t="s">
        <v>10</v>
      </c>
      <c r="E81" s="5">
        <v>98</v>
      </c>
      <c r="F81" s="5">
        <v>0</v>
      </c>
      <c r="G81" s="5">
        <v>23</v>
      </c>
      <c r="H81" s="5">
        <v>23.424099999999999</v>
      </c>
      <c r="I81" s="5">
        <v>53.847799999999999</v>
      </c>
    </row>
    <row r="82" spans="1:9" ht="15.75" thickBot="1" x14ac:dyDescent="0.3">
      <c r="A82" s="3"/>
      <c r="B82" s="4" t="s">
        <v>123</v>
      </c>
      <c r="C82" s="4" t="s">
        <v>9</v>
      </c>
      <c r="D82" s="4" t="s">
        <v>32</v>
      </c>
      <c r="E82" s="4">
        <v>76</v>
      </c>
      <c r="F82" s="4">
        <v>3</v>
      </c>
      <c r="G82" s="4">
        <v>73</v>
      </c>
      <c r="H82" s="4">
        <v>41.112900000000003</v>
      </c>
      <c r="I82" s="4">
        <v>85.240099999999998</v>
      </c>
    </row>
    <row r="83" spans="1:9" ht="15.75" thickBot="1" x14ac:dyDescent="0.3">
      <c r="A83" s="3"/>
      <c r="B83" s="5" t="s">
        <v>124</v>
      </c>
      <c r="C83" s="5" t="s">
        <v>9</v>
      </c>
      <c r="D83" s="5" t="s">
        <v>125</v>
      </c>
      <c r="E83" s="5">
        <v>75</v>
      </c>
      <c r="F83" s="5">
        <v>1</v>
      </c>
      <c r="G83" s="5">
        <v>71</v>
      </c>
      <c r="H83" s="5">
        <v>44.093499999999999</v>
      </c>
      <c r="I83" s="5">
        <v>113.9448</v>
      </c>
    </row>
    <row r="84" spans="1:9" ht="15.75" thickBot="1" x14ac:dyDescent="0.3">
      <c r="A84" s="3"/>
      <c r="B84" s="4" t="s">
        <v>126</v>
      </c>
      <c r="C84" s="4" t="s">
        <v>9</v>
      </c>
      <c r="D84" s="4" t="s">
        <v>21</v>
      </c>
      <c r="E84" s="4">
        <v>75</v>
      </c>
      <c r="F84" s="4">
        <v>0</v>
      </c>
      <c r="G84" s="4">
        <v>73</v>
      </c>
      <c r="H84" s="4">
        <v>37.269199999999998</v>
      </c>
      <c r="I84" s="4">
        <v>106.16549999999999</v>
      </c>
    </row>
    <row r="85" spans="1:9" ht="15.75" thickBot="1" x14ac:dyDescent="0.3">
      <c r="A85" s="3"/>
      <c r="B85" s="5" t="s">
        <v>127</v>
      </c>
      <c r="C85" s="5" t="s">
        <v>44</v>
      </c>
      <c r="D85" s="5" t="s">
        <v>37</v>
      </c>
      <c r="E85" s="5">
        <v>98</v>
      </c>
      <c r="F85" s="5">
        <v>2</v>
      </c>
      <c r="G85" s="5">
        <v>0</v>
      </c>
      <c r="H85" s="5">
        <v>40.298900000000003</v>
      </c>
      <c r="I85" s="5">
        <f>-74.521</f>
        <v>-74.521000000000001</v>
      </c>
    </row>
    <row r="86" spans="1:9" ht="15.75" thickBot="1" x14ac:dyDescent="0.3">
      <c r="A86" s="3"/>
      <c r="B86" s="4" t="s">
        <v>128</v>
      </c>
      <c r="C86" s="4" t="s">
        <v>112</v>
      </c>
      <c r="D86" s="4" t="s">
        <v>51</v>
      </c>
      <c r="E86" s="4">
        <v>73</v>
      </c>
      <c r="F86" s="4">
        <v>1</v>
      </c>
      <c r="G86" s="4">
        <v>4</v>
      </c>
      <c r="H86" s="4">
        <v>53.726700000000001</v>
      </c>
      <c r="I86" s="4">
        <f>-127.6476</f>
        <v>-127.6476</v>
      </c>
    </row>
    <row r="87" spans="1:9" ht="15.75" thickBot="1" x14ac:dyDescent="0.3">
      <c r="A87" s="3"/>
      <c r="B87" s="5" t="s">
        <v>129</v>
      </c>
      <c r="C87" s="5" t="s">
        <v>44</v>
      </c>
      <c r="D87" s="5" t="s">
        <v>37</v>
      </c>
      <c r="E87" s="5">
        <v>93</v>
      </c>
      <c r="F87" s="5">
        <v>0</v>
      </c>
      <c r="G87" s="5">
        <v>2</v>
      </c>
      <c r="H87" s="5">
        <v>40.349499999999999</v>
      </c>
      <c r="I87" s="5">
        <f>-88.9861</f>
        <v>-88.986099999999993</v>
      </c>
    </row>
    <row r="88" spans="1:9" ht="15.75" thickBot="1" x14ac:dyDescent="0.3">
      <c r="A88" s="3"/>
      <c r="B88" s="4"/>
      <c r="C88" s="4" t="s">
        <v>130</v>
      </c>
      <c r="D88" s="4" t="s">
        <v>10</v>
      </c>
      <c r="E88" s="4">
        <v>63</v>
      </c>
      <c r="F88" s="4">
        <v>0</v>
      </c>
      <c r="G88" s="4">
        <v>8</v>
      </c>
      <c r="H88" s="4">
        <v>61.524000000000001</v>
      </c>
      <c r="I88" s="4">
        <v>105.3188</v>
      </c>
    </row>
    <row r="89" spans="1:9" ht="15.75" thickBot="1" x14ac:dyDescent="0.3">
      <c r="A89" s="3"/>
      <c r="B89" s="5" t="s">
        <v>131</v>
      </c>
      <c r="C89" s="5" t="s">
        <v>44</v>
      </c>
      <c r="D89" s="5" t="s">
        <v>37</v>
      </c>
      <c r="E89" s="5">
        <v>72</v>
      </c>
      <c r="F89" s="5">
        <v>0</v>
      </c>
      <c r="G89" s="5">
        <v>0</v>
      </c>
      <c r="H89" s="5">
        <v>31.054500000000001</v>
      </c>
      <c r="I89" s="5">
        <f>-97.5635</f>
        <v>-97.563500000000005</v>
      </c>
    </row>
    <row r="90" spans="1:9" ht="15.75" thickBot="1" x14ac:dyDescent="0.3">
      <c r="A90" s="3"/>
      <c r="B90" s="4" t="s">
        <v>132</v>
      </c>
      <c r="C90" s="4" t="s">
        <v>95</v>
      </c>
      <c r="D90" s="4" t="s">
        <v>37</v>
      </c>
      <c r="E90" s="4">
        <v>61</v>
      </c>
      <c r="F90" s="4">
        <v>0</v>
      </c>
      <c r="G90" s="4">
        <v>8</v>
      </c>
      <c r="H90" s="4">
        <f>-28.0167</f>
        <v>-28.0167</v>
      </c>
      <c r="I90" s="4">
        <v>153.4</v>
      </c>
    </row>
    <row r="91" spans="1:9" ht="15.75" thickBot="1" x14ac:dyDescent="0.3">
      <c r="A91" s="3"/>
      <c r="B91" s="5"/>
      <c r="C91" s="5" t="s">
        <v>133</v>
      </c>
      <c r="D91" s="5" t="s">
        <v>115</v>
      </c>
      <c r="E91" s="5">
        <v>74</v>
      </c>
      <c r="F91" s="5">
        <v>0</v>
      </c>
      <c r="G91" s="5">
        <v>0</v>
      </c>
      <c r="H91" s="5">
        <f>-35.6751</f>
        <v>-35.6751</v>
      </c>
      <c r="I91" s="5">
        <f>-71.543</f>
        <v>-71.543000000000006</v>
      </c>
    </row>
    <row r="92" spans="1:9" ht="15.75" thickBot="1" x14ac:dyDescent="0.3">
      <c r="A92" s="3"/>
      <c r="B92" s="4"/>
      <c r="C92" s="4" t="s">
        <v>134</v>
      </c>
      <c r="D92" s="4" t="s">
        <v>10</v>
      </c>
      <c r="E92" s="4">
        <v>59</v>
      </c>
      <c r="F92" s="4">
        <v>1</v>
      </c>
      <c r="G92" s="4">
        <v>0</v>
      </c>
      <c r="H92" s="4">
        <v>49.815300000000001</v>
      </c>
      <c r="I92" s="4">
        <v>6.1295999999999999</v>
      </c>
    </row>
    <row r="93" spans="1:9" ht="15.75" thickBot="1" x14ac:dyDescent="0.3">
      <c r="A93" s="3"/>
      <c r="B93" s="5"/>
      <c r="C93" s="5" t="s">
        <v>135</v>
      </c>
      <c r="D93" s="5" t="s">
        <v>136</v>
      </c>
      <c r="E93" s="5">
        <v>59</v>
      </c>
      <c r="F93" s="5">
        <v>1</v>
      </c>
      <c r="G93" s="5">
        <v>20</v>
      </c>
      <c r="H93" s="5">
        <v>23.7</v>
      </c>
      <c r="I93" s="5">
        <v>121</v>
      </c>
    </row>
    <row r="94" spans="1:9" ht="15.75" thickBot="1" x14ac:dyDescent="0.3">
      <c r="A94" s="3"/>
      <c r="B94" s="4" t="s">
        <v>137</v>
      </c>
      <c r="C94" s="4" t="s">
        <v>95</v>
      </c>
      <c r="D94" s="4" t="s">
        <v>37</v>
      </c>
      <c r="E94" s="4">
        <v>57</v>
      </c>
      <c r="F94" s="4">
        <v>0</v>
      </c>
      <c r="G94" s="4">
        <v>8</v>
      </c>
      <c r="H94" s="4">
        <f>-37.8136</f>
        <v>-37.813600000000001</v>
      </c>
      <c r="I94" s="4">
        <v>144.9631</v>
      </c>
    </row>
    <row r="95" spans="1:9" ht="15.75" thickBot="1" x14ac:dyDescent="0.3">
      <c r="A95" s="3"/>
      <c r="B95" s="5"/>
      <c r="C95" s="5" t="s">
        <v>138</v>
      </c>
      <c r="D95" s="5" t="s">
        <v>10</v>
      </c>
      <c r="E95" s="5">
        <v>56</v>
      </c>
      <c r="F95" s="5">
        <v>0</v>
      </c>
      <c r="G95" s="5">
        <v>16</v>
      </c>
      <c r="H95" s="5">
        <v>14.058299999999999</v>
      </c>
      <c r="I95" s="5">
        <v>108.27719999999999</v>
      </c>
    </row>
    <row r="96" spans="1:9" ht="15.75" thickBot="1" x14ac:dyDescent="0.3">
      <c r="A96" s="3"/>
      <c r="B96" s="4"/>
      <c r="C96" s="4" t="s">
        <v>139</v>
      </c>
      <c r="D96" s="4" t="s">
        <v>10</v>
      </c>
      <c r="E96" s="4">
        <v>54</v>
      </c>
      <c r="F96" s="4">
        <v>0</v>
      </c>
      <c r="G96" s="4">
        <v>0</v>
      </c>
      <c r="H96" s="4">
        <v>48.668999999999997</v>
      </c>
      <c r="I96" s="4">
        <v>19.699000000000002</v>
      </c>
    </row>
    <row r="97" spans="1:9" ht="15.75" thickBot="1" x14ac:dyDescent="0.3">
      <c r="A97" s="3"/>
      <c r="B97" s="5"/>
      <c r="C97" s="5" t="s">
        <v>140</v>
      </c>
      <c r="D97" s="5" t="s">
        <v>10</v>
      </c>
      <c r="E97" s="5">
        <v>53</v>
      </c>
      <c r="F97" s="5">
        <v>0</v>
      </c>
      <c r="G97" s="5">
        <v>2</v>
      </c>
      <c r="H97" s="5">
        <v>30.375299999999999</v>
      </c>
      <c r="I97" s="5">
        <v>69.345100000000002</v>
      </c>
    </row>
    <row r="98" spans="1:9" ht="15.75" thickBot="1" x14ac:dyDescent="0.3">
      <c r="A98" s="3"/>
      <c r="B98" s="4"/>
      <c r="C98" s="4" t="s">
        <v>141</v>
      </c>
      <c r="D98" s="4" t="s">
        <v>10</v>
      </c>
      <c r="E98" s="4">
        <v>51</v>
      </c>
      <c r="F98" s="4">
        <v>0</v>
      </c>
      <c r="G98" s="4">
        <v>0</v>
      </c>
      <c r="H98" s="4">
        <f>-30.5595</f>
        <v>-30.5595</v>
      </c>
      <c r="I98" s="4">
        <v>22.9375</v>
      </c>
    </row>
    <row r="99" spans="1:9" ht="15.75" thickBot="1" x14ac:dyDescent="0.3">
      <c r="A99" s="3"/>
      <c r="B99" s="5"/>
      <c r="C99" s="5" t="s">
        <v>142</v>
      </c>
      <c r="D99" s="5" t="s">
        <v>10</v>
      </c>
      <c r="E99" s="5">
        <v>50</v>
      </c>
      <c r="F99" s="5">
        <v>0</v>
      </c>
      <c r="G99" s="5">
        <v>0</v>
      </c>
      <c r="H99" s="5">
        <v>4.5353000000000003</v>
      </c>
      <c r="I99" s="5">
        <v>114.7277</v>
      </c>
    </row>
    <row r="100" spans="1:9" ht="15.75" thickBot="1" x14ac:dyDescent="0.3">
      <c r="A100" s="3"/>
      <c r="B100" s="4"/>
      <c r="C100" s="4" t="s">
        <v>143</v>
      </c>
      <c r="D100" s="4" t="s">
        <v>10</v>
      </c>
      <c r="E100" s="4">
        <v>49</v>
      </c>
      <c r="F100" s="4">
        <v>0</v>
      </c>
      <c r="G100" s="4">
        <v>1</v>
      </c>
      <c r="H100" s="4">
        <v>45.1</v>
      </c>
      <c r="I100" s="4">
        <v>15.2</v>
      </c>
    </row>
    <row r="101" spans="1:9" ht="15.75" thickBot="1" x14ac:dyDescent="0.3">
      <c r="A101" s="3"/>
      <c r="B101" s="5"/>
      <c r="C101" s="5" t="s">
        <v>144</v>
      </c>
      <c r="D101" s="5" t="s">
        <v>10</v>
      </c>
      <c r="E101" s="5">
        <v>48</v>
      </c>
      <c r="F101" s="5">
        <v>4</v>
      </c>
      <c r="G101" s="5">
        <v>12</v>
      </c>
      <c r="H101" s="5">
        <v>28.033899999999999</v>
      </c>
      <c r="I101" s="5">
        <v>1.6596</v>
      </c>
    </row>
    <row r="102" spans="1:9" ht="15.75" thickBot="1" x14ac:dyDescent="0.3">
      <c r="A102" s="3"/>
      <c r="B102" s="4" t="s">
        <v>145</v>
      </c>
      <c r="C102" s="4" t="s">
        <v>44</v>
      </c>
      <c r="D102" s="4" t="s">
        <v>146</v>
      </c>
      <c r="E102" s="4">
        <v>66</v>
      </c>
      <c r="F102" s="4">
        <v>0</v>
      </c>
      <c r="G102" s="4">
        <v>0</v>
      </c>
      <c r="H102" s="4">
        <v>40.590800000000002</v>
      </c>
      <c r="I102" s="4">
        <f>-77.2098</f>
        <v>-77.209800000000001</v>
      </c>
    </row>
    <row r="103" spans="1:9" ht="15.75" thickBot="1" x14ac:dyDescent="0.3">
      <c r="A103" s="3"/>
      <c r="B103" s="5"/>
      <c r="C103" s="5" t="s">
        <v>147</v>
      </c>
      <c r="D103" s="5" t="s">
        <v>148</v>
      </c>
      <c r="E103" s="5">
        <v>48</v>
      </c>
      <c r="F103" s="5">
        <v>0</v>
      </c>
      <c r="G103" s="5">
        <v>0</v>
      </c>
      <c r="H103" s="5">
        <v>44.016500000000001</v>
      </c>
      <c r="I103" s="5">
        <v>21.0059</v>
      </c>
    </row>
    <row r="104" spans="1:9" ht="15.75" thickBot="1" x14ac:dyDescent="0.3">
      <c r="A104" s="3"/>
      <c r="B104" s="4" t="s">
        <v>45</v>
      </c>
      <c r="C104" s="4" t="s">
        <v>44</v>
      </c>
      <c r="D104" s="4" t="s">
        <v>149</v>
      </c>
      <c r="E104" s="4">
        <v>46</v>
      </c>
      <c r="F104" s="4">
        <v>0</v>
      </c>
      <c r="G104" s="4">
        <v>0</v>
      </c>
      <c r="H104" s="4">
        <v>35.4437</v>
      </c>
      <c r="I104" s="4">
        <v>139.63800000000001</v>
      </c>
    </row>
    <row r="105" spans="1:9" ht="15.75" thickBot="1" x14ac:dyDescent="0.3">
      <c r="A105" s="3"/>
      <c r="B105" s="5"/>
      <c r="C105" s="5" t="s">
        <v>150</v>
      </c>
      <c r="D105" s="5" t="s">
        <v>10</v>
      </c>
      <c r="E105" s="5">
        <v>45</v>
      </c>
      <c r="F105" s="5">
        <v>2</v>
      </c>
      <c r="G105" s="5">
        <v>1</v>
      </c>
      <c r="H105" s="5">
        <f>-38.4161</f>
        <v>-38.4161</v>
      </c>
      <c r="I105" s="5">
        <f>-63.6167</f>
        <v>-63.616700000000002</v>
      </c>
    </row>
    <row r="106" spans="1:9" ht="15.75" thickBot="1" x14ac:dyDescent="0.3">
      <c r="A106" s="3"/>
      <c r="B106" s="4" t="s">
        <v>151</v>
      </c>
      <c r="C106" s="4" t="s">
        <v>44</v>
      </c>
      <c r="D106" s="4" t="s">
        <v>37</v>
      </c>
      <c r="E106" s="4">
        <v>45</v>
      </c>
      <c r="F106" s="4">
        <v>1</v>
      </c>
      <c r="G106" s="4">
        <v>0</v>
      </c>
      <c r="H106" s="4">
        <v>37.769300000000001</v>
      </c>
      <c r="I106" s="4">
        <f>-78.17</f>
        <v>-78.17</v>
      </c>
    </row>
    <row r="107" spans="1:9" ht="15.75" thickBot="1" x14ac:dyDescent="0.3">
      <c r="A107" s="3"/>
      <c r="B107" s="5"/>
      <c r="C107" s="5" t="s">
        <v>152</v>
      </c>
      <c r="D107" s="5" t="s">
        <v>10</v>
      </c>
      <c r="E107" s="5">
        <v>51</v>
      </c>
      <c r="F107" s="5">
        <v>2</v>
      </c>
      <c r="G107" s="5">
        <v>0</v>
      </c>
      <c r="H107" s="5">
        <v>42.733899999999998</v>
      </c>
      <c r="I107" s="5">
        <v>25.485800000000001</v>
      </c>
    </row>
    <row r="108" spans="1:9" ht="15.75" thickBot="1" x14ac:dyDescent="0.3">
      <c r="A108" s="3"/>
      <c r="B108" s="4"/>
      <c r="C108" s="4" t="s">
        <v>153</v>
      </c>
      <c r="D108" s="4" t="s">
        <v>10</v>
      </c>
      <c r="E108" s="4">
        <v>43</v>
      </c>
      <c r="F108" s="4">
        <v>1</v>
      </c>
      <c r="G108" s="4">
        <v>0</v>
      </c>
      <c r="H108" s="4">
        <v>8.5380000000000003</v>
      </c>
      <c r="I108" s="4">
        <f>-80.7821</f>
        <v>-80.7821</v>
      </c>
    </row>
    <row r="109" spans="1:9" ht="15.75" thickBot="1" x14ac:dyDescent="0.3">
      <c r="A109" s="3"/>
      <c r="B109" s="5"/>
      <c r="C109" s="5" t="s">
        <v>154</v>
      </c>
      <c r="D109" s="5" t="s">
        <v>10</v>
      </c>
      <c r="E109" s="5">
        <v>43</v>
      </c>
      <c r="F109" s="5">
        <v>0</v>
      </c>
      <c r="G109" s="5">
        <v>0</v>
      </c>
      <c r="H109" s="5">
        <f>-9.19</f>
        <v>-9.19</v>
      </c>
      <c r="I109" s="5">
        <f>-75.0152</f>
        <v>-75.015199999999993</v>
      </c>
    </row>
    <row r="110" spans="1:9" ht="15.75" thickBot="1" x14ac:dyDescent="0.3">
      <c r="A110" s="3"/>
      <c r="B110" s="4"/>
      <c r="C110" s="4" t="s">
        <v>155</v>
      </c>
      <c r="D110" s="4" t="s">
        <v>10</v>
      </c>
      <c r="E110" s="4">
        <v>42</v>
      </c>
      <c r="F110" s="4">
        <v>1</v>
      </c>
      <c r="G110" s="4">
        <v>0</v>
      </c>
      <c r="H110" s="4">
        <v>41.153300000000002</v>
      </c>
      <c r="I110" s="4">
        <v>20.168299999999999</v>
      </c>
    </row>
    <row r="111" spans="1:9" ht="15.75" thickBot="1" x14ac:dyDescent="0.3">
      <c r="A111" s="3"/>
      <c r="B111" s="5"/>
      <c r="C111" s="5" t="s">
        <v>156</v>
      </c>
      <c r="D111" s="5" t="s">
        <v>10</v>
      </c>
      <c r="E111" s="5">
        <v>41</v>
      </c>
      <c r="F111" s="5">
        <v>0</v>
      </c>
      <c r="G111" s="5">
        <v>4</v>
      </c>
      <c r="H111" s="5">
        <v>23.634499999999999</v>
      </c>
      <c r="I111" s="5">
        <f>-102.5528</f>
        <v>-102.5528</v>
      </c>
    </row>
    <row r="112" spans="1:9" ht="15.75" thickBot="1" x14ac:dyDescent="0.3">
      <c r="A112" s="3"/>
      <c r="B112" s="4" t="s">
        <v>157</v>
      </c>
      <c r="C112" s="4" t="s">
        <v>112</v>
      </c>
      <c r="D112" s="4" t="s">
        <v>113</v>
      </c>
      <c r="E112" s="4">
        <v>39</v>
      </c>
      <c r="F112" s="4">
        <v>0</v>
      </c>
      <c r="G112" s="4">
        <v>0</v>
      </c>
      <c r="H112" s="4">
        <v>53.933300000000003</v>
      </c>
      <c r="I112" s="4">
        <f>-116.5765</f>
        <v>-116.5765</v>
      </c>
    </row>
    <row r="113" spans="1:9" ht="15.75" thickBot="1" x14ac:dyDescent="0.3">
      <c r="A113" s="3"/>
      <c r="B113" s="5" t="s">
        <v>158</v>
      </c>
      <c r="C113" s="5" t="s">
        <v>44</v>
      </c>
      <c r="D113" s="5" t="s">
        <v>37</v>
      </c>
      <c r="E113" s="5">
        <v>36</v>
      </c>
      <c r="F113" s="5">
        <v>1</v>
      </c>
      <c r="G113" s="5">
        <v>0</v>
      </c>
      <c r="H113" s="5">
        <v>44.572000000000003</v>
      </c>
      <c r="I113" s="5">
        <f>-122.0709</f>
        <v>-122.07089999999999</v>
      </c>
    </row>
    <row r="114" spans="1:9" ht="15.75" thickBot="1" x14ac:dyDescent="0.3">
      <c r="A114" s="3"/>
      <c r="B114" s="4" t="s">
        <v>159</v>
      </c>
      <c r="C114" s="4" t="s">
        <v>44</v>
      </c>
      <c r="D114" s="4" t="s">
        <v>37</v>
      </c>
      <c r="E114" s="4">
        <v>35</v>
      </c>
      <c r="F114" s="4">
        <v>0</v>
      </c>
      <c r="G114" s="4">
        <v>0</v>
      </c>
      <c r="H114" s="4">
        <v>45.694499999999998</v>
      </c>
      <c r="I114" s="4">
        <f>-93.9002</f>
        <v>-93.900199999999998</v>
      </c>
    </row>
    <row r="115" spans="1:9" ht="15.75" thickBot="1" x14ac:dyDescent="0.3">
      <c r="A115" s="3"/>
      <c r="B115" s="5"/>
      <c r="C115" s="5" t="s">
        <v>160</v>
      </c>
      <c r="D115" s="5" t="s">
        <v>10</v>
      </c>
      <c r="E115" s="5">
        <v>34</v>
      </c>
      <c r="F115" s="5">
        <v>0</v>
      </c>
      <c r="G115" s="5">
        <v>0</v>
      </c>
      <c r="H115" s="5">
        <v>4.5709</v>
      </c>
      <c r="I115" s="5">
        <f>-74.2973</f>
        <v>-74.297300000000007</v>
      </c>
    </row>
    <row r="116" spans="1:9" ht="15.75" thickBot="1" x14ac:dyDescent="0.3">
      <c r="A116" s="3"/>
      <c r="B116" s="4" t="s">
        <v>161</v>
      </c>
      <c r="C116" s="4" t="s">
        <v>44</v>
      </c>
      <c r="D116" s="4" t="s">
        <v>37</v>
      </c>
      <c r="E116" s="4">
        <v>33</v>
      </c>
      <c r="F116" s="4">
        <v>0</v>
      </c>
      <c r="G116" s="4">
        <v>0</v>
      </c>
      <c r="H116" s="4">
        <v>43.326599999999999</v>
      </c>
      <c r="I116" s="4">
        <f>-84.5361</f>
        <v>-84.536100000000005</v>
      </c>
    </row>
    <row r="117" spans="1:9" ht="15.75" thickBot="1" x14ac:dyDescent="0.3">
      <c r="A117" s="3"/>
      <c r="B117" s="5"/>
      <c r="C117" s="5" t="s">
        <v>162</v>
      </c>
      <c r="D117" s="5" t="s">
        <v>10</v>
      </c>
      <c r="E117" s="5">
        <v>32</v>
      </c>
      <c r="F117" s="5">
        <v>1</v>
      </c>
      <c r="G117" s="5">
        <v>1</v>
      </c>
      <c r="H117" s="5">
        <v>47.162500000000001</v>
      </c>
      <c r="I117" s="5">
        <v>19.503299999999999</v>
      </c>
    </row>
    <row r="118" spans="1:9" ht="15.75" thickBot="1" x14ac:dyDescent="0.3">
      <c r="A118" s="3"/>
      <c r="B118" s="4" t="s">
        <v>163</v>
      </c>
      <c r="C118" s="4" t="s">
        <v>44</v>
      </c>
      <c r="D118" s="4" t="s">
        <v>37</v>
      </c>
      <c r="E118" s="4">
        <v>33</v>
      </c>
      <c r="F118" s="4">
        <v>0</v>
      </c>
      <c r="G118" s="4">
        <v>0</v>
      </c>
      <c r="H118" s="4">
        <v>35.630099999999999</v>
      </c>
      <c r="I118" s="4">
        <f>-79.8064</f>
        <v>-79.806399999999996</v>
      </c>
    </row>
    <row r="119" spans="1:9" ht="15.75" thickBot="1" x14ac:dyDescent="0.3">
      <c r="A119" s="3"/>
      <c r="B119" s="5" t="s">
        <v>164</v>
      </c>
      <c r="C119" s="5" t="s">
        <v>44</v>
      </c>
      <c r="D119" s="5" t="s">
        <v>165</v>
      </c>
      <c r="E119" s="5">
        <v>39</v>
      </c>
      <c r="F119" s="5">
        <v>0</v>
      </c>
      <c r="G119" s="5">
        <v>0</v>
      </c>
      <c r="H119" s="5">
        <v>35.747799999999998</v>
      </c>
      <c r="I119" s="5">
        <f>-86.6923</f>
        <v>-86.692300000000003</v>
      </c>
    </row>
    <row r="120" spans="1:9" ht="15.75" thickBot="1" x14ac:dyDescent="0.3">
      <c r="A120" s="3"/>
      <c r="B120" s="4" t="s">
        <v>166</v>
      </c>
      <c r="C120" s="4" t="s">
        <v>44</v>
      </c>
      <c r="D120" s="4" t="s">
        <v>37</v>
      </c>
      <c r="E120" s="4">
        <v>32</v>
      </c>
      <c r="F120" s="4">
        <v>0</v>
      </c>
      <c r="G120" s="4">
        <v>0</v>
      </c>
      <c r="H120" s="4">
        <v>39.063899999999997</v>
      </c>
      <c r="I120" s="4">
        <f>-76.8021</f>
        <v>-76.802099999999996</v>
      </c>
    </row>
    <row r="121" spans="1:9" ht="15.75" thickBot="1" x14ac:dyDescent="0.3">
      <c r="A121" s="3"/>
      <c r="B121" s="5"/>
      <c r="C121" s="5" t="s">
        <v>118</v>
      </c>
      <c r="D121" s="5" t="s">
        <v>167</v>
      </c>
      <c r="E121" s="5">
        <v>33</v>
      </c>
      <c r="F121" s="5">
        <v>0</v>
      </c>
      <c r="G121" s="5">
        <v>0</v>
      </c>
      <c r="H121" s="5">
        <v>42.315399999999997</v>
      </c>
      <c r="I121" s="5">
        <v>43.356900000000003</v>
      </c>
    </row>
    <row r="122" spans="1:9" ht="15.75" thickBot="1" x14ac:dyDescent="0.3">
      <c r="A122" s="3"/>
      <c r="B122" s="4"/>
      <c r="C122" s="4" t="s">
        <v>168</v>
      </c>
      <c r="D122" s="4" t="s">
        <v>10</v>
      </c>
      <c r="E122" s="4">
        <v>30</v>
      </c>
      <c r="F122" s="4">
        <v>0</v>
      </c>
      <c r="G122" s="4">
        <v>1</v>
      </c>
      <c r="H122" s="4">
        <v>56.879600000000003</v>
      </c>
      <c r="I122" s="4">
        <v>24.603200000000001</v>
      </c>
    </row>
    <row r="123" spans="1:9" ht="15.75" thickBot="1" x14ac:dyDescent="0.3">
      <c r="A123" s="3"/>
      <c r="B123" s="5" t="s">
        <v>169</v>
      </c>
      <c r="C123" s="5" t="s">
        <v>44</v>
      </c>
      <c r="D123" s="5" t="s">
        <v>37</v>
      </c>
      <c r="E123" s="5">
        <v>37</v>
      </c>
      <c r="F123" s="5">
        <v>0</v>
      </c>
      <c r="G123" s="5">
        <v>0</v>
      </c>
      <c r="H123" s="5">
        <v>40.388800000000003</v>
      </c>
      <c r="I123" s="5">
        <f>-82.7649</f>
        <v>-82.764899999999997</v>
      </c>
    </row>
    <row r="124" spans="1:9" ht="15.75" thickBot="1" x14ac:dyDescent="0.3">
      <c r="A124" s="3"/>
      <c r="B124" s="4"/>
      <c r="C124" s="4" t="s">
        <v>170</v>
      </c>
      <c r="D124" s="4" t="s">
        <v>148</v>
      </c>
      <c r="E124" s="4">
        <v>28</v>
      </c>
      <c r="F124" s="4">
        <v>2</v>
      </c>
      <c r="G124" s="4">
        <v>0</v>
      </c>
      <c r="H124" s="4">
        <f>-1.8312</f>
        <v>-1.8311999999999999</v>
      </c>
      <c r="I124" s="4">
        <f>-78.1834</f>
        <v>-78.183400000000006</v>
      </c>
    </row>
    <row r="125" spans="1:9" ht="15.75" thickBot="1" x14ac:dyDescent="0.3">
      <c r="A125" s="3"/>
      <c r="B125" s="5"/>
      <c r="C125" s="5" t="s">
        <v>171</v>
      </c>
      <c r="D125" s="5" t="s">
        <v>10</v>
      </c>
      <c r="E125" s="5">
        <v>28</v>
      </c>
      <c r="F125" s="5">
        <v>1</v>
      </c>
      <c r="G125" s="5">
        <v>1</v>
      </c>
      <c r="H125" s="5">
        <v>31.791699999999999</v>
      </c>
      <c r="I125" s="5">
        <f>-7.0926</f>
        <v>-7.0926</v>
      </c>
    </row>
    <row r="126" spans="1:9" ht="15.75" thickBot="1" x14ac:dyDescent="0.3">
      <c r="A126" s="3"/>
      <c r="B126" s="4" t="s">
        <v>172</v>
      </c>
      <c r="C126" s="4" t="s">
        <v>44</v>
      </c>
      <c r="D126" s="4" t="s">
        <v>37</v>
      </c>
      <c r="E126" s="4">
        <v>32</v>
      </c>
      <c r="F126" s="4">
        <v>0</v>
      </c>
      <c r="G126" s="4">
        <v>1</v>
      </c>
      <c r="H126" s="4">
        <v>44.268500000000003</v>
      </c>
      <c r="I126" s="4">
        <f>-89.6165</f>
        <v>-89.616500000000002</v>
      </c>
    </row>
    <row r="127" spans="1:9" ht="15.75" thickBot="1" x14ac:dyDescent="0.3">
      <c r="A127" s="3"/>
      <c r="B127" s="5"/>
      <c r="C127" s="5" t="s">
        <v>173</v>
      </c>
      <c r="D127" s="5" t="s">
        <v>174</v>
      </c>
      <c r="E127" s="5">
        <v>27</v>
      </c>
      <c r="F127" s="5">
        <v>0</v>
      </c>
      <c r="G127" s="5">
        <v>3</v>
      </c>
      <c r="H127" s="5">
        <v>53.709800000000001</v>
      </c>
      <c r="I127" s="5">
        <v>27.953399999999998</v>
      </c>
    </row>
    <row r="128" spans="1:9" ht="15.75" thickBot="1" x14ac:dyDescent="0.3">
      <c r="A128" s="3"/>
      <c r="B128" s="4"/>
      <c r="C128" s="4" t="s">
        <v>175</v>
      </c>
      <c r="D128" s="4" t="s">
        <v>10</v>
      </c>
      <c r="E128" s="4">
        <v>27</v>
      </c>
      <c r="F128" s="4">
        <v>0</v>
      </c>
      <c r="G128" s="4">
        <v>0</v>
      </c>
      <c r="H128" s="4">
        <v>9.7489000000000008</v>
      </c>
      <c r="I128" s="4">
        <f>-83.7534</f>
        <v>-83.753399999999999</v>
      </c>
    </row>
    <row r="129" spans="1:9" ht="15.75" thickBot="1" x14ac:dyDescent="0.3">
      <c r="A129" s="3"/>
      <c r="B129" s="5"/>
      <c r="C129" s="5" t="s">
        <v>176</v>
      </c>
      <c r="D129" s="5" t="s">
        <v>148</v>
      </c>
      <c r="E129" s="5">
        <v>26</v>
      </c>
      <c r="F129" s="5">
        <v>0</v>
      </c>
      <c r="G129" s="5">
        <v>0</v>
      </c>
      <c r="H129" s="5">
        <v>35.126399999999997</v>
      </c>
      <c r="I129" s="5">
        <v>33.429900000000004</v>
      </c>
    </row>
    <row r="130" spans="1:9" ht="15.75" thickBot="1" x14ac:dyDescent="0.3">
      <c r="A130" s="3"/>
      <c r="B130" s="4" t="s">
        <v>177</v>
      </c>
      <c r="C130" s="4" t="s">
        <v>112</v>
      </c>
      <c r="D130" s="4" t="s">
        <v>51</v>
      </c>
      <c r="E130" s="4">
        <v>24</v>
      </c>
      <c r="F130" s="4">
        <v>0</v>
      </c>
      <c r="G130" s="4">
        <v>0</v>
      </c>
      <c r="H130" s="4">
        <v>52.939900000000002</v>
      </c>
      <c r="I130" s="4">
        <f>-73.5491</f>
        <v>-73.549099999999996</v>
      </c>
    </row>
    <row r="131" spans="1:9" ht="15.75" thickBot="1" x14ac:dyDescent="0.3">
      <c r="A131" s="3"/>
      <c r="B131" s="5" t="s">
        <v>178</v>
      </c>
      <c r="C131" s="5" t="s">
        <v>44</v>
      </c>
      <c r="D131" s="5" t="s">
        <v>37</v>
      </c>
      <c r="E131" s="5">
        <v>24</v>
      </c>
      <c r="F131" s="5">
        <v>0</v>
      </c>
      <c r="G131" s="5">
        <v>0</v>
      </c>
      <c r="H131" s="5">
        <v>41.597799999999999</v>
      </c>
      <c r="I131" s="5">
        <f>-72.7554</f>
        <v>-72.755399999999995</v>
      </c>
    </row>
    <row r="132" spans="1:9" ht="15.75" thickBot="1" x14ac:dyDescent="0.3">
      <c r="A132" s="3"/>
      <c r="B132" s="4" t="s">
        <v>179</v>
      </c>
      <c r="C132" s="4" t="s">
        <v>44</v>
      </c>
      <c r="D132" s="4" t="s">
        <v>37</v>
      </c>
      <c r="E132" s="4">
        <v>28</v>
      </c>
      <c r="F132" s="4">
        <v>0</v>
      </c>
      <c r="G132" s="4">
        <v>0</v>
      </c>
      <c r="H132" s="4">
        <v>40.15</v>
      </c>
      <c r="I132" s="4">
        <f>-111.8624</f>
        <v>-111.86239999999999</v>
      </c>
    </row>
    <row r="133" spans="1:9" ht="15.75" thickBot="1" x14ac:dyDescent="0.3">
      <c r="A133" s="3"/>
      <c r="B133" s="5"/>
      <c r="C133" s="5" t="s">
        <v>180</v>
      </c>
      <c r="D133" s="5" t="s">
        <v>10</v>
      </c>
      <c r="E133" s="5">
        <v>26</v>
      </c>
      <c r="F133" s="5">
        <v>0</v>
      </c>
      <c r="G133" s="5">
        <v>0</v>
      </c>
      <c r="H133" s="5">
        <v>40.069099999999999</v>
      </c>
      <c r="I133" s="5">
        <v>45.038200000000003</v>
      </c>
    </row>
    <row r="134" spans="1:9" ht="15.75" thickBot="1" x14ac:dyDescent="0.3">
      <c r="A134" s="3"/>
      <c r="B134" s="4"/>
      <c r="C134" s="4" t="s">
        <v>181</v>
      </c>
      <c r="D134" s="4" t="s">
        <v>10</v>
      </c>
      <c r="E134" s="4">
        <v>24</v>
      </c>
      <c r="F134" s="4">
        <v>0</v>
      </c>
      <c r="G134" s="4">
        <v>0</v>
      </c>
      <c r="H134" s="4">
        <v>43.915900000000001</v>
      </c>
      <c r="I134" s="4">
        <v>17.679099999999998</v>
      </c>
    </row>
    <row r="135" spans="1:9" ht="15.75" thickBot="1" x14ac:dyDescent="0.3">
      <c r="A135" s="3"/>
      <c r="B135" s="5"/>
      <c r="C135" s="5" t="s">
        <v>182</v>
      </c>
      <c r="D135" s="5" t="s">
        <v>10</v>
      </c>
      <c r="E135" s="5">
        <v>21</v>
      </c>
      <c r="F135" s="5">
        <v>0</v>
      </c>
      <c r="G135" s="5">
        <v>1</v>
      </c>
      <c r="H135" s="5">
        <v>35.9375</v>
      </c>
      <c r="I135" s="5">
        <v>14.375400000000001</v>
      </c>
    </row>
    <row r="136" spans="1:9" ht="15.75" thickBot="1" x14ac:dyDescent="0.3">
      <c r="A136" s="3"/>
      <c r="B136" s="4" t="s">
        <v>183</v>
      </c>
      <c r="C136" s="4" t="s">
        <v>44</v>
      </c>
      <c r="D136" s="4" t="s">
        <v>149</v>
      </c>
      <c r="E136" s="4">
        <v>21</v>
      </c>
      <c r="F136" s="4">
        <v>0</v>
      </c>
      <c r="G136" s="4">
        <v>0</v>
      </c>
      <c r="H136" s="4">
        <v>37.648899999999998</v>
      </c>
      <c r="I136" s="4">
        <f>-122.6655</f>
        <v>-122.66549999999999</v>
      </c>
    </row>
    <row r="137" spans="1:9" ht="15.75" thickBot="1" x14ac:dyDescent="0.3">
      <c r="A137" s="3"/>
      <c r="B137" s="5" t="s">
        <v>184</v>
      </c>
      <c r="C137" s="5" t="s">
        <v>44</v>
      </c>
      <c r="D137" s="5" t="s">
        <v>40</v>
      </c>
      <c r="E137" s="5">
        <v>24</v>
      </c>
      <c r="F137" s="5">
        <v>0</v>
      </c>
      <c r="G137" s="5">
        <v>0</v>
      </c>
      <c r="H137" s="5">
        <v>38.313499999999998</v>
      </c>
      <c r="I137" s="5">
        <f>-117.0554</f>
        <v>-117.05540000000001</v>
      </c>
    </row>
    <row r="138" spans="1:9" ht="15.75" thickBot="1" x14ac:dyDescent="0.3">
      <c r="A138" s="3"/>
      <c r="B138" s="4" t="s">
        <v>185</v>
      </c>
      <c r="C138" s="4" t="s">
        <v>95</v>
      </c>
      <c r="D138" s="4" t="s">
        <v>37</v>
      </c>
      <c r="E138" s="4">
        <v>20</v>
      </c>
      <c r="F138" s="4">
        <v>0</v>
      </c>
      <c r="G138" s="4">
        <v>3</v>
      </c>
      <c r="H138" s="4">
        <f>-34.9285</f>
        <v>-34.9285</v>
      </c>
      <c r="I138" s="4">
        <v>138.60069999999999</v>
      </c>
    </row>
    <row r="139" spans="1:9" ht="15.75" thickBot="1" x14ac:dyDescent="0.3">
      <c r="A139" s="3"/>
      <c r="B139" s="5"/>
      <c r="C139" s="5" t="s">
        <v>186</v>
      </c>
      <c r="D139" s="5" t="s">
        <v>10</v>
      </c>
      <c r="E139" s="5">
        <v>22</v>
      </c>
      <c r="F139" s="5">
        <v>0</v>
      </c>
      <c r="G139" s="5">
        <v>9</v>
      </c>
      <c r="H139" s="5">
        <v>21.473500000000001</v>
      </c>
      <c r="I139" s="5">
        <v>55.9754</v>
      </c>
    </row>
    <row r="140" spans="1:9" ht="15.75" thickBot="1" x14ac:dyDescent="0.3">
      <c r="A140" s="3"/>
      <c r="B140" s="4" t="s">
        <v>187</v>
      </c>
      <c r="C140" s="4" t="s">
        <v>44</v>
      </c>
      <c r="D140" s="4" t="s">
        <v>37</v>
      </c>
      <c r="E140" s="4">
        <v>20</v>
      </c>
      <c r="F140" s="4">
        <v>0</v>
      </c>
      <c r="G140" s="4">
        <v>0</v>
      </c>
      <c r="H140" s="4">
        <v>39.849400000000003</v>
      </c>
      <c r="I140" s="4">
        <f>-86.2583</f>
        <v>-86.258300000000006</v>
      </c>
    </row>
    <row r="141" spans="1:9" ht="15.75" thickBot="1" x14ac:dyDescent="0.3">
      <c r="A141" s="3"/>
      <c r="B141" s="5" t="s">
        <v>188</v>
      </c>
      <c r="C141" s="5" t="s">
        <v>44</v>
      </c>
      <c r="D141" s="5" t="s">
        <v>146</v>
      </c>
      <c r="E141" s="5">
        <v>20</v>
      </c>
      <c r="F141" s="5">
        <v>0</v>
      </c>
      <c r="G141" s="5">
        <v>0</v>
      </c>
      <c r="H141" s="5">
        <v>41.680900000000001</v>
      </c>
      <c r="I141" s="5">
        <f>-71.5118</f>
        <v>-71.511799999999994</v>
      </c>
    </row>
    <row r="142" spans="1:9" ht="15.75" thickBot="1" x14ac:dyDescent="0.3">
      <c r="A142" s="3"/>
      <c r="B142" s="4" t="s">
        <v>189</v>
      </c>
      <c r="C142" s="4" t="s">
        <v>44</v>
      </c>
      <c r="D142" s="4" t="s">
        <v>40</v>
      </c>
      <c r="E142" s="4">
        <v>28</v>
      </c>
      <c r="F142" s="4">
        <v>0</v>
      </c>
      <c r="G142" s="4">
        <v>0</v>
      </c>
      <c r="H142" s="4">
        <v>33.856900000000003</v>
      </c>
      <c r="I142" s="4">
        <f>-80.945</f>
        <v>-80.944999999999993</v>
      </c>
    </row>
    <row r="143" spans="1:9" ht="15.75" thickBot="1" x14ac:dyDescent="0.3">
      <c r="A143" s="3"/>
      <c r="B143" s="5" t="s">
        <v>190</v>
      </c>
      <c r="C143" s="5" t="s">
        <v>9</v>
      </c>
      <c r="D143" s="5" t="s">
        <v>32</v>
      </c>
      <c r="E143" s="5">
        <v>18</v>
      </c>
      <c r="F143" s="5">
        <v>0</v>
      </c>
      <c r="G143" s="5">
        <v>18</v>
      </c>
      <c r="H143" s="5">
        <v>35.745199999999997</v>
      </c>
      <c r="I143" s="5">
        <v>95.995599999999996</v>
      </c>
    </row>
    <row r="144" spans="1:9" ht="15.75" thickBot="1" x14ac:dyDescent="0.3">
      <c r="A144" s="3"/>
      <c r="B144" s="4"/>
      <c r="C144" s="4" t="s">
        <v>191</v>
      </c>
      <c r="D144" s="4" t="s">
        <v>192</v>
      </c>
      <c r="E144" s="4">
        <v>18</v>
      </c>
      <c r="F144" s="4">
        <v>0</v>
      </c>
      <c r="G144" s="4">
        <v>0</v>
      </c>
      <c r="H144" s="4">
        <v>33.886899999999997</v>
      </c>
      <c r="I144" s="4">
        <v>9.5374999999999996</v>
      </c>
    </row>
    <row r="145" spans="1:9" ht="15.75" thickBot="1" x14ac:dyDescent="0.3">
      <c r="A145" s="3"/>
      <c r="B145" s="5" t="s">
        <v>193</v>
      </c>
      <c r="C145" s="5" t="s">
        <v>44</v>
      </c>
      <c r="D145" s="5" t="s">
        <v>37</v>
      </c>
      <c r="E145" s="5">
        <v>18</v>
      </c>
      <c r="F145" s="5">
        <v>0</v>
      </c>
      <c r="G145" s="5">
        <v>0</v>
      </c>
      <c r="H145" s="5">
        <v>42.011499999999998</v>
      </c>
      <c r="I145" s="5">
        <f>-93.2105</f>
        <v>-93.210499999999996</v>
      </c>
    </row>
    <row r="146" spans="1:9" ht="15.75" thickBot="1" x14ac:dyDescent="0.3">
      <c r="A146" s="3"/>
      <c r="B146" s="4" t="s">
        <v>194</v>
      </c>
      <c r="C146" s="4" t="s">
        <v>44</v>
      </c>
      <c r="D146" s="4" t="s">
        <v>195</v>
      </c>
      <c r="E146" s="4">
        <v>20</v>
      </c>
      <c r="F146" s="4">
        <v>0</v>
      </c>
      <c r="G146" s="4">
        <v>0</v>
      </c>
      <c r="H146" s="4">
        <v>37.668100000000003</v>
      </c>
      <c r="I146" s="4">
        <f>-84.6701</f>
        <v>-84.670100000000005</v>
      </c>
    </row>
    <row r="147" spans="1:9" ht="15.75" thickBot="1" x14ac:dyDescent="0.3">
      <c r="A147" s="3"/>
      <c r="B147" s="5" t="s">
        <v>196</v>
      </c>
      <c r="C147" s="5" t="s">
        <v>95</v>
      </c>
      <c r="D147" s="5" t="s">
        <v>197</v>
      </c>
      <c r="E147" s="5">
        <v>17</v>
      </c>
      <c r="F147" s="5">
        <v>1</v>
      </c>
      <c r="G147" s="5">
        <v>0</v>
      </c>
      <c r="H147" s="5">
        <f>-31.9505</f>
        <v>-31.950500000000002</v>
      </c>
      <c r="I147" s="5">
        <v>115.8605</v>
      </c>
    </row>
    <row r="148" spans="1:9" ht="15.75" thickBot="1" x14ac:dyDescent="0.3">
      <c r="A148" s="3"/>
      <c r="B148" s="4" t="s">
        <v>198</v>
      </c>
      <c r="C148" s="4" t="s">
        <v>44</v>
      </c>
      <c r="D148" s="4" t="s">
        <v>37</v>
      </c>
      <c r="E148" s="4">
        <v>17</v>
      </c>
      <c r="F148" s="4">
        <v>0</v>
      </c>
      <c r="G148" s="4">
        <v>0</v>
      </c>
      <c r="H148" s="4">
        <v>41.125399999999999</v>
      </c>
      <c r="I148" s="4">
        <f>-98.2681</f>
        <v>-98.268100000000004</v>
      </c>
    </row>
    <row r="149" spans="1:9" ht="15.75" thickBot="1" x14ac:dyDescent="0.3">
      <c r="A149" s="3"/>
      <c r="B149" s="5"/>
      <c r="C149" s="5" t="s">
        <v>199</v>
      </c>
      <c r="D149" s="5" t="s">
        <v>10</v>
      </c>
      <c r="E149" s="5">
        <v>16</v>
      </c>
      <c r="F149" s="5">
        <v>0</v>
      </c>
      <c r="G149" s="5">
        <v>0</v>
      </c>
      <c r="H149" s="5">
        <v>33.939100000000003</v>
      </c>
      <c r="I149" s="5">
        <v>67.709999999999994</v>
      </c>
    </row>
    <row r="150" spans="1:9" ht="15.75" thickBot="1" x14ac:dyDescent="0.3">
      <c r="A150" s="3"/>
      <c r="B150" s="4" t="s">
        <v>200</v>
      </c>
      <c r="C150" s="4" t="s">
        <v>44</v>
      </c>
      <c r="D150" s="4" t="s">
        <v>37</v>
      </c>
      <c r="E150" s="4">
        <v>16</v>
      </c>
      <c r="F150" s="4">
        <v>0</v>
      </c>
      <c r="G150" s="4">
        <v>0</v>
      </c>
      <c r="H150" s="4">
        <v>34.969700000000003</v>
      </c>
      <c r="I150" s="4">
        <f>-92.3731</f>
        <v>-92.373099999999994</v>
      </c>
    </row>
    <row r="151" spans="1:9" ht="15.75" thickBot="1" x14ac:dyDescent="0.3">
      <c r="A151" s="3"/>
      <c r="B151" s="5" t="s">
        <v>201</v>
      </c>
      <c r="C151" s="5" t="s">
        <v>44</v>
      </c>
      <c r="D151" s="5" t="s">
        <v>202</v>
      </c>
      <c r="E151" s="5">
        <v>16</v>
      </c>
      <c r="F151" s="5">
        <v>0</v>
      </c>
      <c r="G151" s="5">
        <v>0</v>
      </c>
      <c r="H151" s="5">
        <v>38.897399999999998</v>
      </c>
      <c r="I151" s="5">
        <f>-77.0268</f>
        <v>-77.026799999999994</v>
      </c>
    </row>
    <row r="152" spans="1:9" ht="15.75" thickBot="1" x14ac:dyDescent="0.3">
      <c r="A152" s="3"/>
      <c r="B152" s="4"/>
      <c r="C152" s="4" t="s">
        <v>203</v>
      </c>
      <c r="D152" s="4" t="s">
        <v>204</v>
      </c>
      <c r="E152" s="4">
        <v>23</v>
      </c>
      <c r="F152" s="4">
        <v>1</v>
      </c>
      <c r="G152" s="4">
        <v>6</v>
      </c>
      <c r="H152" s="4">
        <v>40.143099999999997</v>
      </c>
      <c r="I152" s="4">
        <v>47.576900000000002</v>
      </c>
    </row>
    <row r="153" spans="1:9" ht="15.75" thickBot="1" x14ac:dyDescent="0.3">
      <c r="A153" s="3"/>
      <c r="B153" s="5"/>
      <c r="C153" s="5" t="s">
        <v>205</v>
      </c>
      <c r="D153" s="5" t="s">
        <v>206</v>
      </c>
      <c r="E153" s="5">
        <v>14</v>
      </c>
      <c r="F153" s="5">
        <v>0</v>
      </c>
      <c r="G153" s="5">
        <v>1</v>
      </c>
      <c r="H153" s="5">
        <v>41.608600000000003</v>
      </c>
      <c r="I153" s="5">
        <v>21.7453</v>
      </c>
    </row>
    <row r="154" spans="1:9" ht="15.75" thickBot="1" x14ac:dyDescent="0.3">
      <c r="A154" s="3"/>
      <c r="B154" s="4"/>
      <c r="C154" s="4" t="s">
        <v>207</v>
      </c>
      <c r="D154" s="4" t="s">
        <v>10</v>
      </c>
      <c r="E154" s="4">
        <v>13</v>
      </c>
      <c r="F154" s="4">
        <v>0</v>
      </c>
      <c r="G154" s="4">
        <v>0</v>
      </c>
      <c r="H154" s="4">
        <v>3.2027999999999999</v>
      </c>
      <c r="I154" s="4">
        <v>73.220699999999994</v>
      </c>
    </row>
    <row r="155" spans="1:9" ht="15.75" thickBot="1" x14ac:dyDescent="0.3">
      <c r="A155" s="3"/>
      <c r="B155" s="5" t="s">
        <v>208</v>
      </c>
      <c r="C155" s="5" t="s">
        <v>44</v>
      </c>
      <c r="D155" s="5" t="s">
        <v>202</v>
      </c>
      <c r="E155" s="5">
        <v>13</v>
      </c>
      <c r="F155" s="5">
        <v>0</v>
      </c>
      <c r="G155" s="5">
        <v>0</v>
      </c>
      <c r="H155" s="5">
        <v>34.840499999999999</v>
      </c>
      <c r="I155" s="5">
        <f>-106.2485</f>
        <v>-106.24850000000001</v>
      </c>
    </row>
    <row r="156" spans="1:9" ht="15.75" thickBot="1" x14ac:dyDescent="0.3">
      <c r="A156" s="3"/>
      <c r="B156" s="4"/>
      <c r="C156" s="4" t="s">
        <v>209</v>
      </c>
      <c r="D156" s="4" t="s">
        <v>10</v>
      </c>
      <c r="E156" s="4">
        <v>12</v>
      </c>
      <c r="F156" s="4">
        <v>0</v>
      </c>
      <c r="G156" s="4">
        <v>1</v>
      </c>
      <c r="H156" s="4">
        <v>55.169400000000003</v>
      </c>
      <c r="I156" s="4">
        <v>23.8813</v>
      </c>
    </row>
    <row r="157" spans="1:9" ht="15.75" thickBot="1" x14ac:dyDescent="0.3">
      <c r="A157" s="3"/>
      <c r="B157" s="5"/>
      <c r="C157" s="5" t="s">
        <v>210</v>
      </c>
      <c r="D157" s="5" t="s">
        <v>192</v>
      </c>
      <c r="E157" s="5">
        <v>23</v>
      </c>
      <c r="F157" s="5">
        <v>0</v>
      </c>
      <c r="G157" s="5">
        <v>0</v>
      </c>
      <c r="H157" s="5">
        <v>47.4116</v>
      </c>
      <c r="I157" s="5">
        <v>28.369900000000001</v>
      </c>
    </row>
    <row r="158" spans="1:9" ht="15.75" thickBot="1" x14ac:dyDescent="0.3">
      <c r="A158" s="3"/>
      <c r="B158" s="4" t="s">
        <v>211</v>
      </c>
      <c r="C158" s="4" t="s">
        <v>44</v>
      </c>
      <c r="D158" s="4" t="s">
        <v>37</v>
      </c>
      <c r="E158" s="4">
        <v>12</v>
      </c>
      <c r="F158" s="4">
        <v>0</v>
      </c>
      <c r="G158" s="4">
        <v>0</v>
      </c>
      <c r="H158" s="4">
        <v>32.318199999999997</v>
      </c>
      <c r="I158" s="4">
        <f>-86.9023</f>
        <v>-86.902299999999997</v>
      </c>
    </row>
    <row r="159" spans="1:9" ht="15.75" thickBot="1" x14ac:dyDescent="0.3">
      <c r="A159" s="3"/>
      <c r="B159" s="5" t="s">
        <v>212</v>
      </c>
      <c r="C159" s="5" t="s">
        <v>44</v>
      </c>
      <c r="D159" s="5" t="s">
        <v>213</v>
      </c>
      <c r="E159" s="5">
        <v>13</v>
      </c>
      <c r="F159" s="5">
        <v>0</v>
      </c>
      <c r="G159" s="5">
        <v>1</v>
      </c>
      <c r="H159" s="5">
        <v>33.729799999999997</v>
      </c>
      <c r="I159" s="5">
        <f>-111.4312</f>
        <v>-111.4312</v>
      </c>
    </row>
    <row r="160" spans="1:9" ht="15.75" thickBot="1" x14ac:dyDescent="0.3">
      <c r="A160" s="3"/>
      <c r="B160" s="4" t="s">
        <v>214</v>
      </c>
      <c r="C160" s="4" t="s">
        <v>36</v>
      </c>
      <c r="D160" s="4" t="s">
        <v>37</v>
      </c>
      <c r="E160" s="4">
        <v>11</v>
      </c>
      <c r="F160" s="4">
        <v>0</v>
      </c>
      <c r="G160" s="4">
        <v>0</v>
      </c>
      <c r="H160" s="4">
        <v>61.892600000000002</v>
      </c>
      <c r="I160" s="4">
        <f>-6.9118</f>
        <v>-6.9118000000000004</v>
      </c>
    </row>
    <row r="161" spans="1:9" ht="15.75" thickBot="1" x14ac:dyDescent="0.3">
      <c r="A161" s="3"/>
      <c r="B161" s="5"/>
      <c r="C161" s="5" t="s">
        <v>215</v>
      </c>
      <c r="D161" s="5" t="s">
        <v>192</v>
      </c>
      <c r="E161" s="5">
        <v>11</v>
      </c>
      <c r="F161" s="5">
        <v>0</v>
      </c>
      <c r="G161" s="5">
        <v>0</v>
      </c>
      <c r="H161" s="5">
        <v>18.735700000000001</v>
      </c>
      <c r="I161" s="5">
        <f>-70.1627</f>
        <v>-70.162700000000001</v>
      </c>
    </row>
    <row r="162" spans="1:9" ht="15.75" thickBot="1" x14ac:dyDescent="0.3">
      <c r="A162" s="3"/>
      <c r="B162" s="4"/>
      <c r="C162" s="4" t="s">
        <v>216</v>
      </c>
      <c r="D162" s="4" t="s">
        <v>10</v>
      </c>
      <c r="E162" s="4">
        <v>18</v>
      </c>
      <c r="F162" s="4">
        <v>0</v>
      </c>
      <c r="G162" s="4">
        <v>1</v>
      </c>
      <c r="H162" s="4">
        <v>7.8731</v>
      </c>
      <c r="I162" s="4">
        <v>80.771799999999999</v>
      </c>
    </row>
    <row r="163" spans="1:9" ht="15.75" thickBot="1" x14ac:dyDescent="0.3">
      <c r="A163" s="3"/>
      <c r="B163" s="5"/>
      <c r="C163" s="5" t="s">
        <v>217</v>
      </c>
      <c r="D163" s="5" t="s">
        <v>218</v>
      </c>
      <c r="E163" s="5">
        <v>10</v>
      </c>
      <c r="F163" s="5">
        <v>0</v>
      </c>
      <c r="G163" s="5">
        <v>0</v>
      </c>
      <c r="H163" s="5">
        <f>-16.2902</f>
        <v>-16.290199999999999</v>
      </c>
      <c r="I163" s="5">
        <f>-63.5887</f>
        <v>-63.588700000000003</v>
      </c>
    </row>
    <row r="164" spans="1:9" ht="15.75" thickBot="1" x14ac:dyDescent="0.3">
      <c r="A164" s="3"/>
      <c r="B164" s="4" t="s">
        <v>219</v>
      </c>
      <c r="C164" s="4" t="s">
        <v>9</v>
      </c>
      <c r="D164" s="4" t="s">
        <v>220</v>
      </c>
      <c r="E164" s="4">
        <v>10</v>
      </c>
      <c r="F164" s="4">
        <v>0</v>
      </c>
      <c r="G164" s="4">
        <v>10</v>
      </c>
      <c r="H164" s="4">
        <v>22.166699999999999</v>
      </c>
      <c r="I164" s="4">
        <v>113.55</v>
      </c>
    </row>
    <row r="165" spans="1:9" ht="15.75" thickBot="1" x14ac:dyDescent="0.3">
      <c r="A165" s="3"/>
      <c r="B165" s="5"/>
      <c r="C165" s="5" t="s">
        <v>221</v>
      </c>
      <c r="D165" s="5" t="s">
        <v>206</v>
      </c>
      <c r="E165" s="5">
        <v>24</v>
      </c>
      <c r="F165" s="5">
        <v>0</v>
      </c>
      <c r="G165" s="5">
        <v>1</v>
      </c>
      <c r="H165" s="5">
        <v>14.497400000000001</v>
      </c>
      <c r="I165" s="5">
        <f>-14.4524</f>
        <v>-14.452400000000001</v>
      </c>
    </row>
    <row r="166" spans="1:9" ht="15.75" thickBot="1" x14ac:dyDescent="0.3">
      <c r="A166" s="3"/>
      <c r="B166" s="4"/>
      <c r="C166" s="4" t="s">
        <v>222</v>
      </c>
      <c r="D166" s="4" t="s">
        <v>26</v>
      </c>
      <c r="E166" s="4">
        <v>9</v>
      </c>
      <c r="F166" s="4">
        <v>0</v>
      </c>
      <c r="G166" s="4">
        <v>0</v>
      </c>
      <c r="H166" s="4">
        <v>14.641500000000001</v>
      </c>
      <c r="I166" s="4">
        <f>-61.0242</f>
        <v>-61.0242</v>
      </c>
    </row>
    <row r="167" spans="1:9" ht="15.75" thickBot="1" x14ac:dyDescent="0.3">
      <c r="A167" s="3"/>
      <c r="B167" s="5" t="s">
        <v>223</v>
      </c>
      <c r="C167" s="5" t="s">
        <v>44</v>
      </c>
      <c r="D167" s="5" t="s">
        <v>224</v>
      </c>
      <c r="E167" s="5">
        <v>9</v>
      </c>
      <c r="F167" s="5">
        <v>1</v>
      </c>
      <c r="G167" s="5">
        <v>0</v>
      </c>
      <c r="H167" s="5">
        <v>44.299799999999998</v>
      </c>
      <c r="I167" s="5">
        <f>-99.4388</f>
        <v>-99.438800000000001</v>
      </c>
    </row>
    <row r="168" spans="1:9" ht="15.75" thickBot="1" x14ac:dyDescent="0.3">
      <c r="A168" s="3"/>
      <c r="B168" s="4"/>
      <c r="C168" s="4" t="s">
        <v>225</v>
      </c>
      <c r="D168" s="4" t="s">
        <v>226</v>
      </c>
      <c r="E168" s="4">
        <v>10</v>
      </c>
      <c r="F168" s="4">
        <v>0</v>
      </c>
      <c r="G168" s="4">
        <v>0</v>
      </c>
      <c r="H168" s="4">
        <v>18.1096</v>
      </c>
      <c r="I168" s="4">
        <f>-77.2975</f>
        <v>-77.297499999999999</v>
      </c>
    </row>
    <row r="169" spans="1:9" ht="15.75" thickBot="1" x14ac:dyDescent="0.3">
      <c r="A169" s="3"/>
      <c r="B169" s="5"/>
      <c r="C169" s="5" t="s">
        <v>227</v>
      </c>
      <c r="D169" s="5" t="s">
        <v>10</v>
      </c>
      <c r="E169" s="5">
        <v>9</v>
      </c>
      <c r="F169" s="5">
        <v>0</v>
      </c>
      <c r="G169" s="5">
        <v>0</v>
      </c>
      <c r="H169" s="5">
        <v>48.019599999999997</v>
      </c>
      <c r="I169" s="5">
        <v>66.923699999999997</v>
      </c>
    </row>
    <row r="170" spans="1:9" ht="15.75" thickBot="1" x14ac:dyDescent="0.3">
      <c r="A170" s="3"/>
      <c r="B170" s="4"/>
      <c r="C170" s="4" t="s">
        <v>228</v>
      </c>
      <c r="D170" s="4" t="s">
        <v>10</v>
      </c>
      <c r="E170" s="4">
        <v>8</v>
      </c>
      <c r="F170" s="4">
        <v>0</v>
      </c>
      <c r="G170" s="4">
        <v>0</v>
      </c>
      <c r="H170" s="4">
        <f>-40.9006</f>
        <v>-40.900599999999997</v>
      </c>
      <c r="I170" s="4">
        <v>174.886</v>
      </c>
    </row>
    <row r="171" spans="1:9" ht="15.75" thickBot="1" x14ac:dyDescent="0.3">
      <c r="A171" s="3"/>
      <c r="B171" s="5" t="s">
        <v>229</v>
      </c>
      <c r="C171" s="5" t="s">
        <v>44</v>
      </c>
      <c r="D171" s="5" t="s">
        <v>40</v>
      </c>
      <c r="E171" s="5">
        <v>8</v>
      </c>
      <c r="F171" s="5">
        <v>1</v>
      </c>
      <c r="G171" s="5">
        <v>0</v>
      </c>
      <c r="H171" s="5">
        <v>38.526600000000002</v>
      </c>
      <c r="I171" s="5">
        <f>-96.7265</f>
        <v>-96.726500000000001</v>
      </c>
    </row>
    <row r="172" spans="1:9" ht="15.75" thickBot="1" x14ac:dyDescent="0.3">
      <c r="A172" s="3"/>
      <c r="B172" s="4"/>
      <c r="C172" s="4" t="s">
        <v>230</v>
      </c>
      <c r="D172" s="4" t="s">
        <v>10</v>
      </c>
      <c r="E172" s="4">
        <v>10</v>
      </c>
      <c r="F172" s="4">
        <v>0</v>
      </c>
      <c r="G172" s="4">
        <v>0</v>
      </c>
      <c r="H172" s="4">
        <v>6.4238</v>
      </c>
      <c r="I172" s="4">
        <f>-66.5897</f>
        <v>-66.589699999999993</v>
      </c>
    </row>
    <row r="173" spans="1:9" ht="15.75" thickBot="1" x14ac:dyDescent="0.3">
      <c r="A173" s="3"/>
      <c r="B173" s="5"/>
      <c r="C173" s="5" t="s">
        <v>231</v>
      </c>
      <c r="D173" s="5" t="s">
        <v>218</v>
      </c>
      <c r="E173" s="5">
        <v>7</v>
      </c>
      <c r="F173" s="5">
        <v>0</v>
      </c>
      <c r="G173" s="5">
        <v>1</v>
      </c>
      <c r="H173" s="5">
        <v>12.5657</v>
      </c>
      <c r="I173" s="5">
        <v>104.991</v>
      </c>
    </row>
    <row r="174" spans="1:9" ht="15.75" thickBot="1" x14ac:dyDescent="0.3">
      <c r="A174" s="3"/>
      <c r="B174" s="4"/>
      <c r="C174" s="4" t="s">
        <v>232</v>
      </c>
      <c r="D174" s="4" t="s">
        <v>10</v>
      </c>
      <c r="E174" s="4">
        <v>8</v>
      </c>
      <c r="F174" s="4">
        <v>0</v>
      </c>
      <c r="G174" s="4">
        <v>1</v>
      </c>
      <c r="H174" s="4">
        <v>30.5852</v>
      </c>
      <c r="I174" s="4">
        <v>36.238399999999999</v>
      </c>
    </row>
    <row r="175" spans="1:9" ht="15.75" thickBot="1" x14ac:dyDescent="0.3">
      <c r="A175" s="3"/>
      <c r="B175" s="5"/>
      <c r="C175" s="5" t="s">
        <v>233</v>
      </c>
      <c r="D175" s="5" t="s">
        <v>37</v>
      </c>
      <c r="E175" s="5">
        <v>7</v>
      </c>
      <c r="F175" s="5">
        <v>0</v>
      </c>
      <c r="G175" s="5">
        <v>0</v>
      </c>
      <c r="H175" s="5">
        <f>-21.1151</f>
        <v>-21.115100000000002</v>
      </c>
      <c r="I175" s="5">
        <v>55.5364</v>
      </c>
    </row>
    <row r="176" spans="1:9" ht="15.75" thickBot="1" x14ac:dyDescent="0.3">
      <c r="A176" s="3"/>
      <c r="B176" s="4" t="s">
        <v>234</v>
      </c>
      <c r="C176" s="4" t="s">
        <v>44</v>
      </c>
      <c r="D176" s="4" t="s">
        <v>37</v>
      </c>
      <c r="E176" s="4">
        <v>7</v>
      </c>
      <c r="F176" s="4">
        <v>0</v>
      </c>
      <c r="G176" s="4">
        <v>0</v>
      </c>
      <c r="H176" s="4">
        <v>46.921900000000001</v>
      </c>
      <c r="I176" s="4">
        <f>-110.4544</f>
        <v>-110.45440000000001</v>
      </c>
    </row>
    <row r="177" spans="1:9" ht="15.75" thickBot="1" x14ac:dyDescent="0.3">
      <c r="A177" s="3"/>
      <c r="B177" s="5" t="s">
        <v>235</v>
      </c>
      <c r="C177" s="5" t="s">
        <v>44</v>
      </c>
      <c r="D177" s="5" t="s">
        <v>224</v>
      </c>
      <c r="E177" s="5">
        <v>13</v>
      </c>
      <c r="F177" s="5">
        <v>0</v>
      </c>
      <c r="G177" s="5">
        <v>0</v>
      </c>
      <c r="H177" s="5">
        <v>43.452500000000001</v>
      </c>
      <c r="I177" s="5">
        <f>-71.5639</f>
        <v>-71.563900000000004</v>
      </c>
    </row>
    <row r="178" spans="1:9" ht="15.75" thickBot="1" x14ac:dyDescent="0.3">
      <c r="A178" s="3"/>
      <c r="B178" s="4" t="s">
        <v>236</v>
      </c>
      <c r="C178" s="4" t="s">
        <v>95</v>
      </c>
      <c r="D178" s="4" t="s">
        <v>37</v>
      </c>
      <c r="E178" s="4">
        <v>6</v>
      </c>
      <c r="F178" s="4">
        <v>0</v>
      </c>
      <c r="G178" s="4">
        <v>0</v>
      </c>
      <c r="H178" s="4">
        <f>-41.4545</f>
        <v>-41.454500000000003</v>
      </c>
      <c r="I178" s="4">
        <v>145.97069999999999</v>
      </c>
    </row>
    <row r="179" spans="1:9" ht="15.75" thickBot="1" x14ac:dyDescent="0.3">
      <c r="A179" s="3"/>
      <c r="B179" s="5"/>
      <c r="C179" s="5" t="s">
        <v>237</v>
      </c>
      <c r="D179" s="5" t="s">
        <v>10</v>
      </c>
      <c r="E179" s="5">
        <v>6</v>
      </c>
      <c r="F179" s="5">
        <v>0</v>
      </c>
      <c r="G179" s="5">
        <v>0</v>
      </c>
      <c r="H179" s="5">
        <v>7.9465000000000003</v>
      </c>
      <c r="I179" s="5">
        <f>-1.0232</f>
        <v>-1.0232000000000001</v>
      </c>
    </row>
    <row r="180" spans="1:9" ht="15.75" thickBot="1" x14ac:dyDescent="0.3">
      <c r="A180" s="3"/>
      <c r="B180" s="4"/>
      <c r="C180" s="4" t="s">
        <v>238</v>
      </c>
      <c r="D180" s="4" t="s">
        <v>239</v>
      </c>
      <c r="E180" s="4">
        <v>6</v>
      </c>
      <c r="F180" s="4">
        <v>0</v>
      </c>
      <c r="G180" s="4">
        <v>0</v>
      </c>
      <c r="H180" s="4">
        <f>-23.4425</f>
        <v>-23.442499999999999</v>
      </c>
      <c r="I180" s="4">
        <f>-58.4438</f>
        <v>-58.443800000000003</v>
      </c>
    </row>
    <row r="181" spans="1:9" ht="15.75" thickBot="1" x14ac:dyDescent="0.3">
      <c r="A181" s="3"/>
      <c r="B181" s="5"/>
      <c r="C181" s="5" t="s">
        <v>240</v>
      </c>
      <c r="D181" s="5" t="s">
        <v>10</v>
      </c>
      <c r="E181" s="5">
        <v>6</v>
      </c>
      <c r="F181" s="5">
        <v>0</v>
      </c>
      <c r="G181" s="5">
        <v>0</v>
      </c>
      <c r="H181" s="5">
        <v>38.963700000000003</v>
      </c>
      <c r="I181" s="5">
        <v>35.243299999999998</v>
      </c>
    </row>
    <row r="182" spans="1:9" ht="15.75" thickBot="1" x14ac:dyDescent="0.3">
      <c r="A182" s="3"/>
      <c r="B182" s="4" t="s">
        <v>241</v>
      </c>
      <c r="C182" s="4" t="s">
        <v>44</v>
      </c>
      <c r="D182" s="4" t="s">
        <v>242</v>
      </c>
      <c r="E182" s="4">
        <v>7</v>
      </c>
      <c r="F182" s="4">
        <v>0</v>
      </c>
      <c r="G182" s="4">
        <v>0</v>
      </c>
      <c r="H182" s="4">
        <v>39.3185</v>
      </c>
      <c r="I182" s="4">
        <f>-75.5071</f>
        <v>-75.507099999999994</v>
      </c>
    </row>
    <row r="183" spans="1:9" ht="15.75" thickBot="1" x14ac:dyDescent="0.3">
      <c r="A183" s="3"/>
      <c r="B183" s="5" t="s">
        <v>243</v>
      </c>
      <c r="C183" s="5" t="s">
        <v>44</v>
      </c>
      <c r="D183" s="5" t="s">
        <v>37</v>
      </c>
      <c r="E183" s="5">
        <v>6</v>
      </c>
      <c r="F183" s="5">
        <v>0</v>
      </c>
      <c r="G183" s="5">
        <v>0</v>
      </c>
      <c r="H183" s="5">
        <v>21.0943</v>
      </c>
      <c r="I183" s="5">
        <f>-157.4983</f>
        <v>-157.4983</v>
      </c>
    </row>
    <row r="184" spans="1:9" ht="15.75" thickBot="1" x14ac:dyDescent="0.3">
      <c r="A184" s="3"/>
      <c r="B184" s="4" t="s">
        <v>244</v>
      </c>
      <c r="C184" s="4" t="s">
        <v>44</v>
      </c>
      <c r="D184" s="4" t="s">
        <v>37</v>
      </c>
      <c r="E184" s="4">
        <v>12</v>
      </c>
      <c r="F184" s="4">
        <v>0</v>
      </c>
      <c r="G184" s="4">
        <v>0</v>
      </c>
      <c r="H184" s="4">
        <v>44.693899999999999</v>
      </c>
      <c r="I184" s="4">
        <f>-69.3819</f>
        <v>-69.381900000000002</v>
      </c>
    </row>
    <row r="185" spans="1:9" ht="15.75" thickBot="1" x14ac:dyDescent="0.3">
      <c r="A185" s="3"/>
      <c r="B185" s="5" t="s">
        <v>245</v>
      </c>
      <c r="C185" s="5" t="s">
        <v>44</v>
      </c>
      <c r="D185" s="5" t="s">
        <v>224</v>
      </c>
      <c r="E185" s="5">
        <v>10</v>
      </c>
      <c r="F185" s="5">
        <v>0</v>
      </c>
      <c r="G185" s="5">
        <v>0</v>
      </c>
      <c r="H185" s="5">
        <v>32.741599999999998</v>
      </c>
      <c r="I185" s="5">
        <f>-89.6787</f>
        <v>-89.678700000000006</v>
      </c>
    </row>
    <row r="186" spans="1:9" ht="15.75" thickBot="1" x14ac:dyDescent="0.3">
      <c r="A186" s="3"/>
      <c r="B186" s="4"/>
      <c r="C186" s="4" t="s">
        <v>246</v>
      </c>
      <c r="D186" s="4" t="s">
        <v>10</v>
      </c>
      <c r="E186" s="4">
        <v>5</v>
      </c>
      <c r="F186" s="4">
        <v>0</v>
      </c>
      <c r="G186" s="4">
        <v>0</v>
      </c>
      <c r="H186" s="4">
        <v>23.684999999999999</v>
      </c>
      <c r="I186" s="4">
        <v>90.356300000000005</v>
      </c>
    </row>
    <row r="187" spans="1:9" ht="15.75" thickBot="1" x14ac:dyDescent="0.3">
      <c r="A187" s="3"/>
      <c r="B187" s="5" t="s">
        <v>247</v>
      </c>
      <c r="C187" s="5" t="s">
        <v>17</v>
      </c>
      <c r="D187" s="5" t="s">
        <v>136</v>
      </c>
      <c r="E187" s="5">
        <v>7</v>
      </c>
      <c r="F187" s="5">
        <v>0</v>
      </c>
      <c r="G187" s="5">
        <v>0</v>
      </c>
      <c r="H187" s="5">
        <v>3.9339</v>
      </c>
      <c r="I187" s="5">
        <f>-53.1258</f>
        <v>-53.125799999999998</v>
      </c>
    </row>
    <row r="188" spans="1:9" ht="15.75" thickBot="1" x14ac:dyDescent="0.3">
      <c r="A188" s="3"/>
      <c r="B188" s="4" t="s">
        <v>248</v>
      </c>
      <c r="C188" s="4" t="s">
        <v>44</v>
      </c>
      <c r="D188" s="4" t="s">
        <v>37</v>
      </c>
      <c r="E188" s="4">
        <v>5</v>
      </c>
      <c r="F188" s="4">
        <v>0</v>
      </c>
      <c r="G188" s="4">
        <v>0</v>
      </c>
      <c r="H188" s="4">
        <v>44.240499999999997</v>
      </c>
      <c r="I188" s="4">
        <f>-114.4788</f>
        <v>-114.47880000000001</v>
      </c>
    </row>
    <row r="189" spans="1:9" ht="15.75" thickBot="1" x14ac:dyDescent="0.3">
      <c r="A189" s="3"/>
      <c r="B189" s="5" t="s">
        <v>249</v>
      </c>
      <c r="C189" s="5" t="s">
        <v>44</v>
      </c>
      <c r="D189" s="5" t="s">
        <v>37</v>
      </c>
      <c r="E189" s="5">
        <v>5</v>
      </c>
      <c r="F189" s="5">
        <v>0</v>
      </c>
      <c r="G189" s="5">
        <v>0</v>
      </c>
      <c r="H189" s="5">
        <v>38.456099999999999</v>
      </c>
      <c r="I189" s="5">
        <f>-92.2884</f>
        <v>-92.288399999999996</v>
      </c>
    </row>
    <row r="190" spans="1:9" ht="15.75" thickBot="1" x14ac:dyDescent="0.3">
      <c r="A190" s="3"/>
      <c r="B190" s="4" t="s">
        <v>250</v>
      </c>
      <c r="C190" s="4" t="s">
        <v>44</v>
      </c>
      <c r="D190" s="4" t="s">
        <v>165</v>
      </c>
      <c r="E190" s="4">
        <v>8</v>
      </c>
      <c r="F190" s="4">
        <v>0</v>
      </c>
      <c r="G190" s="4">
        <v>0</v>
      </c>
      <c r="H190" s="4">
        <v>44.045900000000003</v>
      </c>
      <c r="I190" s="4">
        <f>-72.7107</f>
        <v>-72.710700000000003</v>
      </c>
    </row>
    <row r="191" spans="1:9" ht="15.75" thickBot="1" x14ac:dyDescent="0.3">
      <c r="A191" s="3"/>
      <c r="B191" s="5" t="s">
        <v>251</v>
      </c>
      <c r="C191" s="5" t="s">
        <v>112</v>
      </c>
      <c r="D191" s="5" t="s">
        <v>252</v>
      </c>
      <c r="E191" s="5">
        <v>4</v>
      </c>
      <c r="F191" s="5">
        <v>0</v>
      </c>
      <c r="G191" s="5">
        <v>0</v>
      </c>
      <c r="H191" s="5">
        <v>53.760899999999999</v>
      </c>
      <c r="I191" s="5">
        <f>-98.8139</f>
        <v>-98.813900000000004</v>
      </c>
    </row>
    <row r="192" spans="1:9" ht="15.75" thickBot="1" x14ac:dyDescent="0.3">
      <c r="A192" s="3"/>
      <c r="B192" s="4"/>
      <c r="C192" s="4" t="s">
        <v>253</v>
      </c>
      <c r="D192" s="4" t="s">
        <v>254</v>
      </c>
      <c r="E192" s="4">
        <v>4</v>
      </c>
      <c r="F192" s="4">
        <v>0</v>
      </c>
      <c r="G192" s="4">
        <v>0</v>
      </c>
      <c r="H192" s="4">
        <v>21.521799999999999</v>
      </c>
      <c r="I192" s="4">
        <f>-77.7812</f>
        <v>-77.781199999999998</v>
      </c>
    </row>
    <row r="193" spans="1:9" ht="15.75" thickBot="1" x14ac:dyDescent="0.3">
      <c r="A193" s="3"/>
      <c r="B193" s="5"/>
      <c r="C193" s="5" t="s">
        <v>255</v>
      </c>
      <c r="D193" s="5" t="s">
        <v>37</v>
      </c>
      <c r="E193" s="5">
        <v>4</v>
      </c>
      <c r="F193" s="5">
        <v>1</v>
      </c>
      <c r="G193" s="5">
        <v>0</v>
      </c>
      <c r="H193" s="5">
        <v>4.8604000000000003</v>
      </c>
      <c r="I193" s="5">
        <f>-58.9302</f>
        <v>-58.930199999999999</v>
      </c>
    </row>
    <row r="194" spans="1:9" ht="15.75" thickBot="1" x14ac:dyDescent="0.3">
      <c r="A194" s="3"/>
      <c r="B194" s="4"/>
      <c r="C194" s="4" t="s">
        <v>256</v>
      </c>
      <c r="D194" s="4" t="s">
        <v>192</v>
      </c>
      <c r="E194" s="4">
        <v>4</v>
      </c>
      <c r="F194" s="4">
        <v>0</v>
      </c>
      <c r="G194" s="4">
        <v>0</v>
      </c>
      <c r="H194" s="4">
        <v>47.165999999999997</v>
      </c>
      <c r="I194" s="4">
        <v>9.5554000000000006</v>
      </c>
    </row>
    <row r="195" spans="1:9" ht="15.75" thickBot="1" x14ac:dyDescent="0.3">
      <c r="A195" s="3"/>
      <c r="B195" s="5" t="s">
        <v>257</v>
      </c>
      <c r="C195" s="5" t="s">
        <v>44</v>
      </c>
      <c r="D195" s="5" t="s">
        <v>224</v>
      </c>
      <c r="E195" s="5">
        <v>7</v>
      </c>
      <c r="F195" s="5">
        <v>0</v>
      </c>
      <c r="G195" s="5">
        <v>0</v>
      </c>
      <c r="H195" s="5">
        <v>35.565300000000001</v>
      </c>
      <c r="I195" s="5">
        <f>-96.9289</f>
        <v>-96.928899999999999</v>
      </c>
    </row>
    <row r="196" spans="1:9" ht="15.75" thickBot="1" x14ac:dyDescent="0.3">
      <c r="A196" s="3"/>
      <c r="B196" s="4"/>
      <c r="C196" s="4" t="s">
        <v>258</v>
      </c>
      <c r="D196" s="4" t="s">
        <v>259</v>
      </c>
      <c r="E196" s="4">
        <v>4</v>
      </c>
      <c r="F196" s="4">
        <v>0</v>
      </c>
      <c r="G196" s="4">
        <v>0</v>
      </c>
      <c r="H196" s="4">
        <f>-32.5228</f>
        <v>-32.522799999999997</v>
      </c>
      <c r="I196" s="4">
        <f>-55.7658</f>
        <v>-55.765799999999999</v>
      </c>
    </row>
    <row r="197" spans="1:9" ht="15.75" thickBot="1" x14ac:dyDescent="0.3">
      <c r="A197" s="3"/>
      <c r="B197" s="5" t="s">
        <v>260</v>
      </c>
      <c r="C197" s="5" t="s">
        <v>17</v>
      </c>
      <c r="D197" s="5" t="s">
        <v>37</v>
      </c>
      <c r="E197" s="5">
        <v>3</v>
      </c>
      <c r="F197" s="5">
        <v>0</v>
      </c>
      <c r="G197" s="5">
        <v>0</v>
      </c>
      <c r="H197" s="5">
        <f>-17.6797</f>
        <v>-17.6797</v>
      </c>
      <c r="I197" s="5">
        <f>-149.4068</f>
        <v>-149.4068</v>
      </c>
    </row>
    <row r="198" spans="1:9" ht="15.75" thickBot="1" x14ac:dyDescent="0.3">
      <c r="A198" s="3"/>
      <c r="B198" s="4"/>
      <c r="C198" s="4" t="s">
        <v>261</v>
      </c>
      <c r="D198" s="4" t="s">
        <v>37</v>
      </c>
      <c r="E198" s="4">
        <v>3</v>
      </c>
      <c r="F198" s="4">
        <v>0</v>
      </c>
      <c r="G198" s="4">
        <v>0</v>
      </c>
      <c r="H198" s="4">
        <v>15.2</v>
      </c>
      <c r="I198" s="4">
        <f>-86.2419</f>
        <v>-86.241900000000001</v>
      </c>
    </row>
    <row r="199" spans="1:9" ht="15.75" thickBot="1" x14ac:dyDescent="0.3">
      <c r="A199" s="3"/>
      <c r="B199" s="5" t="s">
        <v>262</v>
      </c>
      <c r="C199" s="5" t="s">
        <v>44</v>
      </c>
      <c r="D199" s="5" t="s">
        <v>37</v>
      </c>
      <c r="E199" s="5">
        <v>3</v>
      </c>
      <c r="F199" s="5">
        <v>0</v>
      </c>
      <c r="G199" s="5">
        <v>0</v>
      </c>
      <c r="H199" s="5">
        <v>13.4443</v>
      </c>
      <c r="I199" s="5">
        <v>144.7937</v>
      </c>
    </row>
    <row r="200" spans="1:9" ht="15.75" thickBot="1" x14ac:dyDescent="0.3">
      <c r="A200" s="3"/>
      <c r="B200" s="4" t="s">
        <v>263</v>
      </c>
      <c r="C200" s="4" t="s">
        <v>44</v>
      </c>
      <c r="D200" s="4" t="s">
        <v>264</v>
      </c>
      <c r="E200" s="4">
        <v>5</v>
      </c>
      <c r="F200" s="4">
        <v>0</v>
      </c>
      <c r="G200" s="4">
        <v>0</v>
      </c>
      <c r="H200" s="4">
        <v>18.220800000000001</v>
      </c>
      <c r="I200" s="4">
        <f>-66.5901</f>
        <v>-66.590100000000007</v>
      </c>
    </row>
    <row r="201" spans="1:9" ht="15.75" thickBot="1" x14ac:dyDescent="0.3">
      <c r="A201" s="3"/>
      <c r="B201" s="5" t="s">
        <v>265</v>
      </c>
      <c r="C201" s="5" t="s">
        <v>44</v>
      </c>
      <c r="D201" s="5" t="s">
        <v>202</v>
      </c>
      <c r="E201" s="5">
        <v>3</v>
      </c>
      <c r="F201" s="5">
        <v>0</v>
      </c>
      <c r="G201" s="5">
        <v>0</v>
      </c>
      <c r="H201" s="5">
        <v>42.756</v>
      </c>
      <c r="I201" s="5">
        <f>-107.3025</f>
        <v>-107.30249999999999</v>
      </c>
    </row>
    <row r="202" spans="1:9" ht="15.75" thickBot="1" x14ac:dyDescent="0.3">
      <c r="A202" s="3"/>
      <c r="B202" s="4"/>
      <c r="C202" s="4" t="s">
        <v>266</v>
      </c>
      <c r="D202" s="4" t="s">
        <v>226</v>
      </c>
      <c r="E202" s="4">
        <v>3</v>
      </c>
      <c r="F202" s="4">
        <v>1</v>
      </c>
      <c r="G202" s="4">
        <v>0</v>
      </c>
      <c r="H202" s="4">
        <v>48.379399999999997</v>
      </c>
      <c r="I202" s="4">
        <v>31.165600000000001</v>
      </c>
    </row>
    <row r="203" spans="1:9" ht="15.75" thickBot="1" x14ac:dyDescent="0.3">
      <c r="A203" s="3"/>
      <c r="B203" s="5" t="s">
        <v>267</v>
      </c>
      <c r="C203" s="5" t="s">
        <v>25</v>
      </c>
      <c r="D203" s="5" t="s">
        <v>37</v>
      </c>
      <c r="E203" s="5">
        <v>3</v>
      </c>
      <c r="F203" s="5">
        <v>0</v>
      </c>
      <c r="G203" s="5">
        <v>0</v>
      </c>
      <c r="H203" s="5">
        <v>49.372300000000003</v>
      </c>
      <c r="I203" s="5">
        <f>-2.3644</f>
        <v>-2.3643999999999998</v>
      </c>
    </row>
    <row r="204" spans="1:9" ht="15.75" thickBot="1" x14ac:dyDescent="0.3">
      <c r="A204" s="3"/>
      <c r="B204" s="4"/>
      <c r="C204" s="4" t="s">
        <v>268</v>
      </c>
      <c r="D204" s="4" t="s">
        <v>269</v>
      </c>
      <c r="E204" s="4">
        <v>2</v>
      </c>
      <c r="F204" s="4">
        <v>0</v>
      </c>
      <c r="G204" s="4">
        <v>0</v>
      </c>
      <c r="H204" s="4">
        <v>12.521100000000001</v>
      </c>
      <c r="I204" s="4">
        <f>-69.9683</f>
        <v>-69.968299999999999</v>
      </c>
    </row>
    <row r="205" spans="1:9" ht="15.75" thickBot="1" x14ac:dyDescent="0.3">
      <c r="A205" s="3"/>
      <c r="B205" s="5"/>
      <c r="C205" s="5" t="s">
        <v>270</v>
      </c>
      <c r="D205" s="5" t="s">
        <v>226</v>
      </c>
      <c r="E205" s="5">
        <v>3</v>
      </c>
      <c r="F205" s="5">
        <v>0</v>
      </c>
      <c r="G205" s="5">
        <v>0</v>
      </c>
      <c r="H205" s="5">
        <v>12.238300000000001</v>
      </c>
      <c r="I205" s="5">
        <f>-1.5616</f>
        <v>-1.5616000000000001</v>
      </c>
    </row>
    <row r="206" spans="1:9" ht="15.75" thickBot="1" x14ac:dyDescent="0.3">
      <c r="A206" s="3"/>
      <c r="B206" s="4"/>
      <c r="C206" s="4" t="s">
        <v>271</v>
      </c>
      <c r="D206" s="4" t="s">
        <v>226</v>
      </c>
      <c r="E206" s="4">
        <v>2</v>
      </c>
      <c r="F206" s="4">
        <v>0</v>
      </c>
      <c r="G206" s="4">
        <v>0</v>
      </c>
      <c r="H206" s="4">
        <v>3.8479999999999999</v>
      </c>
      <c r="I206" s="4">
        <v>11.5021</v>
      </c>
    </row>
    <row r="207" spans="1:9" ht="15.75" thickBot="1" x14ac:dyDescent="0.3">
      <c r="A207" s="3"/>
      <c r="B207" s="5" t="s">
        <v>272</v>
      </c>
      <c r="C207" s="5" t="s">
        <v>112</v>
      </c>
      <c r="D207" s="5" t="s">
        <v>51</v>
      </c>
      <c r="E207" s="5">
        <v>2</v>
      </c>
      <c r="F207" s="5">
        <v>0</v>
      </c>
      <c r="G207" s="5">
        <v>0</v>
      </c>
      <c r="H207" s="5">
        <v>46.565300000000001</v>
      </c>
      <c r="I207" s="5">
        <f>-66.4619</f>
        <v>-66.4619</v>
      </c>
    </row>
    <row r="208" spans="1:9" ht="15.75" thickBot="1" x14ac:dyDescent="0.3">
      <c r="A208" s="3"/>
      <c r="B208" s="4" t="s">
        <v>273</v>
      </c>
      <c r="C208" s="4" t="s">
        <v>112</v>
      </c>
      <c r="D208" s="4" t="s">
        <v>252</v>
      </c>
      <c r="E208" s="4">
        <v>2</v>
      </c>
      <c r="F208" s="4">
        <v>0</v>
      </c>
      <c r="G208" s="4">
        <v>0</v>
      </c>
      <c r="H208" s="4">
        <v>52.939900000000002</v>
      </c>
      <c r="I208" s="4">
        <f>-106.4509</f>
        <v>-106.4509</v>
      </c>
    </row>
    <row r="209" spans="1:9" ht="15.75" thickBot="1" x14ac:dyDescent="0.3">
      <c r="A209" s="3"/>
      <c r="B209" s="5"/>
      <c r="C209" s="5" t="s">
        <v>274</v>
      </c>
      <c r="D209" s="5" t="s">
        <v>226</v>
      </c>
      <c r="E209" s="5">
        <v>2</v>
      </c>
      <c r="F209" s="5">
        <v>0</v>
      </c>
      <c r="G209" s="5">
        <v>0</v>
      </c>
      <c r="H209" s="5">
        <f>-4.0383</f>
        <v>-4.0382999999999996</v>
      </c>
      <c r="I209" s="5">
        <v>21.758700000000001</v>
      </c>
    </row>
    <row r="210" spans="1:9" ht="15.75" thickBot="1" x14ac:dyDescent="0.3">
      <c r="A210" s="3"/>
      <c r="B210" s="4" t="s">
        <v>275</v>
      </c>
      <c r="C210" s="4" t="s">
        <v>17</v>
      </c>
      <c r="D210" s="4" t="s">
        <v>259</v>
      </c>
      <c r="E210" s="4">
        <v>2</v>
      </c>
      <c r="F210" s="4">
        <v>0</v>
      </c>
      <c r="G210" s="4">
        <v>0</v>
      </c>
      <c r="H210" s="4">
        <v>18.070799999999998</v>
      </c>
      <c r="I210" s="4">
        <f>-63.0501</f>
        <v>-63.0501</v>
      </c>
    </row>
    <row r="211" spans="1:9" ht="15.75" thickBot="1" x14ac:dyDescent="0.3">
      <c r="A211" s="3"/>
      <c r="B211" s="5"/>
      <c r="C211" s="5" t="s">
        <v>276</v>
      </c>
      <c r="D211" s="5" t="s">
        <v>259</v>
      </c>
      <c r="E211" s="5">
        <v>2</v>
      </c>
      <c r="F211" s="5">
        <v>0</v>
      </c>
      <c r="G211" s="5">
        <v>0</v>
      </c>
      <c r="H211" s="5">
        <v>49.19</v>
      </c>
      <c r="I211" s="5">
        <f>-2.11</f>
        <v>-2.11</v>
      </c>
    </row>
    <row r="212" spans="1:9" ht="15.75" thickBot="1" x14ac:dyDescent="0.3">
      <c r="A212" s="3"/>
      <c r="B212" s="4"/>
      <c r="C212" s="4" t="s">
        <v>277</v>
      </c>
      <c r="D212" s="4" t="s">
        <v>37</v>
      </c>
      <c r="E212" s="4">
        <v>2</v>
      </c>
      <c r="F212" s="4">
        <v>0</v>
      </c>
      <c r="G212" s="4">
        <v>0</v>
      </c>
      <c r="H212" s="4">
        <v>42.602600000000002</v>
      </c>
      <c r="I212" s="4">
        <v>20.902999999999999</v>
      </c>
    </row>
    <row r="213" spans="1:9" ht="15.75" thickBot="1" x14ac:dyDescent="0.3">
      <c r="A213" s="3"/>
      <c r="B213" s="5"/>
      <c r="C213" s="5" t="s">
        <v>278</v>
      </c>
      <c r="D213" s="5" t="s">
        <v>279</v>
      </c>
      <c r="E213" s="5">
        <v>2</v>
      </c>
      <c r="F213" s="5">
        <v>0</v>
      </c>
      <c r="G213" s="5">
        <v>0</v>
      </c>
      <c r="H213" s="5">
        <v>43.738399999999999</v>
      </c>
      <c r="I213" s="5">
        <v>7.4245999999999999</v>
      </c>
    </row>
    <row r="214" spans="1:9" ht="15.75" thickBot="1" x14ac:dyDescent="0.3">
      <c r="A214" s="3"/>
      <c r="B214" s="4"/>
      <c r="C214" s="4" t="s">
        <v>280</v>
      </c>
      <c r="D214" s="4" t="s">
        <v>259</v>
      </c>
      <c r="E214" s="4">
        <v>2</v>
      </c>
      <c r="F214" s="4">
        <v>0</v>
      </c>
      <c r="G214" s="4">
        <v>0</v>
      </c>
      <c r="H214" s="4">
        <f>-22.9576</f>
        <v>-22.957599999999999</v>
      </c>
      <c r="I214" s="4">
        <v>18.490400000000001</v>
      </c>
    </row>
    <row r="215" spans="1:9" ht="15.75" thickBot="1" x14ac:dyDescent="0.3">
      <c r="A215" s="3"/>
      <c r="B215" s="5"/>
      <c r="C215" s="5" t="s">
        <v>281</v>
      </c>
      <c r="D215" s="5" t="s">
        <v>226</v>
      </c>
      <c r="E215" s="5">
        <v>2</v>
      </c>
      <c r="F215" s="5">
        <v>0</v>
      </c>
      <c r="G215" s="5">
        <v>0</v>
      </c>
      <c r="H215" s="5">
        <v>9.0820000000000007</v>
      </c>
      <c r="I215" s="5">
        <v>8.6753</v>
      </c>
    </row>
    <row r="216" spans="1:9" ht="15.75" thickBot="1" x14ac:dyDescent="0.3">
      <c r="A216" s="3"/>
      <c r="B216" s="4"/>
      <c r="C216" s="4" t="s">
        <v>282</v>
      </c>
      <c r="D216" s="4" t="s">
        <v>283</v>
      </c>
      <c r="E216" s="4">
        <v>2</v>
      </c>
      <c r="F216" s="4">
        <v>0</v>
      </c>
      <c r="G216" s="4">
        <v>0</v>
      </c>
      <c r="H216" s="4">
        <f>-4.6796</f>
        <v>-4.6795999999999998</v>
      </c>
      <c r="I216" s="4">
        <v>55.491999999999997</v>
      </c>
    </row>
    <row r="217" spans="1:9" ht="15.75" thickBot="1" x14ac:dyDescent="0.3">
      <c r="A217" s="3"/>
      <c r="B217" s="5"/>
      <c r="C217" s="5" t="s">
        <v>284</v>
      </c>
      <c r="D217" s="5" t="s">
        <v>285</v>
      </c>
      <c r="E217" s="5">
        <v>2</v>
      </c>
      <c r="F217" s="5">
        <v>0</v>
      </c>
      <c r="G217" s="5">
        <v>0</v>
      </c>
      <c r="H217" s="5">
        <v>10.691800000000001</v>
      </c>
      <c r="I217" s="5">
        <f>-61.2225</f>
        <v>-61.222499999999997</v>
      </c>
    </row>
    <row r="218" spans="1:9" ht="15.75" thickBot="1" x14ac:dyDescent="0.3">
      <c r="A218" s="3"/>
      <c r="B218" s="4"/>
      <c r="C218" s="4" t="s">
        <v>286</v>
      </c>
      <c r="D218" s="4" t="s">
        <v>226</v>
      </c>
      <c r="E218" s="4">
        <v>1</v>
      </c>
      <c r="F218" s="4">
        <v>0</v>
      </c>
      <c r="G218" s="4">
        <v>1</v>
      </c>
      <c r="H218" s="4">
        <v>42.506300000000003</v>
      </c>
      <c r="I218" s="4">
        <v>1.5218</v>
      </c>
    </row>
    <row r="219" spans="1:9" ht="15.75" thickBot="1" x14ac:dyDescent="0.3">
      <c r="A219" s="3"/>
      <c r="B219" s="5"/>
      <c r="C219" s="5" t="s">
        <v>287</v>
      </c>
      <c r="D219" s="5" t="s">
        <v>37</v>
      </c>
      <c r="E219" s="5">
        <v>1</v>
      </c>
      <c r="F219" s="5">
        <v>0</v>
      </c>
      <c r="G219" s="5">
        <v>0</v>
      </c>
      <c r="H219" s="5">
        <v>17.0608</v>
      </c>
      <c r="I219" s="5">
        <f>-61.7964</f>
        <v>-61.796399999999998</v>
      </c>
    </row>
    <row r="220" spans="1:9" ht="15.75" thickBot="1" x14ac:dyDescent="0.3">
      <c r="A220" s="3"/>
      <c r="B220" s="4" t="s">
        <v>288</v>
      </c>
      <c r="C220" s="4" t="s">
        <v>95</v>
      </c>
      <c r="D220" s="4" t="s">
        <v>289</v>
      </c>
      <c r="E220" s="4">
        <v>1</v>
      </c>
      <c r="F220" s="4">
        <v>0</v>
      </c>
      <c r="G220" s="4">
        <v>0</v>
      </c>
      <c r="H220" s="4">
        <f>-35.4735</f>
        <v>-35.473500000000001</v>
      </c>
      <c r="I220" s="4">
        <v>149.01240000000001</v>
      </c>
    </row>
    <row r="221" spans="1:9" ht="15.75" thickBot="1" x14ac:dyDescent="0.3">
      <c r="A221" s="3"/>
      <c r="B221" s="5" t="s">
        <v>290</v>
      </c>
      <c r="C221" s="5" t="s">
        <v>95</v>
      </c>
      <c r="D221" s="5" t="s">
        <v>289</v>
      </c>
      <c r="E221" s="5">
        <v>1</v>
      </c>
      <c r="F221" s="5">
        <v>0</v>
      </c>
      <c r="G221" s="5">
        <v>0</v>
      </c>
      <c r="H221" s="5">
        <f>-12.4634</f>
        <v>-12.4634</v>
      </c>
      <c r="I221" s="5">
        <v>130.84559999999999</v>
      </c>
    </row>
    <row r="222" spans="1:9" ht="15.75" thickBot="1" x14ac:dyDescent="0.3">
      <c r="A222" s="3"/>
      <c r="B222" s="4"/>
      <c r="C222" s="4" t="s">
        <v>291</v>
      </c>
      <c r="D222" s="4" t="s">
        <v>226</v>
      </c>
      <c r="E222" s="4">
        <v>1</v>
      </c>
      <c r="F222" s="4">
        <v>0</v>
      </c>
      <c r="G222" s="4">
        <v>0</v>
      </c>
      <c r="H222" s="4">
        <v>27.514199999999999</v>
      </c>
      <c r="I222" s="4">
        <v>90.433599999999998</v>
      </c>
    </row>
    <row r="223" spans="1:9" ht="15.75" thickBot="1" x14ac:dyDescent="0.3">
      <c r="A223" s="3"/>
      <c r="B223" s="5" t="s">
        <v>292</v>
      </c>
      <c r="C223" s="5" t="s">
        <v>112</v>
      </c>
      <c r="D223" s="5" t="s">
        <v>49</v>
      </c>
      <c r="E223" s="5">
        <v>1</v>
      </c>
      <c r="F223" s="5">
        <v>0</v>
      </c>
      <c r="G223" s="5">
        <v>0</v>
      </c>
      <c r="H223" s="5">
        <v>53.1355</v>
      </c>
      <c r="I223" s="5">
        <f>-57.6604</f>
        <v>-57.660400000000003</v>
      </c>
    </row>
    <row r="224" spans="1:9" ht="15.75" thickBot="1" x14ac:dyDescent="0.3">
      <c r="A224" s="3"/>
      <c r="B224" s="4" t="s">
        <v>293</v>
      </c>
      <c r="C224" s="4" t="s">
        <v>112</v>
      </c>
      <c r="D224" s="4" t="s">
        <v>49</v>
      </c>
      <c r="E224" s="4">
        <v>1</v>
      </c>
      <c r="F224" s="4">
        <v>0</v>
      </c>
      <c r="G224" s="4">
        <v>0</v>
      </c>
      <c r="H224" s="4">
        <v>46.5107</v>
      </c>
      <c r="I224" s="4">
        <f>-63.4168</f>
        <v>-63.416800000000002</v>
      </c>
    </row>
    <row r="225" spans="1:9" ht="15.75" thickBot="1" x14ac:dyDescent="0.3">
      <c r="A225" s="3"/>
      <c r="B225" s="5"/>
      <c r="C225" s="5" t="s">
        <v>294</v>
      </c>
      <c r="D225" s="5" t="s">
        <v>295</v>
      </c>
      <c r="E225" s="5">
        <v>1</v>
      </c>
      <c r="F225" s="5">
        <v>0</v>
      </c>
      <c r="G225" s="5">
        <v>0</v>
      </c>
      <c r="H225" s="5">
        <v>19.313300000000002</v>
      </c>
      <c r="I225" s="5">
        <f>-81.2546</f>
        <v>-81.254599999999996</v>
      </c>
    </row>
    <row r="226" spans="1:9" ht="15.75" thickBot="1" x14ac:dyDescent="0.3">
      <c r="A226" s="3"/>
      <c r="B226" s="4"/>
      <c r="C226" s="4" t="s">
        <v>296</v>
      </c>
      <c r="D226" s="4" t="s">
        <v>37</v>
      </c>
      <c r="E226" s="4">
        <v>1</v>
      </c>
      <c r="F226" s="4">
        <v>0</v>
      </c>
      <c r="G226" s="4">
        <v>0</v>
      </c>
      <c r="H226" s="4">
        <v>6.6111000000000004</v>
      </c>
      <c r="I226" s="4">
        <v>20.939399999999999</v>
      </c>
    </row>
    <row r="227" spans="1:9" ht="15.75" thickBot="1" x14ac:dyDescent="0.3">
      <c r="A227" s="3"/>
      <c r="B227" s="5" t="s">
        <v>297</v>
      </c>
      <c r="C227" s="5" t="s">
        <v>9</v>
      </c>
      <c r="D227" s="5" t="s">
        <v>32</v>
      </c>
      <c r="E227" s="5">
        <v>1</v>
      </c>
      <c r="F227" s="5">
        <v>0</v>
      </c>
      <c r="G227" s="5">
        <v>1</v>
      </c>
      <c r="H227" s="5">
        <v>31.692699999999999</v>
      </c>
      <c r="I227" s="5">
        <v>88.092399999999998</v>
      </c>
    </row>
    <row r="228" spans="1:9" ht="15.75" thickBot="1" x14ac:dyDescent="0.3">
      <c r="A228" s="3"/>
      <c r="B228" s="4"/>
      <c r="C228" s="4" t="s">
        <v>298</v>
      </c>
      <c r="D228" s="4" t="s">
        <v>37</v>
      </c>
      <c r="E228" s="4">
        <v>1</v>
      </c>
      <c r="F228" s="4">
        <v>0</v>
      </c>
      <c r="G228" s="4">
        <v>0</v>
      </c>
      <c r="H228" s="4">
        <f>-4.0383</f>
        <v>-4.0382999999999996</v>
      </c>
      <c r="I228" s="4">
        <v>21.758700000000001</v>
      </c>
    </row>
    <row r="229" spans="1:9" ht="15.75" thickBot="1" x14ac:dyDescent="0.3">
      <c r="A229" s="3"/>
      <c r="B229" s="5"/>
      <c r="C229" s="5" t="s">
        <v>299</v>
      </c>
      <c r="D229" s="5" t="s">
        <v>226</v>
      </c>
      <c r="E229" s="5">
        <v>1</v>
      </c>
      <c r="F229" s="5">
        <v>0</v>
      </c>
      <c r="G229" s="5">
        <v>0</v>
      </c>
      <c r="H229" s="5">
        <v>7.54</v>
      </c>
      <c r="I229" s="5">
        <f>-5.5471</f>
        <v>-5.5471000000000004</v>
      </c>
    </row>
    <row r="230" spans="1:9" ht="15.75" thickBot="1" x14ac:dyDescent="0.3">
      <c r="A230" s="3"/>
      <c r="B230" s="4"/>
      <c r="C230" s="4" t="s">
        <v>300</v>
      </c>
      <c r="D230" s="4" t="s">
        <v>301</v>
      </c>
      <c r="E230" s="4">
        <v>1</v>
      </c>
      <c r="F230" s="4">
        <v>0</v>
      </c>
      <c r="G230" s="4">
        <v>0</v>
      </c>
      <c r="H230" s="4">
        <v>12.169600000000001</v>
      </c>
      <c r="I230" s="4">
        <f>-68.99</f>
        <v>-68.989999999999995</v>
      </c>
    </row>
    <row r="231" spans="1:9" ht="15.75" thickBot="1" x14ac:dyDescent="0.3">
      <c r="A231" s="3"/>
      <c r="B231" s="5"/>
      <c r="C231" s="5" t="s">
        <v>302</v>
      </c>
      <c r="D231" s="5" t="s">
        <v>303</v>
      </c>
      <c r="E231" s="5">
        <v>1</v>
      </c>
      <c r="F231" s="5">
        <v>0</v>
      </c>
      <c r="G231" s="5">
        <v>0</v>
      </c>
      <c r="H231" s="5">
        <v>1.5</v>
      </c>
      <c r="I231" s="5">
        <v>10</v>
      </c>
    </row>
    <row r="232" spans="1:9" ht="15.75" thickBot="1" x14ac:dyDescent="0.3">
      <c r="A232" s="3"/>
      <c r="B232" s="4"/>
      <c r="C232" s="4" t="s">
        <v>304</v>
      </c>
      <c r="D232" s="4" t="s">
        <v>303</v>
      </c>
      <c r="E232" s="4">
        <v>1</v>
      </c>
      <c r="F232" s="4">
        <v>0</v>
      </c>
      <c r="G232" s="4">
        <v>0</v>
      </c>
      <c r="H232" s="4">
        <f>-26.5225</f>
        <v>-26.522500000000001</v>
      </c>
      <c r="I232" s="4">
        <v>31.465900000000001</v>
      </c>
    </row>
    <row r="233" spans="1:9" ht="15.75" thickBot="1" x14ac:dyDescent="0.3">
      <c r="A233" s="3"/>
      <c r="B233" s="5"/>
      <c r="C233" s="5" t="s">
        <v>305</v>
      </c>
      <c r="D233" s="5" t="s">
        <v>239</v>
      </c>
      <c r="E233" s="5">
        <v>1</v>
      </c>
      <c r="F233" s="5">
        <v>0</v>
      </c>
      <c r="G233" s="5">
        <v>0</v>
      </c>
      <c r="H233" s="5">
        <v>9.1449999999999996</v>
      </c>
      <c r="I233" s="5">
        <v>40.489699999999999</v>
      </c>
    </row>
    <row r="234" spans="1:9" ht="15.75" thickBot="1" x14ac:dyDescent="0.3">
      <c r="A234" s="3"/>
      <c r="B234" s="4" t="s">
        <v>306</v>
      </c>
      <c r="C234" s="4" t="s">
        <v>17</v>
      </c>
      <c r="D234" s="4" t="s">
        <v>307</v>
      </c>
      <c r="E234" s="4">
        <v>1</v>
      </c>
      <c r="F234" s="4">
        <v>0</v>
      </c>
      <c r="G234" s="4">
        <v>0</v>
      </c>
      <c r="H234" s="4">
        <f>-12.8275</f>
        <v>-12.827500000000001</v>
      </c>
      <c r="I234" s="4">
        <v>45.166200000000003</v>
      </c>
    </row>
    <row r="235" spans="1:9" ht="15.75" thickBot="1" x14ac:dyDescent="0.3">
      <c r="A235" s="3"/>
      <c r="B235" s="5" t="s">
        <v>308</v>
      </c>
      <c r="C235" s="5" t="s">
        <v>17</v>
      </c>
      <c r="D235" s="5" t="s">
        <v>259</v>
      </c>
      <c r="E235" s="5">
        <v>1</v>
      </c>
      <c r="F235" s="5">
        <v>0</v>
      </c>
      <c r="G235" s="5">
        <v>0</v>
      </c>
      <c r="H235" s="5">
        <v>17.899999999999999</v>
      </c>
      <c r="I235" s="5">
        <f>-62.8333</f>
        <v>-62.833300000000001</v>
      </c>
    </row>
    <row r="236" spans="1:9" ht="15.75" thickBot="1" x14ac:dyDescent="0.3">
      <c r="A236" s="3"/>
      <c r="B236" s="4"/>
      <c r="C236" s="4" t="s">
        <v>309</v>
      </c>
      <c r="D236" s="4" t="s">
        <v>197</v>
      </c>
      <c r="E236" s="4">
        <v>1</v>
      </c>
      <c r="F236" s="4">
        <v>0</v>
      </c>
      <c r="G236" s="4">
        <v>0</v>
      </c>
      <c r="H236" s="4">
        <f>0.8037</f>
        <v>0.80369999999999997</v>
      </c>
      <c r="I236" s="4">
        <v>11.609400000000001</v>
      </c>
    </row>
    <row r="237" spans="1:9" ht="15.75" thickBot="1" x14ac:dyDescent="0.3">
      <c r="A237" s="3"/>
      <c r="B237" s="5"/>
      <c r="C237" s="5" t="s">
        <v>310</v>
      </c>
      <c r="D237" s="5" t="s">
        <v>295</v>
      </c>
      <c r="E237" s="5">
        <v>3</v>
      </c>
      <c r="F237" s="5">
        <v>0</v>
      </c>
      <c r="G237" s="5">
        <v>0</v>
      </c>
      <c r="H237" s="5">
        <v>16.265000000000001</v>
      </c>
      <c r="I237" s="5">
        <f>-61.551</f>
        <v>-61.551000000000002</v>
      </c>
    </row>
    <row r="238" spans="1:9" ht="15.75" thickBot="1" x14ac:dyDescent="0.3">
      <c r="A238" s="3"/>
      <c r="B238" s="4"/>
      <c r="C238" s="4" t="s">
        <v>311</v>
      </c>
      <c r="D238" s="4" t="s">
        <v>312</v>
      </c>
      <c r="E238" s="4">
        <v>1</v>
      </c>
      <c r="F238" s="4">
        <v>0</v>
      </c>
      <c r="G238" s="4">
        <v>0</v>
      </c>
      <c r="H238" s="4">
        <v>15.7835</v>
      </c>
      <c r="I238" s="4">
        <f>-90.2308</f>
        <v>-90.230800000000002</v>
      </c>
    </row>
    <row r="239" spans="1:9" ht="15.75" thickBot="1" x14ac:dyDescent="0.3">
      <c r="A239" s="3"/>
      <c r="B239" s="5"/>
      <c r="C239" s="5" t="s">
        <v>313</v>
      </c>
      <c r="D239" s="5" t="s">
        <v>314</v>
      </c>
      <c r="E239" s="5">
        <v>1</v>
      </c>
      <c r="F239" s="5">
        <v>0</v>
      </c>
      <c r="G239" s="5">
        <v>0</v>
      </c>
      <c r="H239" s="5">
        <v>49.45</v>
      </c>
      <c r="I239" s="5">
        <f>-2.58</f>
        <v>-2.58</v>
      </c>
    </row>
    <row r="240" spans="1:9" ht="15.75" thickBot="1" x14ac:dyDescent="0.3">
      <c r="A240" s="3"/>
      <c r="B240" s="4"/>
      <c r="C240" s="4" t="s">
        <v>315</v>
      </c>
      <c r="D240" s="4" t="s">
        <v>303</v>
      </c>
      <c r="E240" s="4">
        <v>1</v>
      </c>
      <c r="F240" s="4">
        <v>0</v>
      </c>
      <c r="G240" s="4">
        <v>0</v>
      </c>
      <c r="H240" s="4">
        <v>9.9456000000000007</v>
      </c>
      <c r="I240" s="4">
        <f>-9.6966</f>
        <v>-9.6966000000000001</v>
      </c>
    </row>
    <row r="241" spans="1:9" ht="15.75" thickBot="1" x14ac:dyDescent="0.3">
      <c r="A241" s="3"/>
      <c r="B241" s="5"/>
      <c r="C241" s="5" t="s">
        <v>316</v>
      </c>
      <c r="D241" s="5" t="s">
        <v>226</v>
      </c>
      <c r="E241" s="5">
        <v>1</v>
      </c>
      <c r="F241" s="5">
        <v>0</v>
      </c>
      <c r="G241" s="5">
        <v>0</v>
      </c>
      <c r="H241" s="5">
        <v>41.902900000000002</v>
      </c>
      <c r="I241" s="5">
        <v>12.4534</v>
      </c>
    </row>
    <row r="242" spans="1:9" ht="15.75" thickBot="1" x14ac:dyDescent="0.3">
      <c r="A242" s="3"/>
      <c r="B242" s="4"/>
      <c r="C242" s="4" t="s">
        <v>317</v>
      </c>
      <c r="D242" s="4" t="s">
        <v>314</v>
      </c>
      <c r="E242" s="4">
        <v>3</v>
      </c>
      <c r="F242" s="4">
        <v>0</v>
      </c>
      <c r="G242" s="4">
        <v>0</v>
      </c>
      <c r="H242" s="4">
        <f>0.0236</f>
        <v>2.3599999999999999E-2</v>
      </c>
      <c r="I242" s="4">
        <v>37.906199999999998</v>
      </c>
    </row>
    <row r="243" spans="1:9" ht="15.75" thickBot="1" x14ac:dyDescent="0.3">
      <c r="A243" s="3"/>
      <c r="B243" s="5"/>
      <c r="C243" s="5" t="s">
        <v>318</v>
      </c>
      <c r="D243" s="5" t="s">
        <v>37</v>
      </c>
      <c r="E243" s="5">
        <v>1</v>
      </c>
      <c r="F243" s="5">
        <v>0</v>
      </c>
      <c r="G243" s="5">
        <v>0</v>
      </c>
      <c r="H243" s="5">
        <v>21.007899999999999</v>
      </c>
      <c r="I243" s="5">
        <f>-10.9408</f>
        <v>-10.940799999999999</v>
      </c>
    </row>
    <row r="244" spans="1:9" ht="15.75" thickBot="1" x14ac:dyDescent="0.3">
      <c r="A244" s="3"/>
      <c r="B244" s="4"/>
      <c r="C244" s="4" t="s">
        <v>319</v>
      </c>
      <c r="D244" s="4" t="s">
        <v>226</v>
      </c>
      <c r="E244" s="4">
        <v>1</v>
      </c>
      <c r="F244" s="4">
        <v>0</v>
      </c>
      <c r="G244" s="4">
        <v>0</v>
      </c>
      <c r="H244" s="4">
        <v>46.862499999999997</v>
      </c>
      <c r="I244" s="4">
        <v>103.8467</v>
      </c>
    </row>
    <row r="245" spans="1:9" ht="15.75" thickBot="1" x14ac:dyDescent="0.3">
      <c r="A245" s="3"/>
      <c r="B245" s="5"/>
      <c r="C245" s="5" t="s">
        <v>320</v>
      </c>
      <c r="D245" s="5" t="s">
        <v>314</v>
      </c>
      <c r="E245" s="5">
        <v>1</v>
      </c>
      <c r="F245" s="5">
        <v>0</v>
      </c>
      <c r="G245" s="5">
        <v>1</v>
      </c>
      <c r="H245" s="5">
        <v>28.3949</v>
      </c>
      <c r="I245" s="5">
        <v>84.123999999999995</v>
      </c>
    </row>
    <row r="246" spans="1:9" ht="15.75" thickBot="1" x14ac:dyDescent="0.3">
      <c r="A246" s="3"/>
      <c r="B246" s="4"/>
      <c r="C246" s="4" t="s">
        <v>321</v>
      </c>
      <c r="D246" s="4" t="s">
        <v>303</v>
      </c>
      <c r="E246" s="4">
        <v>1</v>
      </c>
      <c r="F246" s="4">
        <v>0</v>
      </c>
      <c r="G246" s="4">
        <v>0</v>
      </c>
      <c r="H246" s="4">
        <f>-1.9403</f>
        <v>-1.9402999999999999</v>
      </c>
      <c r="I246" s="4">
        <v>29.873899999999999</v>
      </c>
    </row>
    <row r="247" spans="1:9" ht="15.75" thickBot="1" x14ac:dyDescent="0.3">
      <c r="A247" s="3"/>
      <c r="B247" s="5"/>
      <c r="C247" s="5" t="s">
        <v>322</v>
      </c>
      <c r="D247" s="5" t="s">
        <v>301</v>
      </c>
      <c r="E247" s="5">
        <v>2</v>
      </c>
      <c r="F247" s="5">
        <v>0</v>
      </c>
      <c r="G247" s="5">
        <v>0</v>
      </c>
      <c r="H247" s="5">
        <v>13.9094</v>
      </c>
      <c r="I247" s="5">
        <f>-60.9789</f>
        <v>-60.978900000000003</v>
      </c>
    </row>
    <row r="248" spans="1:9" ht="15.75" thickBot="1" x14ac:dyDescent="0.3">
      <c r="A248" s="3"/>
      <c r="B248" s="4"/>
      <c r="C248" s="4" t="s">
        <v>323</v>
      </c>
      <c r="D248" s="4" t="s">
        <v>259</v>
      </c>
      <c r="E248" s="4">
        <v>1</v>
      </c>
      <c r="F248" s="4">
        <v>0</v>
      </c>
      <c r="G248" s="4">
        <v>0</v>
      </c>
      <c r="H248" s="4">
        <v>12.984299999999999</v>
      </c>
      <c r="I248" s="4">
        <f>-61.2872</f>
        <v>-61.287199999999999</v>
      </c>
    </row>
    <row r="249" spans="1:9" ht="15.75" thickBot="1" x14ac:dyDescent="0.3">
      <c r="A249" s="3"/>
      <c r="B249" s="5"/>
      <c r="C249" s="5" t="s">
        <v>324</v>
      </c>
      <c r="D249" s="5" t="s">
        <v>325</v>
      </c>
      <c r="E249" s="5">
        <v>1</v>
      </c>
      <c r="F249" s="5">
        <v>1</v>
      </c>
      <c r="G249" s="5">
        <v>0</v>
      </c>
      <c r="H249" s="5">
        <v>12.8628</v>
      </c>
      <c r="I249" s="5">
        <v>30.217600000000001</v>
      </c>
    </row>
    <row r="250" spans="1:9" ht="15.75" thickBot="1" x14ac:dyDescent="0.3">
      <c r="A250" s="3"/>
      <c r="B250" s="4"/>
      <c r="C250" s="4" t="s">
        <v>326</v>
      </c>
      <c r="D250" s="4" t="s">
        <v>259</v>
      </c>
      <c r="E250" s="4">
        <v>1</v>
      </c>
      <c r="F250" s="4">
        <v>0</v>
      </c>
      <c r="G250" s="4">
        <v>0</v>
      </c>
      <c r="H250" s="4">
        <v>3.9192999999999998</v>
      </c>
      <c r="I250" s="4">
        <f>-56.0278</f>
        <v>-56.027799999999999</v>
      </c>
    </row>
    <row r="251" spans="1:9" ht="15.75" thickBot="1" x14ac:dyDescent="0.3">
      <c r="A251" s="3"/>
      <c r="B251" s="5"/>
      <c r="C251" s="5" t="s">
        <v>327</v>
      </c>
      <c r="D251" s="5" t="s">
        <v>226</v>
      </c>
      <c r="E251" s="5">
        <v>1</v>
      </c>
      <c r="F251" s="5">
        <v>0</v>
      </c>
      <c r="G251" s="5">
        <v>0</v>
      </c>
      <c r="H251" s="5">
        <v>8.6195000000000004</v>
      </c>
      <c r="I251" s="5">
        <v>0.82479999999999998</v>
      </c>
    </row>
    <row r="252" spans="1:9" ht="15.75" thickBot="1" x14ac:dyDescent="0.3">
      <c r="A252" s="3"/>
      <c r="B252" s="4" t="s">
        <v>328</v>
      </c>
      <c r="C252" s="4" t="s">
        <v>44</v>
      </c>
      <c r="D252" s="4" t="s">
        <v>329</v>
      </c>
      <c r="E252" s="4">
        <v>1</v>
      </c>
      <c r="F252" s="4">
        <v>0</v>
      </c>
      <c r="G252" s="4">
        <v>0</v>
      </c>
      <c r="H252" s="4">
        <v>61.370699999999999</v>
      </c>
      <c r="I252" s="4">
        <f>-152.4044</f>
        <v>-152.40440000000001</v>
      </c>
    </row>
    <row r="253" spans="1:9" ht="15.75" thickBot="1" x14ac:dyDescent="0.3">
      <c r="A253" s="3"/>
      <c r="B253" s="5" t="s">
        <v>330</v>
      </c>
      <c r="C253" s="5" t="s">
        <v>44</v>
      </c>
      <c r="D253" s="5" t="s">
        <v>331</v>
      </c>
      <c r="E253" s="5">
        <v>1</v>
      </c>
      <c r="F253" s="5">
        <v>0</v>
      </c>
      <c r="G253" s="5">
        <v>0</v>
      </c>
      <c r="H253" s="5">
        <v>47.5289</v>
      </c>
      <c r="I253" s="5">
        <f>-99.784</f>
        <v>-99.784000000000006</v>
      </c>
    </row>
    <row r="254" spans="1:9" ht="15.75" thickBot="1" x14ac:dyDescent="0.3">
      <c r="A254" s="3"/>
      <c r="B254" s="4" t="s">
        <v>339</v>
      </c>
      <c r="C254" s="4" t="s">
        <v>44</v>
      </c>
      <c r="D254" s="4" t="s">
        <v>301</v>
      </c>
      <c r="E254" s="4">
        <v>1</v>
      </c>
      <c r="F254" s="4">
        <v>0</v>
      </c>
      <c r="G254" s="4">
        <v>0</v>
      </c>
      <c r="H254" s="4">
        <v>18.335799999999999</v>
      </c>
      <c r="I254" s="4">
        <f>-64.8963</f>
        <v>-64.896299999999997</v>
      </c>
    </row>
    <row r="255" spans="1:9" ht="15.75" thickBot="1" x14ac:dyDescent="0.3">
      <c r="A255" s="3"/>
      <c r="B255" s="5" t="s">
        <v>332</v>
      </c>
      <c r="C255" s="5" t="s">
        <v>25</v>
      </c>
      <c r="D255" s="5" t="s">
        <v>259</v>
      </c>
      <c r="E255" s="5">
        <v>1</v>
      </c>
      <c r="F255" s="5">
        <v>0</v>
      </c>
      <c r="G255" s="5">
        <v>1</v>
      </c>
      <c r="H255" s="5">
        <v>36.140799999999999</v>
      </c>
      <c r="I255" s="5">
        <f>-5.3536</f>
        <v>-5.3536000000000001</v>
      </c>
    </row>
    <row r="256" spans="1:9" ht="15.75" thickBot="1" x14ac:dyDescent="0.3">
      <c r="A256" s="3"/>
      <c r="B256" s="4"/>
      <c r="C256" s="4" t="s">
        <v>333</v>
      </c>
      <c r="D256" s="4" t="s">
        <v>37</v>
      </c>
      <c r="E256" s="4">
        <v>1</v>
      </c>
      <c r="F256" s="4">
        <v>0</v>
      </c>
      <c r="G256" s="4">
        <v>0</v>
      </c>
      <c r="H256" s="4">
        <v>41.377499999999998</v>
      </c>
      <c r="I256" s="4">
        <v>64.585300000000004</v>
      </c>
    </row>
    <row r="257" spans="1:9" ht="15.75" thickBot="1" x14ac:dyDescent="0.3">
      <c r="A257" s="3"/>
      <c r="B257" s="5" t="s">
        <v>334</v>
      </c>
      <c r="C257" s="5" t="s">
        <v>95</v>
      </c>
      <c r="D257" s="5" t="s">
        <v>335</v>
      </c>
      <c r="E257" s="5">
        <v>0</v>
      </c>
      <c r="F257" s="5">
        <v>0</v>
      </c>
      <c r="G257" s="5">
        <v>0</v>
      </c>
      <c r="H257" s="5">
        <v>35.4437</v>
      </c>
      <c r="I257" s="5">
        <v>139.63800000000001</v>
      </c>
    </row>
    <row r="258" spans="1:9" ht="15.75" thickBot="1" x14ac:dyDescent="0.3">
      <c r="A258" s="3"/>
      <c r="B258" s="4" t="s">
        <v>336</v>
      </c>
      <c r="C258" s="4" t="s">
        <v>44</v>
      </c>
      <c r="D258" s="4" t="s">
        <v>149</v>
      </c>
      <c r="E258" s="4">
        <v>0</v>
      </c>
      <c r="F258" s="4">
        <v>0</v>
      </c>
      <c r="G258" s="4">
        <v>0</v>
      </c>
      <c r="H258" s="4">
        <v>38.491199999999999</v>
      </c>
      <c r="I258" s="4">
        <f>-80.9545</f>
        <v>-80.954499999999996</v>
      </c>
    </row>
    <row r="259" spans="1:9" ht="15.75" thickBot="1" x14ac:dyDescent="0.3">
      <c r="A259" s="3"/>
      <c r="B259" s="5"/>
      <c r="C259" s="5" t="s">
        <v>337</v>
      </c>
      <c r="D259" s="5" t="s">
        <v>338</v>
      </c>
      <c r="E259" s="5">
        <v>0</v>
      </c>
      <c r="F259" s="5">
        <v>0</v>
      </c>
      <c r="G259" s="5">
        <v>0</v>
      </c>
      <c r="H259" s="5">
        <v>31.952200000000001</v>
      </c>
      <c r="I259" s="5">
        <v>35.233199999999997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CarlosCunha</dc:creator>
  <cp:lastModifiedBy>CarlosCunha</cp:lastModifiedBy>
  <dcterms:created xsi:type="dcterms:W3CDTF">2015-06-05T18:19:34Z</dcterms:created>
  <dcterms:modified xsi:type="dcterms:W3CDTF">2020-03-16T09:28:26Z</dcterms:modified>
</cp:coreProperties>
</file>