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us/Downloads/"/>
    </mc:Choice>
  </mc:AlternateContent>
  <xr:revisionPtr revIDLastSave="0" documentId="13_ncr:1_{E044CA41-E61D-114E-AA76-A8C22ACD2C4C}" xr6:coauthVersionLast="47" xr6:coauthVersionMax="47" xr10:uidLastSave="{00000000-0000-0000-0000-000000000000}"/>
  <bookViews>
    <workbookView xWindow="-29660" yWindow="480" windowWidth="21000" windowHeight="15680" xr2:uid="{23DF1AA2-187B-7F43-B775-E340E7200749}"/>
  </bookViews>
  <sheets>
    <sheet name="cal" sheetId="1" r:id="rId1"/>
    <sheet name="estab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1" l="1"/>
  <c r="M15" i="1"/>
  <c r="L15" i="1"/>
  <c r="K15" i="1"/>
  <c r="J15" i="1"/>
  <c r="N14" i="1"/>
  <c r="M14" i="1"/>
  <c r="L14" i="1"/>
  <c r="K14" i="1"/>
  <c r="J14" i="1"/>
  <c r="N13" i="1"/>
  <c r="M13" i="1"/>
  <c r="L13" i="1"/>
  <c r="K13" i="1"/>
  <c r="J13" i="1"/>
  <c r="N12" i="1"/>
  <c r="M12" i="1"/>
  <c r="L12" i="1"/>
  <c r="K12" i="1"/>
  <c r="J12" i="1"/>
  <c r="N11" i="1"/>
  <c r="M11" i="1"/>
  <c r="L11" i="1"/>
  <c r="K11" i="1"/>
  <c r="J11" i="1"/>
  <c r="N10" i="1"/>
  <c r="M10" i="1"/>
  <c r="L10" i="1"/>
  <c r="K10" i="1"/>
  <c r="J10" i="1"/>
  <c r="N9" i="1"/>
  <c r="M9" i="1"/>
  <c r="L9" i="1"/>
  <c r="K9" i="1"/>
  <c r="J9" i="1"/>
  <c r="N8" i="1"/>
  <c r="M8" i="1"/>
  <c r="L8" i="1"/>
  <c r="K8" i="1"/>
  <c r="J8" i="1"/>
  <c r="N7" i="1"/>
  <c r="M7" i="1"/>
  <c r="L7" i="1"/>
  <c r="K7" i="1"/>
  <c r="J7" i="1"/>
  <c r="N6" i="1"/>
  <c r="M6" i="1"/>
  <c r="L6" i="1"/>
  <c r="K6" i="1"/>
  <c r="J6" i="1"/>
  <c r="N5" i="1"/>
  <c r="M5" i="1"/>
  <c r="L5" i="1"/>
  <c r="K5" i="1"/>
  <c r="J5" i="1"/>
  <c r="N4" i="1"/>
  <c r="M4" i="1"/>
  <c r="L4" i="1"/>
  <c r="K4" i="1"/>
  <c r="J4" i="1"/>
  <c r="B19" i="1"/>
  <c r="E22" i="1"/>
  <c r="B11" i="1"/>
  <c r="B22" i="1"/>
  <c r="H15" i="1"/>
  <c r="B25" i="1"/>
  <c r="C25" i="1"/>
  <c r="D25" i="1"/>
  <c r="I15" i="1"/>
  <c r="B17" i="1"/>
  <c r="B18" i="1"/>
  <c r="H14" i="1"/>
  <c r="I14" i="1"/>
  <c r="H13" i="1"/>
  <c r="I13" i="1"/>
  <c r="H12" i="1"/>
  <c r="I12" i="1"/>
  <c r="H11" i="1"/>
  <c r="I11" i="1"/>
  <c r="H10" i="1"/>
  <c r="I10" i="1"/>
  <c r="H9" i="1"/>
  <c r="I9" i="1"/>
  <c r="H8" i="1"/>
  <c r="I8" i="1"/>
  <c r="H7" i="1"/>
  <c r="I7" i="1"/>
  <c r="H6" i="1"/>
  <c r="I6" i="1"/>
  <c r="H5" i="1"/>
  <c r="B24" i="1"/>
  <c r="C24" i="1"/>
  <c r="D24" i="1"/>
  <c r="I5" i="1"/>
  <c r="H4" i="1"/>
  <c r="I4" i="1"/>
  <c r="B15" i="1"/>
  <c r="B16" i="1"/>
</calcChain>
</file>

<file path=xl/sharedStrings.xml><?xml version="1.0" encoding="utf-8"?>
<sst xmlns="http://schemas.openxmlformats.org/spreadsheetml/2006/main" count="56" uniqueCount="42">
  <si>
    <t>Dispersión Gaussiana</t>
  </si>
  <si>
    <t>Variable</t>
  </si>
  <si>
    <t>Emision</t>
  </si>
  <si>
    <t>Temperatura Ambiente</t>
  </si>
  <si>
    <t>Temperatura Chimenea</t>
  </si>
  <si>
    <t>Vel salida gases ch</t>
  </si>
  <si>
    <t>Diámetro chimenea</t>
  </si>
  <si>
    <t>g/s</t>
  </si>
  <si>
    <t>m</t>
  </si>
  <si>
    <t>°C</t>
  </si>
  <si>
    <t>m/s</t>
  </si>
  <si>
    <t>F</t>
  </si>
  <si>
    <t>Calculo Altura Efrectiva de Chimenea</t>
  </si>
  <si>
    <r>
      <rPr>
        <sz val="16"/>
        <color theme="1"/>
        <rFont val="Symbol"/>
        <charset val="2"/>
      </rPr>
      <t>s</t>
    </r>
    <r>
      <rPr>
        <vertAlign val="subscript"/>
        <sz val="16"/>
        <color theme="1"/>
        <rFont val="Calibri (Cuerpo)"/>
      </rPr>
      <t>y</t>
    </r>
    <r>
      <rPr>
        <sz val="16"/>
        <color theme="1"/>
        <rFont val="Calibri"/>
        <family val="2"/>
        <scheme val="minor"/>
      </rPr>
      <t>=ax</t>
    </r>
    <r>
      <rPr>
        <vertAlign val="superscript"/>
        <sz val="16"/>
        <color theme="1"/>
        <rFont val="Calibri (Cuerpo)"/>
      </rPr>
      <t>b</t>
    </r>
  </si>
  <si>
    <t>a</t>
  </si>
  <si>
    <t>b</t>
  </si>
  <si>
    <t>Altura de chimenea hs</t>
  </si>
  <si>
    <t>Estabilidad</t>
  </si>
  <si>
    <t>A,B,C,D,E,F</t>
  </si>
  <si>
    <t>c</t>
  </si>
  <si>
    <t>d</t>
  </si>
  <si>
    <t>f</t>
  </si>
  <si>
    <t>u</t>
  </si>
  <si>
    <t>p</t>
  </si>
  <si>
    <t>A</t>
  </si>
  <si>
    <t>B</t>
  </si>
  <si>
    <t>C</t>
  </si>
  <si>
    <t>D</t>
  </si>
  <si>
    <t>E</t>
  </si>
  <si>
    <r>
      <rPr>
        <sz val="16"/>
        <color theme="1"/>
        <rFont val="Symbol"/>
        <charset val="2"/>
      </rPr>
      <t>s</t>
    </r>
    <r>
      <rPr>
        <vertAlign val="subscript"/>
        <sz val="16"/>
        <color theme="1"/>
        <rFont val="Calibri (Cuerpo)"/>
      </rPr>
      <t>z</t>
    </r>
    <r>
      <rPr>
        <sz val="16"/>
        <color theme="1"/>
        <rFont val="Calibri"/>
        <family val="2"/>
        <scheme val="minor"/>
      </rPr>
      <t>=cX</t>
    </r>
    <r>
      <rPr>
        <vertAlign val="superscript"/>
        <sz val="16"/>
        <color theme="1"/>
        <rFont val="Calibri (Cuerpo)"/>
      </rPr>
      <t>d</t>
    </r>
    <r>
      <rPr>
        <sz val="16"/>
        <color theme="1"/>
        <rFont val="Calibri"/>
        <family val="2"/>
        <scheme val="minor"/>
      </rPr>
      <t>+f</t>
    </r>
    <r>
      <rPr>
        <sz val="16"/>
        <color theme="1"/>
        <rFont val="Calibri"/>
        <family val="2"/>
        <charset val="2"/>
        <scheme val="minor"/>
      </rPr>
      <t xml:space="preserve">   x&lt; 1km</t>
    </r>
  </si>
  <si>
    <r>
      <rPr>
        <sz val="16"/>
        <color theme="1"/>
        <rFont val="Symbol"/>
        <charset val="2"/>
      </rPr>
      <t>s</t>
    </r>
    <r>
      <rPr>
        <vertAlign val="subscript"/>
        <sz val="16"/>
        <color theme="1"/>
        <rFont val="Calibri (Cuerpo)"/>
      </rPr>
      <t>z</t>
    </r>
    <r>
      <rPr>
        <sz val="16"/>
        <color theme="1"/>
        <rFont val="Calibri"/>
        <family val="2"/>
        <scheme val="minor"/>
      </rPr>
      <t>=cX</t>
    </r>
    <r>
      <rPr>
        <vertAlign val="superscript"/>
        <sz val="16"/>
        <color theme="1"/>
        <rFont val="Calibri (Cuerpo)"/>
      </rPr>
      <t>d</t>
    </r>
    <r>
      <rPr>
        <sz val="16"/>
        <color theme="1"/>
        <rFont val="Calibri"/>
        <family val="2"/>
        <scheme val="minor"/>
      </rPr>
      <t>+f</t>
    </r>
    <r>
      <rPr>
        <sz val="16"/>
        <color theme="1"/>
        <rFont val="Calibri"/>
        <family val="2"/>
        <charset val="2"/>
        <scheme val="minor"/>
      </rPr>
      <t xml:space="preserve">   x&gt;= 1km</t>
    </r>
  </si>
  <si>
    <r>
      <t>F=g</t>
    </r>
    <r>
      <rPr>
        <i/>
        <sz val="12"/>
        <color theme="1"/>
        <rFont val="Calibri"/>
        <family val="2"/>
        <scheme val="minor"/>
      </rPr>
      <t>v</t>
    </r>
    <r>
      <rPr>
        <vertAlign val="subscript"/>
        <sz val="12"/>
        <color theme="1"/>
        <rFont val="Calibri (Cuerpo)"/>
      </rPr>
      <t>s</t>
    </r>
    <r>
      <rPr>
        <sz val="12"/>
        <color theme="1"/>
        <rFont val="Calibri"/>
        <family val="2"/>
        <scheme val="minor"/>
      </rPr>
      <t>D</t>
    </r>
    <r>
      <rPr>
        <vertAlign val="superscript"/>
        <sz val="12"/>
        <color theme="1"/>
        <rFont val="Calibri (Cuerpo)"/>
      </rPr>
      <t>2</t>
    </r>
    <r>
      <rPr>
        <sz val="12"/>
        <color theme="1"/>
        <rFont val="Calibri"/>
        <family val="2"/>
        <scheme val="minor"/>
      </rPr>
      <t>(T</t>
    </r>
    <r>
      <rPr>
        <vertAlign val="subscript"/>
        <sz val="12"/>
        <color theme="1"/>
        <rFont val="Calibri (Cuerpo)"/>
      </rPr>
      <t>ch</t>
    </r>
    <r>
      <rPr>
        <sz val="12"/>
        <color theme="1"/>
        <rFont val="Calibri"/>
        <family val="2"/>
        <scheme val="minor"/>
      </rPr>
      <t>-T</t>
    </r>
    <r>
      <rPr>
        <vertAlign val="subscript"/>
        <sz val="12"/>
        <color theme="1"/>
        <rFont val="Calibri (Cuerpo)"/>
      </rPr>
      <t>a</t>
    </r>
    <r>
      <rPr>
        <sz val="12"/>
        <color theme="1"/>
        <rFont val="Calibri"/>
        <family val="2"/>
        <scheme val="minor"/>
      </rPr>
      <t>)/</t>
    </r>
    <r>
      <rPr>
        <vertAlign val="subscript"/>
        <sz val="12"/>
        <color theme="1"/>
        <rFont val="Calibri (Cuerpo)"/>
      </rPr>
      <t>Tch</t>
    </r>
    <r>
      <rPr>
        <sz val="12"/>
        <color theme="1"/>
        <rFont val="Calibri"/>
        <family val="2"/>
        <scheme val="minor"/>
      </rPr>
      <t>/4</t>
    </r>
  </si>
  <si>
    <r>
      <rPr>
        <sz val="12"/>
        <color theme="1"/>
        <rFont val="Symbol"/>
        <charset val="2"/>
      </rPr>
      <t>D</t>
    </r>
    <r>
      <rPr>
        <sz val="12"/>
        <color theme="1"/>
        <rFont val="Calibri"/>
        <family val="2"/>
        <scheme val="minor"/>
      </rPr>
      <t>h=1.6X</t>
    </r>
    <r>
      <rPr>
        <vertAlign val="subscript"/>
        <sz val="12"/>
        <color theme="1"/>
        <rFont val="Calibri (Cuerpo)"/>
      </rPr>
      <t>T</t>
    </r>
    <r>
      <rPr>
        <vertAlign val="superscript"/>
        <sz val="12"/>
        <color theme="1"/>
        <rFont val="Calibri (Cuerpo)"/>
      </rPr>
      <t>1/3</t>
    </r>
    <r>
      <rPr>
        <sz val="12"/>
        <color theme="1"/>
        <rFont val="Calibri"/>
        <family val="2"/>
        <scheme val="minor"/>
      </rPr>
      <t>V</t>
    </r>
    <r>
      <rPr>
        <vertAlign val="superscript"/>
        <sz val="12"/>
        <color theme="1"/>
        <rFont val="Calibri (Cuerpo)"/>
      </rPr>
      <t>2/3</t>
    </r>
    <r>
      <rPr>
        <sz val="12"/>
        <color theme="1"/>
        <rFont val="Calibri"/>
        <family val="2"/>
        <scheme val="minor"/>
      </rPr>
      <t>/</t>
    </r>
    <r>
      <rPr>
        <i/>
        <sz val="12"/>
        <color theme="1"/>
        <rFont val="Calibri"/>
        <family val="2"/>
        <scheme val="minor"/>
      </rPr>
      <t>v</t>
    </r>
  </si>
  <si>
    <r>
      <t>X</t>
    </r>
    <r>
      <rPr>
        <vertAlign val="subscript"/>
        <sz val="12"/>
        <color theme="1"/>
        <rFont val="Calibri (Cuerpo)"/>
      </rPr>
      <t>T</t>
    </r>
    <r>
      <rPr>
        <sz val="12"/>
        <color theme="1"/>
        <rFont val="Calibri"/>
        <family val="2"/>
        <scheme val="minor"/>
      </rPr>
      <t>=14F</t>
    </r>
    <r>
      <rPr>
        <vertAlign val="superscript"/>
        <sz val="12"/>
        <color theme="1"/>
        <rFont val="Calibri (Cuerpo)"/>
      </rPr>
      <t>5/8</t>
    </r>
    <r>
      <rPr>
        <sz val="12"/>
        <color theme="1"/>
        <rFont val="Calibri"/>
        <family val="2"/>
        <scheme val="minor"/>
      </rPr>
      <t xml:space="preserve"> si F&lt;=55 X</t>
    </r>
    <r>
      <rPr>
        <vertAlign val="subscript"/>
        <sz val="12"/>
        <color theme="1"/>
        <rFont val="Calibri (Cuerpo)"/>
      </rPr>
      <t>T</t>
    </r>
    <r>
      <rPr>
        <sz val="12"/>
        <color theme="1"/>
        <rFont val="Calibri"/>
        <family val="2"/>
        <scheme val="minor"/>
      </rPr>
      <t>=34F</t>
    </r>
    <r>
      <rPr>
        <vertAlign val="superscript"/>
        <sz val="12"/>
        <color theme="1"/>
        <rFont val="Calibri (Cuerpo)"/>
      </rPr>
      <t>2/5</t>
    </r>
    <r>
      <rPr>
        <sz val="12"/>
        <color theme="1"/>
        <rFont val="Calibri"/>
        <family val="2"/>
        <scheme val="minor"/>
      </rPr>
      <t xml:space="preserve"> F&gt;55</t>
    </r>
  </si>
  <si>
    <t>X</t>
  </si>
  <si>
    <r>
      <t>H=</t>
    </r>
    <r>
      <rPr>
        <sz val="12"/>
        <color theme="1"/>
        <rFont val="Symbol"/>
        <charset val="2"/>
      </rPr>
      <t>D</t>
    </r>
    <r>
      <rPr>
        <sz val="12"/>
        <color theme="1"/>
        <rFont val="Calibri"/>
        <family val="2"/>
        <scheme val="minor"/>
      </rPr>
      <t>h+h</t>
    </r>
    <r>
      <rPr>
        <vertAlign val="subscript"/>
        <sz val="12"/>
        <color theme="1"/>
        <rFont val="Calibri (Cuerpo)"/>
      </rPr>
      <t>s</t>
    </r>
  </si>
  <si>
    <r>
      <rPr>
        <sz val="12"/>
        <color theme="1"/>
        <rFont val="Symbol"/>
        <charset val="2"/>
      </rPr>
      <t>s</t>
    </r>
    <r>
      <rPr>
        <sz val="12"/>
        <color theme="1"/>
        <rFont val="Calibri"/>
        <family val="2"/>
        <scheme val="minor"/>
      </rPr>
      <t>y</t>
    </r>
  </si>
  <si>
    <r>
      <rPr>
        <sz val="12"/>
        <color theme="1"/>
        <rFont val="Symbol"/>
        <charset val="2"/>
      </rPr>
      <t>s</t>
    </r>
    <r>
      <rPr>
        <sz val="12"/>
        <color theme="1"/>
        <rFont val="Calibri"/>
        <family val="2"/>
        <scheme val="minor"/>
      </rPr>
      <t>z</t>
    </r>
  </si>
  <si>
    <t>Y</t>
  </si>
  <si>
    <t>Velocidad del viento a 10m</t>
  </si>
  <si>
    <t>Vel viento a hs</t>
  </si>
  <si>
    <r>
      <t xml:space="preserve">Valores de </t>
    </r>
    <r>
      <rPr>
        <sz val="16"/>
        <color theme="1"/>
        <rFont val="Symbol"/>
        <charset val="2"/>
      </rPr>
      <t>s</t>
    </r>
    <r>
      <rPr>
        <sz val="16"/>
        <color theme="1"/>
        <rFont val="Calibri"/>
        <family val="2"/>
        <scheme val="minor"/>
      </rPr>
      <t xml:space="preserve">y y </t>
    </r>
    <r>
      <rPr>
        <sz val="16"/>
        <color theme="1"/>
        <rFont val="Symbol"/>
        <charset val="2"/>
      </rPr>
      <t>s</t>
    </r>
    <r>
      <rPr>
        <sz val="16"/>
        <color theme="1"/>
        <rFont val="Calibri"/>
        <family val="2"/>
        <scheme val="minor"/>
      </rPr>
      <t>z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</si>
</sst>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1" formatCode="0.0E+0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2"/>
      <color theme="1"/>
      <name val="Calibri (Cuerpo)"/>
    </font>
    <font>
      <vertAlign val="subscript"/>
      <sz val="12"/>
      <color theme="1"/>
      <name val="Calibri (Cuerpo)"/>
    </font>
    <font>
      <sz val="12"/>
      <color theme="1"/>
      <name val="Symbol"/>
      <charset val="2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charset val="2"/>
      <scheme val="minor"/>
    </font>
    <font>
      <sz val="16"/>
      <color theme="1"/>
      <name val="Calibri"/>
      <family val="2"/>
      <charset val="2"/>
      <scheme val="minor"/>
    </font>
    <font>
      <sz val="16"/>
      <color theme="1"/>
      <name val="Symbol"/>
      <charset val="2"/>
    </font>
    <font>
      <vertAlign val="subscript"/>
      <sz val="16"/>
      <color theme="1"/>
      <name val="Calibri (Cuerpo)"/>
    </font>
    <font>
      <sz val="16"/>
      <color theme="1"/>
      <name val="Calibri"/>
      <family val="2"/>
      <scheme val="minor"/>
    </font>
    <font>
      <vertAlign val="superscript"/>
      <sz val="16"/>
      <color theme="1"/>
      <name val="Calibri (Cuerpo)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7" fillId="0" borderId="0" xfId="0" applyFont="1"/>
    <xf numFmtId="0" fontId="0" fillId="0" borderId="1" xfId="0" applyBorder="1"/>
    <xf numFmtId="0" fontId="6" fillId="0" borderId="1" xfId="0" applyFont="1" applyBorder="1"/>
    <xf numFmtId="0" fontId="0" fillId="0" borderId="0" xfId="0" applyFill="1" applyBorder="1"/>
    <xf numFmtId="0" fontId="0" fillId="0" borderId="2" xfId="0" applyFill="1" applyBorder="1"/>
    <xf numFmtId="164" fontId="0" fillId="0" borderId="1" xfId="0" applyNumberFormat="1" applyBorder="1"/>
    <xf numFmtId="2" fontId="0" fillId="0" borderId="1" xfId="0" applyNumberFormat="1" applyBorder="1"/>
    <xf numFmtId="0" fontId="0" fillId="2" borderId="1" xfId="0" applyFill="1" applyBorder="1"/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Border="1"/>
    <xf numFmtId="0" fontId="6" fillId="0" borderId="0" xfId="0" applyFont="1"/>
    <xf numFmtId="1" fontId="0" fillId="0" borderId="0" xfId="0" applyNumberFormat="1"/>
    <xf numFmtId="171" fontId="0" fillId="0" borderId="0" xfId="0" applyNumberFormat="1"/>
    <xf numFmtId="0" fontId="10" fillId="0" borderId="0" xfId="0" applyFont="1"/>
    <xf numFmtId="0" fontId="1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898D7-9D1C-8348-8F25-4360B18A9619}">
  <dimension ref="A1:N25"/>
  <sheetViews>
    <sheetView tabSelected="1" topLeftCell="A8" zoomScale="130" zoomScaleNormal="130" workbookViewId="0">
      <selection activeCell="B19" sqref="B19"/>
    </sheetView>
  </sheetViews>
  <sheetFormatPr baseColWidth="10" defaultRowHeight="16" x14ac:dyDescent="0.2"/>
  <cols>
    <col min="1" max="1" width="26.6640625" customWidth="1"/>
    <col min="3" max="3" width="10.1640625" bestFit="1" customWidth="1"/>
    <col min="4" max="4" width="4.1640625" bestFit="1" customWidth="1"/>
    <col min="5" max="5" width="9" bestFit="1" customWidth="1"/>
    <col min="8" max="8" width="5.1640625" bestFit="1" customWidth="1"/>
    <col min="9" max="9" width="6.1640625" bestFit="1" customWidth="1"/>
  </cols>
  <sheetData>
    <row r="1" spans="1:14" ht="21" x14ac:dyDescent="0.25">
      <c r="A1" s="18" t="s">
        <v>0</v>
      </c>
    </row>
    <row r="2" spans="1:14" x14ac:dyDescent="0.2">
      <c r="L2" t="s">
        <v>38</v>
      </c>
    </row>
    <row r="3" spans="1:14" x14ac:dyDescent="0.2">
      <c r="A3" s="1" t="s">
        <v>1</v>
      </c>
      <c r="B3" s="1"/>
      <c r="G3" t="s">
        <v>34</v>
      </c>
      <c r="H3" s="14" t="s">
        <v>36</v>
      </c>
      <c r="I3" s="14" t="s">
        <v>37</v>
      </c>
      <c r="J3">
        <v>-800</v>
      </c>
      <c r="K3">
        <v>-400</v>
      </c>
      <c r="L3">
        <v>0</v>
      </c>
      <c r="M3">
        <v>400</v>
      </c>
      <c r="N3">
        <v>800</v>
      </c>
    </row>
    <row r="4" spans="1:14" x14ac:dyDescent="0.2">
      <c r="A4" s="3" t="s">
        <v>2</v>
      </c>
      <c r="B4" s="3">
        <v>1</v>
      </c>
      <c r="C4" s="3" t="s">
        <v>7</v>
      </c>
      <c r="G4">
        <v>0.1</v>
      </c>
      <c r="H4" s="15">
        <f>$B$22*G4^$C$22</f>
        <v>19.912445417456972</v>
      </c>
      <c r="I4" s="15">
        <f>IF(G4&lt;1,$B$24*G4^$C$24+$D$24,$B$25*G4^$C$25+$D$25)</f>
        <v>10.864099006489724</v>
      </c>
      <c r="J4" s="16">
        <f>$B$4/PI()/$B$19/$H4/$I4*EXP(-0.5*POWER(J$3/$H4,2))*EXP(-0.5*POWER($B$18/$I4,2))</f>
        <v>0</v>
      </c>
      <c r="K4" s="16">
        <f t="shared" ref="K4:N15" si="0">$B$4/PI()/$B$19/$H4/$I4*EXP(-0.5*POWER(K$3/$H4,2))*EXP(-0.5*POWER($B$18/$I4,2))</f>
        <v>2.173279890690968E-93</v>
      </c>
      <c r="L4" s="16">
        <f t="shared" si="0"/>
        <v>9.1521813649280245E-6</v>
      </c>
      <c r="M4" s="16">
        <f t="shared" si="0"/>
        <v>2.173279890690968E-93</v>
      </c>
      <c r="N4" s="16">
        <f t="shared" si="0"/>
        <v>0</v>
      </c>
    </row>
    <row r="5" spans="1:14" x14ac:dyDescent="0.2">
      <c r="A5" s="3" t="s">
        <v>16</v>
      </c>
      <c r="B5" s="3">
        <v>15</v>
      </c>
      <c r="C5" s="3" t="s">
        <v>8</v>
      </c>
      <c r="G5">
        <v>0.5</v>
      </c>
      <c r="H5" s="15">
        <f t="shared" ref="H5:H15" si="1">$B$22*G5^$C$22</f>
        <v>83.946729733136181</v>
      </c>
      <c r="I5" s="15">
        <f t="shared" ref="I5:I15" si="2">IF(G5&lt;1,$B$24*G5^$C$24+$D$24,$B$25*G5^$C$25+$D$25)</f>
        <v>51.369957667773896</v>
      </c>
      <c r="J5" s="16">
        <f t="shared" ref="J5:N15" si="3">$B$4/PI()/$B$19/$H5/$I5*EXP(-0.5*POWER(J$3/$H5,2))*EXP(-0.5*POWER($B$18/$I5,2))</f>
        <v>8.711113017820817E-26</v>
      </c>
      <c r="K5" s="16">
        <f t="shared" si="0"/>
        <v>5.379581023571337E-11</v>
      </c>
      <c r="L5" s="16">
        <f t="shared" si="0"/>
        <v>4.5811381410837955E-6</v>
      </c>
      <c r="M5" s="16">
        <f t="shared" si="0"/>
        <v>5.379581023571337E-11</v>
      </c>
      <c r="N5" s="16">
        <f t="shared" si="0"/>
        <v>8.711113017820817E-26</v>
      </c>
    </row>
    <row r="6" spans="1:14" x14ac:dyDescent="0.2">
      <c r="A6" s="3" t="s">
        <v>3</v>
      </c>
      <c r="B6" s="3">
        <v>18</v>
      </c>
      <c r="C6" s="3" t="s">
        <v>9</v>
      </c>
      <c r="G6">
        <v>1</v>
      </c>
      <c r="H6" s="15">
        <f t="shared" si="1"/>
        <v>156</v>
      </c>
      <c r="I6" s="15">
        <f t="shared" si="2"/>
        <v>110.2</v>
      </c>
      <c r="J6" s="16">
        <f t="shared" si="3"/>
        <v>2.4341538491828141E-12</v>
      </c>
      <c r="K6" s="16">
        <f t="shared" si="0"/>
        <v>4.6701526934747184E-8</v>
      </c>
      <c r="L6" s="16">
        <f t="shared" si="0"/>
        <v>1.2502362850021539E-6</v>
      </c>
      <c r="M6" s="16">
        <f t="shared" si="0"/>
        <v>4.6701526934747184E-8</v>
      </c>
      <c r="N6" s="16">
        <f t="shared" si="0"/>
        <v>2.4341538491828141E-12</v>
      </c>
    </row>
    <row r="7" spans="1:14" x14ac:dyDescent="0.2">
      <c r="A7" s="3" t="s">
        <v>4</v>
      </c>
      <c r="B7" s="3">
        <v>100</v>
      </c>
      <c r="C7" s="3" t="s">
        <v>9</v>
      </c>
      <c r="G7">
        <v>2</v>
      </c>
      <c r="H7" s="15">
        <f t="shared" si="1"/>
        <v>289.89813036628493</v>
      </c>
      <c r="I7" s="15">
        <f t="shared" si="2"/>
        <v>233.61047433952143</v>
      </c>
      <c r="J7" s="16">
        <f t="shared" si="3"/>
        <v>7.1748633570579583E-9</v>
      </c>
      <c r="K7" s="16">
        <f t="shared" si="0"/>
        <v>1.2475292880047926E-7</v>
      </c>
      <c r="L7" s="16">
        <f t="shared" si="0"/>
        <v>3.2319387539278707E-7</v>
      </c>
      <c r="M7" s="16">
        <f t="shared" si="0"/>
        <v>1.2475292880047926E-7</v>
      </c>
      <c r="N7" s="16">
        <f t="shared" si="0"/>
        <v>7.1748633570579583E-9</v>
      </c>
    </row>
    <row r="8" spans="1:14" x14ac:dyDescent="0.2">
      <c r="A8" s="3" t="s">
        <v>5</v>
      </c>
      <c r="B8" s="3">
        <v>9</v>
      </c>
      <c r="C8" s="3" t="s">
        <v>10</v>
      </c>
      <c r="G8">
        <v>3</v>
      </c>
      <c r="H8" s="15">
        <f t="shared" si="1"/>
        <v>416.55370351998783</v>
      </c>
      <c r="I8" s="15">
        <f t="shared" si="2"/>
        <v>363.49841582774053</v>
      </c>
      <c r="J8" s="16">
        <f t="shared" si="3"/>
        <v>2.2931324730836004E-8</v>
      </c>
      <c r="K8" s="16">
        <f t="shared" si="0"/>
        <v>9.1437322922169432E-8</v>
      </c>
      <c r="L8" s="16">
        <f t="shared" si="0"/>
        <v>1.4499564394784994E-7</v>
      </c>
      <c r="M8" s="16">
        <f t="shared" si="0"/>
        <v>9.1437322922169432E-8</v>
      </c>
      <c r="N8" s="16">
        <f t="shared" si="0"/>
        <v>2.2931324730836004E-8</v>
      </c>
    </row>
    <row r="9" spans="1:14" x14ac:dyDescent="0.2">
      <c r="A9" s="3" t="s">
        <v>6</v>
      </c>
      <c r="B9" s="3">
        <v>2</v>
      </c>
      <c r="C9" s="3" t="s">
        <v>8</v>
      </c>
      <c r="G9">
        <v>4</v>
      </c>
      <c r="H9" s="15">
        <f t="shared" si="1"/>
        <v>538.72388455043301</v>
      </c>
      <c r="I9" s="15">
        <f t="shared" si="2"/>
        <v>497.78014624563889</v>
      </c>
      <c r="J9" s="16">
        <f t="shared" si="3"/>
        <v>2.7208721664518956E-8</v>
      </c>
      <c r="K9" s="16">
        <f t="shared" si="0"/>
        <v>6.220819070549059E-8</v>
      </c>
      <c r="L9" s="16">
        <f t="shared" si="0"/>
        <v>8.1952218440274665E-8</v>
      </c>
      <c r="M9" s="16">
        <f t="shared" si="0"/>
        <v>6.220819070549059E-8</v>
      </c>
      <c r="N9" s="16">
        <f t="shared" si="0"/>
        <v>2.7208721664518956E-8</v>
      </c>
    </row>
    <row r="10" spans="1:14" x14ac:dyDescent="0.2">
      <c r="A10" s="6" t="s">
        <v>17</v>
      </c>
      <c r="B10" t="s">
        <v>25</v>
      </c>
      <c r="C10" s="6" t="s">
        <v>18</v>
      </c>
      <c r="G10">
        <v>5</v>
      </c>
      <c r="H10" s="15">
        <f t="shared" si="1"/>
        <v>657.66356486222605</v>
      </c>
      <c r="I10" s="15">
        <f t="shared" si="2"/>
        <v>635.42664146591892</v>
      </c>
      <c r="J10" s="16">
        <f t="shared" si="3"/>
        <v>2.5105907525299503E-8</v>
      </c>
      <c r="K10" s="16">
        <f t="shared" si="0"/>
        <v>4.372801895566696E-8</v>
      </c>
      <c r="L10" s="16">
        <f t="shared" si="0"/>
        <v>5.2612357427248772E-8</v>
      </c>
      <c r="M10" s="16">
        <f t="shared" si="0"/>
        <v>4.372801895566696E-8</v>
      </c>
      <c r="N10" s="16">
        <f t="shared" si="0"/>
        <v>2.5105907525299503E-8</v>
      </c>
    </row>
    <row r="11" spans="1:14" x14ac:dyDescent="0.2">
      <c r="A11" s="6" t="s">
        <v>39</v>
      </c>
      <c r="B11">
        <f>VLOOKUP(B10,estab!$A$2:$J$7,9,FALSE)</f>
        <v>3.5</v>
      </c>
      <c r="C11" s="6" t="s">
        <v>10</v>
      </c>
      <c r="G11">
        <v>6</v>
      </c>
      <c r="H11" s="15">
        <f t="shared" si="1"/>
        <v>774.09064004869356</v>
      </c>
      <c r="I11" s="15">
        <f t="shared" si="2"/>
        <v>775.81533791911772</v>
      </c>
      <c r="J11" s="16">
        <f t="shared" si="3"/>
        <v>2.1467465097957983E-8</v>
      </c>
      <c r="K11" s="16">
        <f t="shared" si="0"/>
        <v>3.2042452846724338E-8</v>
      </c>
      <c r="L11" s="16">
        <f t="shared" si="0"/>
        <v>3.6619078953246971E-8</v>
      </c>
      <c r="M11" s="16">
        <f t="shared" si="0"/>
        <v>3.2042452846724338E-8</v>
      </c>
      <c r="N11" s="16">
        <f t="shared" si="0"/>
        <v>2.1467465097957983E-8</v>
      </c>
    </row>
    <row r="12" spans="1:14" x14ac:dyDescent="0.2">
      <c r="A12" s="5"/>
      <c r="C12" s="5"/>
      <c r="G12">
        <v>7</v>
      </c>
      <c r="H12" s="15">
        <f t="shared" si="1"/>
        <v>888.46893228396186</v>
      </c>
      <c r="I12" s="15">
        <f t="shared" si="2"/>
        <v>918.52625149789981</v>
      </c>
      <c r="J12" s="16">
        <f t="shared" si="3"/>
        <v>1.796912667537521E-8</v>
      </c>
      <c r="K12" s="16">
        <f t="shared" si="0"/>
        <v>2.4353907725722759E-8</v>
      </c>
      <c r="L12" s="16">
        <f t="shared" si="0"/>
        <v>2.6951475823859357E-8</v>
      </c>
      <c r="M12" s="16">
        <f t="shared" si="0"/>
        <v>2.4353907725722759E-8</v>
      </c>
      <c r="N12" s="16">
        <f t="shared" si="0"/>
        <v>1.796912667537521E-8</v>
      </c>
    </row>
    <row r="13" spans="1:14" x14ac:dyDescent="0.2">
      <c r="G13">
        <v>8</v>
      </c>
      <c r="H13" s="15">
        <f t="shared" si="1"/>
        <v>1001.1220956079029</v>
      </c>
      <c r="I13" s="15">
        <f t="shared" si="2"/>
        <v>1063.255774862012</v>
      </c>
      <c r="J13" s="16">
        <f t="shared" si="3"/>
        <v>1.5016399688212051E-8</v>
      </c>
      <c r="K13" s="16">
        <f t="shared" si="0"/>
        <v>1.9079323620329729E-8</v>
      </c>
      <c r="L13" s="16">
        <f t="shared" si="0"/>
        <v>2.0664680401606012E-8</v>
      </c>
      <c r="M13" s="16">
        <f t="shared" si="0"/>
        <v>1.9079323620329729E-8</v>
      </c>
      <c r="N13" s="16">
        <f t="shared" si="0"/>
        <v>1.5016399688212051E-8</v>
      </c>
    </row>
    <row r="14" spans="1:14" x14ac:dyDescent="0.2">
      <c r="A14" t="s">
        <v>12</v>
      </c>
      <c r="G14">
        <v>9</v>
      </c>
      <c r="H14" s="15">
        <f t="shared" si="1"/>
        <v>1112.2883840783197</v>
      </c>
      <c r="I14" s="15">
        <f t="shared" si="2"/>
        <v>1209.7736104063399</v>
      </c>
      <c r="J14" s="16">
        <f t="shared" si="3"/>
        <v>1.2621932788589932E-8</v>
      </c>
      <c r="K14" s="16">
        <f t="shared" si="0"/>
        <v>1.5324068556811647E-8</v>
      </c>
      <c r="L14" s="16">
        <f t="shared" si="0"/>
        <v>1.6347706323239169E-8</v>
      </c>
      <c r="M14" s="16">
        <f t="shared" si="0"/>
        <v>1.5324068556811647E-8</v>
      </c>
      <c r="N14" s="16">
        <f t="shared" si="0"/>
        <v>1.2621932788589932E-8</v>
      </c>
    </row>
    <row r="15" spans="1:14" ht="20" x14ac:dyDescent="0.25">
      <c r="A15" s="3" t="s">
        <v>31</v>
      </c>
      <c r="B15" s="8">
        <f>9.81*B8*B9*B9*(B7-B6)/(273.15+B7)/4</f>
        <v>19.401795524587971</v>
      </c>
      <c r="G15">
        <v>10</v>
      </c>
      <c r="H15" s="15">
        <f t="shared" si="1"/>
        <v>1222.1502427152905</v>
      </c>
      <c r="I15" s="15">
        <f t="shared" si="2"/>
        <v>1357.8987512866129</v>
      </c>
      <c r="J15" s="16">
        <f t="shared" si="3"/>
        <v>1.0699425225177381E-8</v>
      </c>
      <c r="K15" s="16">
        <f t="shared" si="0"/>
        <v>1.2564433756844757E-8</v>
      </c>
      <c r="L15" s="16">
        <f t="shared" si="0"/>
        <v>1.3255732922306567E-8</v>
      </c>
      <c r="M15" s="16">
        <f t="shared" si="0"/>
        <v>1.2564433756844757E-8</v>
      </c>
      <c r="N15" s="16">
        <f t="shared" si="0"/>
        <v>1.0699425225177381E-8</v>
      </c>
    </row>
    <row r="16" spans="1:14" ht="20" x14ac:dyDescent="0.25">
      <c r="A16" s="3" t="s">
        <v>33</v>
      </c>
      <c r="B16" s="8">
        <f>IF(B15&lt;55,14*POWER(B15,5/8), 34*POWER(B15,2/5))</f>
        <v>89.336562514559205</v>
      </c>
      <c r="C16" s="13"/>
    </row>
    <row r="17" spans="1:5" ht="20" x14ac:dyDescent="0.25">
      <c r="A17" s="4" t="s">
        <v>32</v>
      </c>
      <c r="B17" s="8">
        <f>1.6*POWER(B16,1/3)*POWER(B8,2/3)/B11</f>
        <v>8.8421258209396587</v>
      </c>
    </row>
    <row r="18" spans="1:5" ht="18" x14ac:dyDescent="0.25">
      <c r="A18" s="5" t="s">
        <v>35</v>
      </c>
      <c r="B18" s="12">
        <f>B17+B5</f>
        <v>23.842125820939657</v>
      </c>
      <c r="C18" t="s">
        <v>8</v>
      </c>
    </row>
    <row r="19" spans="1:5" x14ac:dyDescent="0.2">
      <c r="A19" s="5" t="s">
        <v>40</v>
      </c>
      <c r="B19" s="12">
        <f>B11*POWER((B5/10),E22)</f>
        <v>14.467298793313145</v>
      </c>
      <c r="C19" t="s">
        <v>10</v>
      </c>
    </row>
    <row r="21" spans="1:5" ht="21" x14ac:dyDescent="0.25">
      <c r="A21" s="17" t="s">
        <v>41</v>
      </c>
      <c r="B21" s="19" t="s">
        <v>14</v>
      </c>
      <c r="C21" s="19" t="s">
        <v>15</v>
      </c>
      <c r="D21" s="19"/>
      <c r="E21" s="19" t="s">
        <v>23</v>
      </c>
    </row>
    <row r="22" spans="1:5" ht="26" x14ac:dyDescent="0.35">
      <c r="A22" s="2" t="s">
        <v>13</v>
      </c>
      <c r="B22">
        <f>VLOOKUP(B10,estab!$A$2:$J$7,2,FALSE)</f>
        <v>156</v>
      </c>
      <c r="C22">
        <v>0.89400000000000002</v>
      </c>
      <c r="E22">
        <f>VLOOKUP(B10,estab!$A$2:$J$7,9,FALSE)</f>
        <v>3.5</v>
      </c>
    </row>
    <row r="23" spans="1:5" x14ac:dyDescent="0.2">
      <c r="B23" s="19" t="s">
        <v>19</v>
      </c>
      <c r="C23" s="19" t="s">
        <v>20</v>
      </c>
      <c r="D23" s="19" t="s">
        <v>21</v>
      </c>
    </row>
    <row r="24" spans="1:5" ht="26" x14ac:dyDescent="0.35">
      <c r="A24" s="2" t="s">
        <v>29</v>
      </c>
      <c r="B24">
        <f>VLOOKUP(B10,estab!$A$2:$J$7,3,FALSE)</f>
        <v>106.6</v>
      </c>
      <c r="C24">
        <f>VLOOKUP(B10,estab!$A$2:$J$7,4,FALSE)</f>
        <v>1.149</v>
      </c>
      <c r="D24">
        <f>VLOOKUP(B10,estab!$A$2:$J$7,5,FALSE)</f>
        <v>3.3</v>
      </c>
    </row>
    <row r="25" spans="1:5" ht="26" x14ac:dyDescent="0.35">
      <c r="A25" s="2" t="s">
        <v>30</v>
      </c>
      <c r="B25">
        <f>VLOOKUP(B10,estab!$A$2:$J$7,6,FALSE)</f>
        <v>108.2</v>
      </c>
      <c r="C25">
        <f>VLOOKUP(B10,estab!$A$2:$J$7,7,FALSE)</f>
        <v>1.0980000000000001</v>
      </c>
      <c r="D25">
        <f>VLOOKUP(B10,estab!$A$2:$J$7,8,FALSE)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B37C1-686C-E041-BB39-F0E15A7D2F67}">
  <dimension ref="A1:J7"/>
  <sheetViews>
    <sheetView workbookViewId="0">
      <selection activeCell="L11" sqref="L11"/>
    </sheetView>
  </sheetViews>
  <sheetFormatPr baseColWidth="10" defaultRowHeight="16" x14ac:dyDescent="0.2"/>
  <cols>
    <col min="2" max="3" width="5.6640625" bestFit="1" customWidth="1"/>
    <col min="4" max="4" width="3.6640625" bestFit="1" customWidth="1"/>
    <col min="5" max="5" width="4.33203125" bestFit="1" customWidth="1"/>
    <col min="6" max="6" width="5.6640625" bestFit="1" customWidth="1"/>
    <col min="7" max="7" width="3.6640625" bestFit="1" customWidth="1"/>
    <col min="8" max="8" width="5.33203125" bestFit="1" customWidth="1"/>
    <col min="9" max="9" width="3.6640625" bestFit="1" customWidth="1"/>
    <col min="10" max="10" width="4.6640625" bestFit="1" customWidth="1"/>
  </cols>
  <sheetData>
    <row r="1" spans="1:10" x14ac:dyDescent="0.2">
      <c r="A1" s="9"/>
      <c r="B1" s="10" t="s">
        <v>14</v>
      </c>
      <c r="C1" s="10" t="s">
        <v>19</v>
      </c>
      <c r="D1" s="10" t="s">
        <v>20</v>
      </c>
      <c r="E1" s="10" t="s">
        <v>21</v>
      </c>
      <c r="F1" s="10" t="s">
        <v>19</v>
      </c>
      <c r="G1" s="10" t="s">
        <v>20</v>
      </c>
      <c r="H1" s="10" t="s">
        <v>21</v>
      </c>
      <c r="I1" s="10" t="s">
        <v>22</v>
      </c>
      <c r="J1" s="10" t="s">
        <v>23</v>
      </c>
    </row>
    <row r="2" spans="1:10" x14ac:dyDescent="0.2">
      <c r="A2" s="11" t="s">
        <v>24</v>
      </c>
      <c r="B2" s="7">
        <v>213</v>
      </c>
      <c r="C2" s="7">
        <v>440.8</v>
      </c>
      <c r="D2" s="7">
        <v>1.9410000000000001</v>
      </c>
      <c r="E2" s="7">
        <v>9.27</v>
      </c>
      <c r="F2" s="7">
        <v>459.7</v>
      </c>
      <c r="G2" s="7">
        <v>2.0939999999999999</v>
      </c>
      <c r="H2" s="7">
        <v>-9.6</v>
      </c>
      <c r="I2" s="7">
        <v>1.5</v>
      </c>
      <c r="J2" s="8">
        <v>0.1</v>
      </c>
    </row>
    <row r="3" spans="1:10" x14ac:dyDescent="0.2">
      <c r="A3" s="11" t="s">
        <v>25</v>
      </c>
      <c r="B3" s="7">
        <v>156</v>
      </c>
      <c r="C3" s="7">
        <v>106.6</v>
      </c>
      <c r="D3" s="7">
        <v>1.149</v>
      </c>
      <c r="E3" s="7">
        <v>3.3</v>
      </c>
      <c r="F3" s="7">
        <v>108.2</v>
      </c>
      <c r="G3" s="7">
        <v>1.0980000000000001</v>
      </c>
      <c r="H3" s="7">
        <v>2</v>
      </c>
      <c r="I3" s="7">
        <v>3.5</v>
      </c>
      <c r="J3" s="8">
        <v>0.15</v>
      </c>
    </row>
    <row r="4" spans="1:10" x14ac:dyDescent="0.2">
      <c r="A4" s="11" t="s">
        <v>26</v>
      </c>
      <c r="B4" s="7">
        <v>104</v>
      </c>
      <c r="C4" s="7">
        <v>61</v>
      </c>
      <c r="D4" s="7">
        <v>0.91100000000000003</v>
      </c>
      <c r="E4" s="7">
        <v>0</v>
      </c>
      <c r="F4" s="7">
        <v>61</v>
      </c>
      <c r="G4" s="7">
        <v>0.91100000000000003</v>
      </c>
      <c r="H4" s="7">
        <v>0</v>
      </c>
      <c r="I4" s="7">
        <v>4.5</v>
      </c>
      <c r="J4" s="8">
        <v>0.2</v>
      </c>
    </row>
    <row r="5" spans="1:10" x14ac:dyDescent="0.2">
      <c r="A5" s="11" t="s">
        <v>27</v>
      </c>
      <c r="B5" s="7">
        <v>68</v>
      </c>
      <c r="C5" s="7">
        <v>33.200000000000003</v>
      </c>
      <c r="D5" s="7">
        <v>0.72499999999999998</v>
      </c>
      <c r="E5" s="7">
        <v>-1.7</v>
      </c>
      <c r="F5" s="7">
        <v>44.5</v>
      </c>
      <c r="G5" s="7">
        <v>0.51600000000000001</v>
      </c>
      <c r="H5" s="7">
        <v>-13</v>
      </c>
      <c r="I5" s="7">
        <v>5</v>
      </c>
      <c r="J5" s="8">
        <v>0.25</v>
      </c>
    </row>
    <row r="6" spans="1:10" x14ac:dyDescent="0.2">
      <c r="A6" s="11" t="s">
        <v>28</v>
      </c>
      <c r="B6" s="7">
        <v>50.5</v>
      </c>
      <c r="C6" s="7">
        <v>22.8</v>
      </c>
      <c r="D6" s="7">
        <v>0.67800000000000005</v>
      </c>
      <c r="E6" s="7">
        <v>-1.3</v>
      </c>
      <c r="F6" s="7">
        <v>55.4</v>
      </c>
      <c r="G6" s="7">
        <v>0.30499999999999999</v>
      </c>
      <c r="H6" s="7">
        <v>-34</v>
      </c>
      <c r="I6" s="7">
        <v>3.5</v>
      </c>
      <c r="J6" s="8">
        <v>0.25</v>
      </c>
    </row>
    <row r="7" spans="1:10" x14ac:dyDescent="0.2">
      <c r="A7" s="11" t="s">
        <v>11</v>
      </c>
      <c r="B7" s="7">
        <v>34</v>
      </c>
      <c r="C7" s="7">
        <v>14.35</v>
      </c>
      <c r="D7" s="7">
        <v>0.74</v>
      </c>
      <c r="E7" s="7">
        <v>-0.35</v>
      </c>
      <c r="F7" s="7">
        <v>62.6</v>
      </c>
      <c r="G7" s="7">
        <v>0.18</v>
      </c>
      <c r="H7" s="7">
        <v>-48.6</v>
      </c>
      <c r="I7" s="7">
        <v>1.5</v>
      </c>
      <c r="J7" s="8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</vt:lpstr>
      <vt:lpstr>estab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Revisor</dc:creator>
  <cp:lastModifiedBy>Revisor</cp:lastModifiedBy>
  <dcterms:created xsi:type="dcterms:W3CDTF">2023-09-09T18:14:56Z</dcterms:created>
  <dcterms:modified xsi:type="dcterms:W3CDTF">2023-09-20T17:15:50Z</dcterms:modified>
</cp:coreProperties>
</file>