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auleyes/CPTR/CPTR-9_Roberto_Weigert/CPTR-9-Weigert-DSP-Analysis/annotation/"/>
    </mc:Choice>
  </mc:AlternateContent>
  <xr:revisionPtr revIDLastSave="0" documentId="13_ncr:1_{837CC86D-F1F0-BA46-9A2F-09D35D28386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NTC" sheetId="2" r:id="rId2"/>
  </sheets>
  <definedNames>
    <definedName name="_xlnm._FilterDatabase" localSheetId="0" hidden="1">annotation!$C$4:$C$183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2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<sst xmlns="http://schemas.openxmlformats.org/spreadsheetml/2006/main" count="1812" uniqueCount="214">
  <si>
    <t>Segment Tags</t>
  </si>
  <si>
    <t>S2_M7_W25_flat_B</t>
  </si>
  <si>
    <t>Myeloid</t>
  </si>
  <si>
    <t>myeloid</t>
  </si>
  <si>
    <t>tumor</t>
  </si>
  <si>
    <t>PanCK</t>
  </si>
  <si>
    <t>epithelial</t>
  </si>
  <si>
    <t>interstitial</t>
  </si>
  <si>
    <t>other cells</t>
  </si>
  <si>
    <t>other</t>
  </si>
  <si>
    <t>cluster</t>
  </si>
  <si>
    <t>healthy epithelium</t>
  </si>
  <si>
    <t>Sample_ID</t>
  </si>
  <si>
    <t>DSP-1001660022226-A-A01</t>
  </si>
  <si>
    <t>No Template Control</t>
  </si>
  <si>
    <t>DSP-1001660022226-A-A02</t>
  </si>
  <si>
    <t>S2_M7_W25_flat_B_022724</t>
  </si>
  <si>
    <t>PanCK-aoi-001</t>
  </si>
  <si>
    <t>DSP-1001660022226-A-A03</t>
  </si>
  <si>
    <t>other cells-aoi-001</t>
  </si>
  <si>
    <t>DSP-1001660022226-A-A04</t>
  </si>
  <si>
    <t>Myeloid-aoi-001</t>
  </si>
  <si>
    <t>DSP-1001660022226-A-A05</t>
  </si>
  <si>
    <t>DSP-1001660022226-A-A06</t>
  </si>
  <si>
    <t>DSP-1001660022226-A-A07</t>
  </si>
  <si>
    <t>DSP-1001660022226-A-A08</t>
  </si>
  <si>
    <t>DSP-1001660022226-A-A09</t>
  </si>
  <si>
    <t>DSP-1001660022226-A-A10</t>
  </si>
  <si>
    <t>DSP-1001660022226-A-A11</t>
  </si>
  <si>
    <t>DSP-1001660022226-A-A12</t>
  </si>
  <si>
    <t>DSP-1001660022226-A-B01</t>
  </si>
  <si>
    <t>DSP-1001660022226-A-B02</t>
  </si>
  <si>
    <t>DSP-1001660022226-A-B03</t>
  </si>
  <si>
    <t>DSP-1001660022226-A-B04</t>
  </si>
  <si>
    <t>DSP-1001660022226-A-B05</t>
  </si>
  <si>
    <t>DSP-1001660022226-A-B06</t>
  </si>
  <si>
    <t>DSP-1001660022226-A-B07</t>
  </si>
  <si>
    <t>DSP-1001660022226-A-B08</t>
  </si>
  <si>
    <t>DSP-1001660022226-A-B09</t>
  </si>
  <si>
    <t>DSP-1001660022226-A-B10</t>
  </si>
  <si>
    <t>DSP-1001660022226-A-B11</t>
  </si>
  <si>
    <t>DSP-1001660022226-A-B12</t>
  </si>
  <si>
    <t>DSP-1001660022226-A-C01</t>
  </si>
  <si>
    <t>DSP-1001660022226-A-C02</t>
  </si>
  <si>
    <t>DSP-1001660022226-A-C03</t>
  </si>
  <si>
    <t>DSP-1001660022226-A-C04</t>
  </si>
  <si>
    <t>DSP-1001660022226-A-C05</t>
  </si>
  <si>
    <t>DSP-1001660022226-A-C06</t>
  </si>
  <si>
    <t>DSP-1001660022226-A-C07</t>
  </si>
  <si>
    <t>DSP-1001660022226-A-C08</t>
  </si>
  <si>
    <t>DSP-1001660022226-A-C09</t>
  </si>
  <si>
    <t>DSP-1001660022226-A-C10</t>
  </si>
  <si>
    <t>DSP-1001660022226-A-C11</t>
  </si>
  <si>
    <t>DSP-1001660022226-A-C12</t>
  </si>
  <si>
    <t>DSP-1001660022226-A-D01</t>
  </si>
  <si>
    <t>DSP-1001660022226-A-D02</t>
  </si>
  <si>
    <t>DSP-1001660022226-A-D03</t>
  </si>
  <si>
    <t>DSP-1001660022226-A-D04</t>
  </si>
  <si>
    <t>DSP-1001660022226-A-D05</t>
  </si>
  <si>
    <t>DSP-1001660022226-A-D06</t>
  </si>
  <si>
    <t>DSP-1001660022226-A-D07</t>
  </si>
  <si>
    <t>DSP-1001660022226-A-D08</t>
  </si>
  <si>
    <t>DSP-1001660022226-A-D09</t>
  </si>
  <si>
    <t>DSP-1001660022226-A-D10</t>
  </si>
  <si>
    <t>DSP-1001660022226-A-D11</t>
  </si>
  <si>
    <t>DSP-1001660022226-A-D12</t>
  </si>
  <si>
    <t>DSP-1001660022226-A-E01</t>
  </si>
  <si>
    <t>DSP-1001660022226-A-E02</t>
  </si>
  <si>
    <t>DSP-1001660022226-A-E03</t>
  </si>
  <si>
    <t>DSP-1001660022226-A-E04</t>
  </si>
  <si>
    <t>DSP-1001660022226-A-E05</t>
  </si>
  <si>
    <t>DSP-1001660022226-A-E06</t>
  </si>
  <si>
    <t>DSP-1001660022226-A-E07</t>
  </si>
  <si>
    <t>DSP-1001660022226-A-E08</t>
  </si>
  <si>
    <t>DSP-1001660022226-A-E09</t>
  </si>
  <si>
    <t>DSP-1001660022226-A-E10</t>
  </si>
  <si>
    <t>DSP-1001660022226-A-E11</t>
  </si>
  <si>
    <t>DSP-1001660022226-A-E12</t>
  </si>
  <si>
    <t>DSP-1001660022226-A-F01</t>
  </si>
  <si>
    <t>DSP-1001660022226-A-F02</t>
  </si>
  <si>
    <t>DSP-1001660022226-A-F03</t>
  </si>
  <si>
    <t>DSP-1001660022226-A-F04</t>
  </si>
  <si>
    <t>DSP-1001660022226-A-F05</t>
  </si>
  <si>
    <t>DSP-1001660022226-A-F06</t>
  </si>
  <si>
    <t>DSP-1001660022226-A-F07</t>
  </si>
  <si>
    <t>DSP-1001660022226-A-F08</t>
  </si>
  <si>
    <t>DSP-1001660022226-A-F09</t>
  </si>
  <si>
    <t>DSP-1001660022226-A-F10</t>
  </si>
  <si>
    <t>DSP-1001660022226-A-F11</t>
  </si>
  <si>
    <t>DSP-1001660022226-A-F12</t>
  </si>
  <si>
    <t>DSP-1001660022226-A-G01</t>
  </si>
  <si>
    <t>DSP-1001660022226-A-G02</t>
  </si>
  <si>
    <t>DSP-1001660022226-A-G03</t>
  </si>
  <si>
    <t>DSP-1001660022226-A-G04</t>
  </si>
  <si>
    <t>DSP-1001660022226-A-G05</t>
  </si>
  <si>
    <t>DSP-1001660022226-A-G06</t>
  </si>
  <si>
    <t>DSP-1001660022226-A-G07</t>
  </si>
  <si>
    <t>DSP-1001660022226-A-G08</t>
  </si>
  <si>
    <t>DSP-1001660022226-A-G09</t>
  </si>
  <si>
    <t>DSP-1001660022226-A-G10</t>
  </si>
  <si>
    <t>DSP-1001660022226-A-G11</t>
  </si>
  <si>
    <t>DSP-1001660022226-A-G12</t>
  </si>
  <si>
    <t>DSP-1001660022226-A-H01</t>
  </si>
  <si>
    <t>DSP-1001660022226-A-H02</t>
  </si>
  <si>
    <t>DSP-1001660022226-A-H03</t>
  </si>
  <si>
    <t>DSP-1001660022226-A-H04</t>
  </si>
  <si>
    <t>DSP-1001660022226-A-H05</t>
  </si>
  <si>
    <t>DSP-1001660022226-A-H06</t>
  </si>
  <si>
    <t>DSP-1001660022226-A-H07</t>
  </si>
  <si>
    <t>DSP-1001660022226-A-H08</t>
  </si>
  <si>
    <t>DSP-1001660022226-A-H09</t>
  </si>
  <si>
    <t>DSP-1001660022226-A-H10</t>
  </si>
  <si>
    <t>DSP-1001660022226-A-H11</t>
  </si>
  <si>
    <t>DSP-1001660022226-A-H12</t>
  </si>
  <si>
    <t>DSP-1001660013739-B-A01</t>
  </si>
  <si>
    <t>DSP-1001660013739-B-A02</t>
  </si>
  <si>
    <t>DSP-1001660013739-B-A03</t>
  </si>
  <si>
    <t>DSP-1001660013739-B-A04</t>
  </si>
  <si>
    <t>DSP-1001660013739-B-A05</t>
  </si>
  <si>
    <t>DSP-1001660013739-B-A06</t>
  </si>
  <si>
    <t>DSP-1001660013739-B-A07</t>
  </si>
  <si>
    <t>DSP-1001660013739-B-A08</t>
  </si>
  <si>
    <t>DSP-1001660013739-B-A09</t>
  </si>
  <si>
    <t>DSP-1001660013739-B-A10</t>
  </si>
  <si>
    <t>DSP-1001660013739-B-A11</t>
  </si>
  <si>
    <t>DSP-1001660013739-B-A12</t>
  </si>
  <si>
    <t>DSP-1001660013739-B-B01</t>
  </si>
  <si>
    <t>DSP-1001660013739-B-B02</t>
  </si>
  <si>
    <t>DSP-1001660013739-B-B03</t>
  </si>
  <si>
    <t>DSP-1001660013739-B-B04</t>
  </si>
  <si>
    <t>DSP-1001660013739-B-B05</t>
  </si>
  <si>
    <t>DSP-1001660013739-B-B06</t>
  </si>
  <si>
    <t>DSP-1001660013739-B-B07</t>
  </si>
  <si>
    <t>DSP-1001660013739-B-B08</t>
  </si>
  <si>
    <t>DSP-1001660013739-B-B09</t>
  </si>
  <si>
    <t>DSP-1001660013739-B-B10</t>
  </si>
  <si>
    <t>DSP-1001660013739-B-B11</t>
  </si>
  <si>
    <t>DSP-1001660013739-B-B12</t>
  </si>
  <si>
    <t>DSP-1001660013739-B-C01</t>
  </si>
  <si>
    <t>DSP-1001660013739-B-C02</t>
  </si>
  <si>
    <t>DSP-1001660013739-B-C03</t>
  </si>
  <si>
    <t>DSP-1001660013739-B-C04</t>
  </si>
  <si>
    <t>DSP-1001660013739-B-C05</t>
  </si>
  <si>
    <t>DSP-1001660013739-B-C06</t>
  </si>
  <si>
    <t>DSP-1001660013739-B-C07</t>
  </si>
  <si>
    <t>DSP-1001660013739-B-C08</t>
  </si>
  <si>
    <t>DSP-1001660013739-B-C09</t>
  </si>
  <si>
    <t>DSP-1001660013739-B-C10</t>
  </si>
  <si>
    <t>DSP-1001660013739-B-C11</t>
  </si>
  <si>
    <t>DSP-1001660013739-B-C12</t>
  </si>
  <si>
    <t>DSP-1001660013739-B-D01</t>
  </si>
  <si>
    <t>DSP-1001660013739-B-D02</t>
  </si>
  <si>
    <t>DSP-1001660013739-B-D03</t>
  </si>
  <si>
    <t>DSP-1001660013739-B-D04</t>
  </si>
  <si>
    <t>DSP-1001660013739-B-D05</t>
  </si>
  <si>
    <t>DSP-1001660013739-B-D06</t>
  </si>
  <si>
    <t>DSP-1001660013739-B-D07</t>
  </si>
  <si>
    <t>DSP-1001660013739-B-D08</t>
  </si>
  <si>
    <t>DSP-1001660013739-B-D09</t>
  </si>
  <si>
    <t>DSP-1001660013739-B-D10</t>
  </si>
  <si>
    <t>DSP-1001660013739-B-D11</t>
  </si>
  <si>
    <t>DSP-1001660013739-B-D12</t>
  </si>
  <si>
    <t>DSP-1001660013739-B-E01</t>
  </si>
  <si>
    <t>DSP-1001660013739-B-E02</t>
  </si>
  <si>
    <t>DSP-1001660013739-B-E03</t>
  </si>
  <si>
    <t>DSP-1001660013739-B-E04</t>
  </si>
  <si>
    <t>DSP-1001660013739-B-E05</t>
  </si>
  <si>
    <t>DSP-1001660013739-B-E06</t>
  </si>
  <si>
    <t>DSP-1001660013739-B-E07</t>
  </si>
  <si>
    <t>DSP-1001660013739-B-E08</t>
  </si>
  <si>
    <t>DSP-1001660013739-B-E09</t>
  </si>
  <si>
    <t>DSP-1001660013739-B-E10</t>
  </si>
  <si>
    <t>DSP-1001660013739-B-E11</t>
  </si>
  <si>
    <t>DSP-1001660013739-B-E12</t>
  </si>
  <si>
    <t>DSP-1001660013739-B-F01</t>
  </si>
  <si>
    <t>DSP-1001660013739-B-F02</t>
  </si>
  <si>
    <t>DSP-1001660013739-B-F03</t>
  </si>
  <si>
    <t>DSP-1001660013739-B-F04</t>
  </si>
  <si>
    <t>DSP-1001660013739-B-F05</t>
  </si>
  <si>
    <t>DSP-1001660013739-B-F06</t>
  </si>
  <si>
    <t>DSP-1001660013739-B-F07</t>
  </si>
  <si>
    <t>DSP-1001660013739-B-F08</t>
  </si>
  <si>
    <t>DSP-1001660013739-B-F09</t>
  </si>
  <si>
    <t>DSP-1001660013739-B-F10</t>
  </si>
  <si>
    <t>DSP-1001660013739-B-F11</t>
  </si>
  <si>
    <t>DSP-1001660013739-B-F12</t>
  </si>
  <si>
    <t>DSP-1001660013739-B-G01</t>
  </si>
  <si>
    <t>DSP-1001660013739-B-G02</t>
  </si>
  <si>
    <t>DSP-1001660013739-B-G03</t>
  </si>
  <si>
    <t>DSP-1001660013739-B-G04</t>
  </si>
  <si>
    <t>DSP-1001660013739-B-G05</t>
  </si>
  <si>
    <t>DSP-1001660013739-B-G06</t>
  </si>
  <si>
    <t>DSP-1001660013739-B-G07</t>
  </si>
  <si>
    <t>DSP-1001660013739-B-G08</t>
  </si>
  <si>
    <t>DSP-1001660013739-B-G09</t>
  </si>
  <si>
    <t>DSP-1001660013739-B-G10</t>
  </si>
  <si>
    <t>DSP-1001660013739-B-G11</t>
  </si>
  <si>
    <t>DSP-1001660013739-B-G12</t>
  </si>
  <si>
    <t>DSP-1001660013739-B-H01</t>
  </si>
  <si>
    <t>nuclei</t>
  </si>
  <si>
    <t>roi</t>
  </si>
  <si>
    <t>segment</t>
  </si>
  <si>
    <t>other_cells</t>
  </si>
  <si>
    <t>region</t>
  </si>
  <si>
    <t>cell_type</t>
  </si>
  <si>
    <t>slide name</t>
  </si>
  <si>
    <t>panel</t>
  </si>
  <si>
    <t>(v1.0) Mouse NGS Whole Transcriptome Atlas RNA</t>
  </si>
  <si>
    <t>class</t>
  </si>
  <si>
    <t>aoi</t>
  </si>
  <si>
    <t>area</t>
  </si>
  <si>
    <t>cell_number_category</t>
  </si>
  <si>
    <t>cancer</t>
  </si>
  <si>
    <t>slide_name_short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</si>
</sst>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abSelected="1" topLeftCell="E91" zoomScale="152" zoomScaleNormal="152" workbookViewId="0">
      <selection activeCell="G101" sqref="G101"/>
    </sheetView>
  </sheetViews>
  <sheetFormatPr baseColWidth="10" defaultColWidth="8.83203125" defaultRowHeight="15" x14ac:dyDescent="0.2"/>
  <cols>
    <col min="1" max="1" width="24.6640625" customWidth="1"/>
    <col min="2" max="2" width="32.5" customWidth="1"/>
    <col min="3" max="3" width="9.1640625" bestFit="1" customWidth="1"/>
    <col min="4" max="4" width="19" bestFit="1" customWidth="1"/>
    <col min="5" max="5" width="24.83203125" customWidth="1"/>
    <col min="6" max="6" width="16.33203125" bestFit="1" customWidth="1"/>
    <col min="7" max="7" width="34" customWidth="1"/>
    <col min="8" max="8" width="19.1640625" customWidth="1"/>
    <col min="9" max="9" width="15.6640625" customWidth="1"/>
    <col min="13" max="13" width="18" customWidth="1"/>
  </cols>
  <sheetData>
    <row r="1" spans="1:14" x14ac:dyDescent="0.2">
      <c r="A1" s="1" t="s">
        <v>12</v>
      </c>
      <c r="B1" s="1" t="s">
        <v>205</v>
      </c>
      <c r="C1" s="1" t="s">
        <v>199</v>
      </c>
      <c r="D1" s="1" t="s">
        <v>209</v>
      </c>
      <c r="E1" s="1" t="s">
        <v>210</v>
      </c>
      <c r="F1" s="1" t="s">
        <v>200</v>
      </c>
      <c r="G1" s="1" t="s">
        <v>213</v>
      </c>
      <c r="H1" s="1" t="s">
        <v>201</v>
      </c>
      <c r="I1" t="s">
        <v>0</v>
      </c>
      <c r="J1" s="1" t="s">
        <v>203</v>
      </c>
      <c r="K1" s="1" t="s">
        <v>208</v>
      </c>
      <c r="L1" s="1" t="s">
        <v>204</v>
      </c>
      <c r="M1" s="1" t="s">
        <v>211</v>
      </c>
      <c r="N1" s="1" t="s">
        <v>206</v>
      </c>
    </row>
    <row r="2" spans="1:14" x14ac:dyDescent="0.2">
      <c r="A2" t="s">
        <v>13</v>
      </c>
      <c r="B2" s="1" t="s">
        <v>14</v>
      </c>
      <c r="C2" s="1"/>
      <c r="D2" s="1"/>
      <c r="E2" s="1"/>
      <c r="F2" s="1"/>
      <c r="G2" s="1"/>
      <c r="H2" s="1"/>
      <c r="J2" s="1"/>
      <c r="K2" s="1"/>
      <c r="L2" s="1"/>
      <c r="M2" s="1"/>
      <c r="N2" s="1"/>
    </row>
    <row r="3" spans="1:14" ht="16" x14ac:dyDescent="0.2">
      <c r="A3" t="s">
        <v>15</v>
      </c>
      <c r="B3" t="s">
        <v>16</v>
      </c>
      <c r="C3">
        <v>31</v>
      </c>
      <c r="D3" t="s">
        <v>17</v>
      </c>
      <c r="E3">
        <v>9920.02</v>
      </c>
      <c r="F3" t="str">
        <f>"001"</f>
        <v>001</v>
      </c>
      <c r="G3" t="s">
        <v>1</v>
      </c>
      <c r="H3" t="s">
        <v>5</v>
      </c>
      <c r="I3" t="s">
        <v>5</v>
      </c>
      <c r="J3" s="1" t="s">
        <v>4</v>
      </c>
      <c r="K3" s="1" t="s">
        <v>212</v>
      </c>
      <c r="L3" s="1" t="s">
        <v>6</v>
      </c>
      <c r="M3">
        <v>5</v>
      </c>
      <c r="N3" s="2" t="s">
        <v>207</v>
      </c>
    </row>
    <row r="4" spans="1:14" ht="16" x14ac:dyDescent="0.2">
      <c r="A4" t="s">
        <v>18</v>
      </c>
      <c r="B4" t="s">
        <v>16</v>
      </c>
      <c r="C4">
        <v>39</v>
      </c>
      <c r="D4" t="s">
        <v>19</v>
      </c>
      <c r="E4">
        <v>9719.11</v>
      </c>
      <c r="F4" t="str">
        <f>"001"</f>
        <v>001</v>
      </c>
      <c r="G4" t="s">
        <v>1</v>
      </c>
      <c r="H4" t="s">
        <v>202</v>
      </c>
      <c r="I4" t="s">
        <v>8</v>
      </c>
      <c r="J4" s="1" t="s">
        <v>4</v>
      </c>
      <c r="K4" s="1" t="s">
        <v>212</v>
      </c>
      <c r="L4" s="1" t="s">
        <v>9</v>
      </c>
      <c r="M4">
        <v>5</v>
      </c>
      <c r="N4" s="2" t="s">
        <v>207</v>
      </c>
    </row>
    <row r="5" spans="1:14" ht="16" x14ac:dyDescent="0.2">
      <c r="A5" t="s">
        <v>20</v>
      </c>
      <c r="B5" t="s">
        <v>16</v>
      </c>
      <c r="C5">
        <v>26</v>
      </c>
      <c r="D5" t="s">
        <v>21</v>
      </c>
      <c r="E5">
        <v>2563.25</v>
      </c>
      <c r="F5" t="str">
        <f>"002"</f>
        <v>002</v>
      </c>
      <c r="G5" t="s">
        <v>1</v>
      </c>
      <c r="H5" t="s">
        <v>2</v>
      </c>
      <c r="I5" t="s">
        <v>3</v>
      </c>
      <c r="J5" s="1" t="s">
        <v>4</v>
      </c>
      <c r="K5" s="1" t="s">
        <v>212</v>
      </c>
      <c r="L5" s="1" t="s">
        <v>3</v>
      </c>
      <c r="M5">
        <v>5</v>
      </c>
      <c r="N5" s="2" t="s">
        <v>207</v>
      </c>
    </row>
    <row r="6" spans="1:14" ht="16" x14ac:dyDescent="0.2">
      <c r="A6" t="s">
        <v>23</v>
      </c>
      <c r="B6" t="s">
        <v>16</v>
      </c>
      <c r="C6">
        <v>70</v>
      </c>
      <c r="D6" t="s">
        <v>19</v>
      </c>
      <c r="E6">
        <v>10693.56</v>
      </c>
      <c r="F6" t="str">
        <f>"002"</f>
        <v>002</v>
      </c>
      <c r="G6" t="s">
        <v>1</v>
      </c>
      <c r="H6" t="s">
        <v>202</v>
      </c>
      <c r="I6" t="s">
        <v>8</v>
      </c>
      <c r="J6" s="1" t="s">
        <v>4</v>
      </c>
      <c r="K6" s="1" t="s">
        <v>212</v>
      </c>
      <c r="L6" s="1" t="s">
        <v>9</v>
      </c>
      <c r="M6">
        <v>4</v>
      </c>
      <c r="N6" s="2" t="s">
        <v>207</v>
      </c>
    </row>
    <row r="7" spans="1:14" ht="16" x14ac:dyDescent="0.2">
      <c r="A7" t="s">
        <v>22</v>
      </c>
      <c r="B7" t="s">
        <v>16</v>
      </c>
      <c r="C7">
        <v>272</v>
      </c>
      <c r="D7" t="s">
        <v>17</v>
      </c>
      <c r="E7">
        <v>57717.04</v>
      </c>
      <c r="F7" t="str">
        <f>"002"</f>
        <v>002</v>
      </c>
      <c r="G7" t="s">
        <v>1</v>
      </c>
      <c r="H7" t="s">
        <v>5</v>
      </c>
      <c r="I7" t="s">
        <v>5</v>
      </c>
      <c r="J7" s="1" t="s">
        <v>4</v>
      </c>
      <c r="K7" s="1" t="s">
        <v>212</v>
      </c>
      <c r="L7" s="1" t="s">
        <v>6</v>
      </c>
      <c r="M7">
        <v>2</v>
      </c>
      <c r="N7" s="2" t="s">
        <v>207</v>
      </c>
    </row>
    <row r="8" spans="1:14" ht="16" x14ac:dyDescent="0.2">
      <c r="A8" t="s">
        <v>24</v>
      </c>
      <c r="B8" t="s">
        <v>16</v>
      </c>
      <c r="C8">
        <v>162</v>
      </c>
      <c r="D8" t="s">
        <v>21</v>
      </c>
      <c r="E8">
        <v>11637.57</v>
      </c>
      <c r="F8" t="str">
        <f>"003"</f>
        <v>003</v>
      </c>
      <c r="G8" t="s">
        <v>1</v>
      </c>
      <c r="H8" t="s">
        <v>2</v>
      </c>
      <c r="I8" t="s">
        <v>3</v>
      </c>
      <c r="J8" s="1" t="s">
        <v>4</v>
      </c>
      <c r="K8" s="1" t="s">
        <v>212</v>
      </c>
      <c r="L8" s="1" t="s">
        <v>3</v>
      </c>
      <c r="M8">
        <v>3</v>
      </c>
      <c r="N8" s="2" t="s">
        <v>207</v>
      </c>
    </row>
    <row r="9" spans="1:14" ht="16" x14ac:dyDescent="0.2">
      <c r="A9" t="s">
        <v>26</v>
      </c>
      <c r="B9" t="s">
        <v>16</v>
      </c>
      <c r="C9">
        <v>297</v>
      </c>
      <c r="D9" t="s">
        <v>19</v>
      </c>
      <c r="E9">
        <v>35172.410000000003</v>
      </c>
      <c r="F9" t="str">
        <f>"003"</f>
        <v>003</v>
      </c>
      <c r="G9" t="s">
        <v>1</v>
      </c>
      <c r="H9" t="s">
        <v>202</v>
      </c>
      <c r="I9" t="s">
        <v>8</v>
      </c>
      <c r="J9" s="1" t="s">
        <v>4</v>
      </c>
      <c r="K9" s="1" t="s">
        <v>212</v>
      </c>
      <c r="L9" s="1" t="s">
        <v>9</v>
      </c>
      <c r="M9">
        <v>2</v>
      </c>
      <c r="N9" s="2" t="s">
        <v>207</v>
      </c>
    </row>
    <row r="10" spans="1:14" ht="16" x14ac:dyDescent="0.2">
      <c r="A10" t="s">
        <v>25</v>
      </c>
      <c r="B10" t="s">
        <v>16</v>
      </c>
      <c r="C10">
        <v>1346</v>
      </c>
      <c r="D10" t="s">
        <v>17</v>
      </c>
      <c r="E10">
        <v>170399.86</v>
      </c>
      <c r="F10" t="str">
        <f>"003"</f>
        <v>003</v>
      </c>
      <c r="G10" t="s">
        <v>1</v>
      </c>
      <c r="H10" t="s">
        <v>5</v>
      </c>
      <c r="I10" t="s">
        <v>5</v>
      </c>
      <c r="J10" s="1" t="s">
        <v>4</v>
      </c>
      <c r="K10" s="1" t="s">
        <v>212</v>
      </c>
      <c r="L10" s="1" t="s">
        <v>6</v>
      </c>
      <c r="M10">
        <v>1</v>
      </c>
      <c r="N10" s="2" t="s">
        <v>207</v>
      </c>
    </row>
    <row r="11" spans="1:14" ht="16" x14ac:dyDescent="0.2">
      <c r="A11" t="s">
        <v>27</v>
      </c>
      <c r="B11" t="s">
        <v>16</v>
      </c>
      <c r="C11">
        <v>285</v>
      </c>
      <c r="D11" t="s">
        <v>21</v>
      </c>
      <c r="E11">
        <v>26901.27</v>
      </c>
      <c r="F11" t="str">
        <f>"004"</f>
        <v>004</v>
      </c>
      <c r="G11" t="s">
        <v>1</v>
      </c>
      <c r="H11" t="s">
        <v>2</v>
      </c>
      <c r="I11" t="s">
        <v>3</v>
      </c>
      <c r="J11" s="1" t="s">
        <v>10</v>
      </c>
      <c r="K11" s="1" t="s">
        <v>212</v>
      </c>
      <c r="L11" s="1" t="s">
        <v>3</v>
      </c>
      <c r="M11">
        <v>2</v>
      </c>
      <c r="N11" s="2" t="s">
        <v>207</v>
      </c>
    </row>
    <row r="12" spans="1:14" ht="16" x14ac:dyDescent="0.2">
      <c r="A12" t="s">
        <v>28</v>
      </c>
      <c r="B12" t="s">
        <v>16</v>
      </c>
      <c r="C12">
        <v>567</v>
      </c>
      <c r="D12" t="s">
        <v>19</v>
      </c>
      <c r="E12">
        <v>54593.59</v>
      </c>
      <c r="F12" t="str">
        <f>"004"</f>
        <v>004</v>
      </c>
      <c r="G12" t="s">
        <v>1</v>
      </c>
      <c r="H12" t="s">
        <v>202</v>
      </c>
      <c r="I12" t="s">
        <v>8</v>
      </c>
      <c r="J12" s="1" t="s">
        <v>10</v>
      </c>
      <c r="K12" s="1" t="s">
        <v>212</v>
      </c>
      <c r="L12" s="1" t="s">
        <v>9</v>
      </c>
      <c r="M12">
        <v>1</v>
      </c>
      <c r="N12" s="2" t="s">
        <v>207</v>
      </c>
    </row>
    <row r="13" spans="1:14" ht="16" x14ac:dyDescent="0.2">
      <c r="A13" t="s">
        <v>29</v>
      </c>
      <c r="B13" t="s">
        <v>16</v>
      </c>
      <c r="C13">
        <v>72</v>
      </c>
      <c r="D13" t="s">
        <v>21</v>
      </c>
      <c r="E13">
        <v>4867.6000000000004</v>
      </c>
      <c r="F13" t="str">
        <f>"005"</f>
        <v>005</v>
      </c>
      <c r="G13" t="s">
        <v>1</v>
      </c>
      <c r="H13" t="s">
        <v>2</v>
      </c>
      <c r="I13" t="s">
        <v>3</v>
      </c>
      <c r="J13" s="1" t="s">
        <v>4</v>
      </c>
      <c r="K13" s="1" t="s">
        <v>212</v>
      </c>
      <c r="L13" s="1" t="s">
        <v>3</v>
      </c>
      <c r="M13">
        <v>3</v>
      </c>
      <c r="N13" s="2" t="s">
        <v>207</v>
      </c>
    </row>
    <row r="14" spans="1:14" ht="16" x14ac:dyDescent="0.2">
      <c r="A14" t="s">
        <v>30</v>
      </c>
      <c r="B14" t="s">
        <v>16</v>
      </c>
      <c r="C14">
        <v>122</v>
      </c>
      <c r="D14" t="s">
        <v>17</v>
      </c>
      <c r="E14">
        <v>17597.36</v>
      </c>
      <c r="F14" t="str">
        <f>"005"</f>
        <v>005</v>
      </c>
      <c r="G14" t="s">
        <v>1</v>
      </c>
      <c r="H14" t="s">
        <v>5</v>
      </c>
      <c r="I14" t="s">
        <v>5</v>
      </c>
      <c r="J14" s="1" t="s">
        <v>4</v>
      </c>
      <c r="K14" s="1" t="s">
        <v>212</v>
      </c>
      <c r="L14" s="1" t="s">
        <v>6</v>
      </c>
      <c r="M14">
        <v>3</v>
      </c>
      <c r="N14" s="2" t="s">
        <v>207</v>
      </c>
    </row>
    <row r="15" spans="1:14" ht="16" x14ac:dyDescent="0.2">
      <c r="A15" t="s">
        <v>31</v>
      </c>
      <c r="B15" t="s">
        <v>16</v>
      </c>
      <c r="C15">
        <v>133</v>
      </c>
      <c r="D15" t="s">
        <v>19</v>
      </c>
      <c r="E15">
        <v>7495.86</v>
      </c>
      <c r="F15" t="str">
        <f>"005"</f>
        <v>005</v>
      </c>
      <c r="G15" t="s">
        <v>1</v>
      </c>
      <c r="H15" t="s">
        <v>202</v>
      </c>
      <c r="I15" t="s">
        <v>8</v>
      </c>
      <c r="J15" s="1" t="s">
        <v>4</v>
      </c>
      <c r="K15" s="1" t="s">
        <v>212</v>
      </c>
      <c r="L15" s="1" t="s">
        <v>9</v>
      </c>
      <c r="M15">
        <v>3</v>
      </c>
      <c r="N15" s="2" t="s">
        <v>207</v>
      </c>
    </row>
    <row r="16" spans="1:14" ht="16" x14ac:dyDescent="0.2">
      <c r="A16" t="s">
        <v>32</v>
      </c>
      <c r="B16" t="s">
        <v>16</v>
      </c>
      <c r="C16">
        <v>18</v>
      </c>
      <c r="D16" t="s">
        <v>21</v>
      </c>
      <c r="E16">
        <v>1470.91</v>
      </c>
      <c r="F16" t="str">
        <f>"006"</f>
        <v>006</v>
      </c>
      <c r="G16" t="s">
        <v>1</v>
      </c>
      <c r="H16" t="s">
        <v>2</v>
      </c>
      <c r="I16" t="s">
        <v>3</v>
      </c>
      <c r="J16" s="1" t="s">
        <v>4</v>
      </c>
      <c r="K16" s="1" t="s">
        <v>212</v>
      </c>
      <c r="L16" s="1" t="s">
        <v>3</v>
      </c>
      <c r="M16">
        <v>6</v>
      </c>
      <c r="N16" s="2" t="s">
        <v>207</v>
      </c>
    </row>
    <row r="17" spans="1:14" ht="16" x14ac:dyDescent="0.2">
      <c r="A17" t="s">
        <v>33</v>
      </c>
      <c r="B17" t="s">
        <v>16</v>
      </c>
      <c r="C17">
        <v>61</v>
      </c>
      <c r="D17" t="s">
        <v>17</v>
      </c>
      <c r="E17">
        <v>7518.49</v>
      </c>
      <c r="F17" t="str">
        <f>"006"</f>
        <v>006</v>
      </c>
      <c r="G17" t="s">
        <v>1</v>
      </c>
      <c r="H17" t="s">
        <v>5</v>
      </c>
      <c r="I17" t="s">
        <v>5</v>
      </c>
      <c r="J17" s="1" t="s">
        <v>4</v>
      </c>
      <c r="K17" s="1" t="s">
        <v>212</v>
      </c>
      <c r="L17" s="1" t="s">
        <v>6</v>
      </c>
      <c r="M17">
        <v>4</v>
      </c>
      <c r="N17" s="2" t="s">
        <v>207</v>
      </c>
    </row>
    <row r="18" spans="1:14" ht="16" x14ac:dyDescent="0.2">
      <c r="A18" t="s">
        <v>34</v>
      </c>
      <c r="B18" t="s">
        <v>16</v>
      </c>
      <c r="C18">
        <v>88</v>
      </c>
      <c r="D18" t="s">
        <v>19</v>
      </c>
      <c r="E18">
        <v>3620.55</v>
      </c>
      <c r="F18" t="str">
        <f>"006"</f>
        <v>006</v>
      </c>
      <c r="G18" t="s">
        <v>1</v>
      </c>
      <c r="H18" t="s">
        <v>202</v>
      </c>
      <c r="I18" t="s">
        <v>8</v>
      </c>
      <c r="J18" s="1" t="s">
        <v>4</v>
      </c>
      <c r="K18" s="1" t="s">
        <v>212</v>
      </c>
      <c r="L18" s="1" t="s">
        <v>9</v>
      </c>
      <c r="M18">
        <v>4</v>
      </c>
      <c r="N18" s="2" t="s">
        <v>207</v>
      </c>
    </row>
    <row r="19" spans="1:14" ht="16" x14ac:dyDescent="0.2">
      <c r="A19" t="s">
        <v>35</v>
      </c>
      <c r="B19" t="s">
        <v>16</v>
      </c>
      <c r="C19">
        <v>85</v>
      </c>
      <c r="D19" t="s">
        <v>21</v>
      </c>
      <c r="E19">
        <v>5988.63</v>
      </c>
      <c r="F19" t="str">
        <f>"007"</f>
        <v>007</v>
      </c>
      <c r="G19" t="s">
        <v>1</v>
      </c>
      <c r="H19" t="s">
        <v>2</v>
      </c>
      <c r="I19" t="s">
        <v>3</v>
      </c>
      <c r="J19" s="1" t="s">
        <v>4</v>
      </c>
      <c r="K19" s="1" t="s">
        <v>212</v>
      </c>
      <c r="L19" s="1" t="s">
        <v>3</v>
      </c>
      <c r="M19">
        <v>4</v>
      </c>
      <c r="N19" s="2" t="s">
        <v>207</v>
      </c>
    </row>
    <row r="20" spans="1:14" ht="16" x14ac:dyDescent="0.2">
      <c r="A20" t="s">
        <v>37</v>
      </c>
      <c r="B20" t="s">
        <v>16</v>
      </c>
      <c r="C20">
        <v>255</v>
      </c>
      <c r="D20" t="s">
        <v>19</v>
      </c>
      <c r="E20">
        <v>8064.66</v>
      </c>
      <c r="F20" t="str">
        <f>"007"</f>
        <v>007</v>
      </c>
      <c r="G20" t="s">
        <v>1</v>
      </c>
      <c r="H20" t="s">
        <v>202</v>
      </c>
      <c r="I20" t="s">
        <v>8</v>
      </c>
      <c r="J20" s="1" t="s">
        <v>4</v>
      </c>
      <c r="K20" s="1" t="s">
        <v>212</v>
      </c>
      <c r="L20" s="1" t="s">
        <v>9</v>
      </c>
      <c r="M20">
        <v>2</v>
      </c>
      <c r="N20" s="2" t="s">
        <v>207</v>
      </c>
    </row>
    <row r="21" spans="1:14" ht="16" x14ac:dyDescent="0.2">
      <c r="A21" t="s">
        <v>36</v>
      </c>
      <c r="B21" t="s">
        <v>16</v>
      </c>
      <c r="C21">
        <v>345</v>
      </c>
      <c r="D21" t="s">
        <v>17</v>
      </c>
      <c r="E21">
        <v>43577.4</v>
      </c>
      <c r="F21" t="str">
        <f>"007"</f>
        <v>007</v>
      </c>
      <c r="G21" t="s">
        <v>1</v>
      </c>
      <c r="H21" t="s">
        <v>5</v>
      </c>
      <c r="I21" t="s">
        <v>5</v>
      </c>
      <c r="J21" s="1" t="s">
        <v>4</v>
      </c>
      <c r="K21" s="1" t="s">
        <v>212</v>
      </c>
      <c r="L21" s="1" t="s">
        <v>6</v>
      </c>
      <c r="M21">
        <v>2</v>
      </c>
      <c r="N21" s="2" t="s">
        <v>207</v>
      </c>
    </row>
    <row r="22" spans="1:14" ht="16" x14ac:dyDescent="0.2">
      <c r="A22" t="s">
        <v>38</v>
      </c>
      <c r="B22" t="s">
        <v>16</v>
      </c>
      <c r="C22">
        <v>163</v>
      </c>
      <c r="D22" t="s">
        <v>21</v>
      </c>
      <c r="E22">
        <v>12429.11</v>
      </c>
      <c r="F22" t="str">
        <f>"008"</f>
        <v>008</v>
      </c>
      <c r="G22" t="s">
        <v>1</v>
      </c>
      <c r="H22" t="s">
        <v>2</v>
      </c>
      <c r="I22" t="s">
        <v>3</v>
      </c>
      <c r="J22" s="1" t="s">
        <v>10</v>
      </c>
      <c r="K22" s="1" t="s">
        <v>212</v>
      </c>
      <c r="L22" s="1" t="s">
        <v>3</v>
      </c>
      <c r="M22">
        <v>3</v>
      </c>
      <c r="N22" s="2" t="s">
        <v>207</v>
      </c>
    </row>
    <row r="23" spans="1:14" ht="16" x14ac:dyDescent="0.2">
      <c r="A23" t="s">
        <v>39</v>
      </c>
      <c r="B23" t="s">
        <v>16</v>
      </c>
      <c r="C23">
        <v>270</v>
      </c>
      <c r="D23" t="s">
        <v>19</v>
      </c>
      <c r="E23">
        <v>24467.55</v>
      </c>
      <c r="F23" t="str">
        <f>"008"</f>
        <v>008</v>
      </c>
      <c r="G23" t="s">
        <v>1</v>
      </c>
      <c r="H23" t="s">
        <v>202</v>
      </c>
      <c r="I23" t="s">
        <v>8</v>
      </c>
      <c r="J23" s="1" t="s">
        <v>10</v>
      </c>
      <c r="K23" s="1" t="s">
        <v>212</v>
      </c>
      <c r="L23" s="1" t="s">
        <v>9</v>
      </c>
      <c r="M23">
        <v>2</v>
      </c>
      <c r="N23" s="2" t="s">
        <v>207</v>
      </c>
    </row>
    <row r="24" spans="1:14" ht="16" x14ac:dyDescent="0.2">
      <c r="A24" t="s">
        <v>40</v>
      </c>
      <c r="B24" t="s">
        <v>16</v>
      </c>
      <c r="C24">
        <v>117</v>
      </c>
      <c r="D24" t="s">
        <v>21</v>
      </c>
      <c r="E24">
        <v>6146.36</v>
      </c>
      <c r="F24" t="str">
        <f>"009"</f>
        <v>009</v>
      </c>
      <c r="G24" t="s">
        <v>1</v>
      </c>
      <c r="H24" t="s">
        <v>2</v>
      </c>
      <c r="I24" t="s">
        <v>3</v>
      </c>
      <c r="J24" s="1" t="s">
        <v>7</v>
      </c>
      <c r="K24" s="1" t="s">
        <v>212</v>
      </c>
      <c r="L24" s="1" t="s">
        <v>3</v>
      </c>
      <c r="M24">
        <v>3</v>
      </c>
      <c r="N24" s="2" t="s">
        <v>207</v>
      </c>
    </row>
    <row r="25" spans="1:14" ht="16" x14ac:dyDescent="0.2">
      <c r="A25" t="s">
        <v>41</v>
      </c>
      <c r="B25" t="s">
        <v>16</v>
      </c>
      <c r="C25">
        <v>192</v>
      </c>
      <c r="D25" t="s">
        <v>19</v>
      </c>
      <c r="E25">
        <v>37191.57</v>
      </c>
      <c r="F25" t="str">
        <f>"009"</f>
        <v>009</v>
      </c>
      <c r="G25" t="s">
        <v>1</v>
      </c>
      <c r="H25" t="s">
        <v>202</v>
      </c>
      <c r="I25" t="s">
        <v>8</v>
      </c>
      <c r="J25" s="1" t="s">
        <v>7</v>
      </c>
      <c r="K25" s="1" t="s">
        <v>212</v>
      </c>
      <c r="L25" s="1" t="s">
        <v>9</v>
      </c>
      <c r="M25">
        <v>3</v>
      </c>
      <c r="N25" s="2" t="s">
        <v>207</v>
      </c>
    </row>
    <row r="26" spans="1:14" ht="16" x14ac:dyDescent="0.2">
      <c r="A26" t="s">
        <v>42</v>
      </c>
      <c r="B26" t="s">
        <v>16</v>
      </c>
      <c r="C26">
        <v>274</v>
      </c>
      <c r="D26" t="s">
        <v>21</v>
      </c>
      <c r="E26">
        <v>18010.02</v>
      </c>
      <c r="F26" t="str">
        <f>"010"</f>
        <v>010</v>
      </c>
      <c r="G26" t="s">
        <v>1</v>
      </c>
      <c r="H26" t="s">
        <v>2</v>
      </c>
      <c r="I26" t="s">
        <v>3</v>
      </c>
      <c r="J26" s="1" t="s">
        <v>4</v>
      </c>
      <c r="K26" s="1" t="s">
        <v>212</v>
      </c>
      <c r="L26" s="1" t="s">
        <v>3</v>
      </c>
      <c r="M26">
        <v>2</v>
      </c>
      <c r="N26" s="2" t="s">
        <v>207</v>
      </c>
    </row>
    <row r="27" spans="1:14" ht="16" x14ac:dyDescent="0.2">
      <c r="A27" t="s">
        <v>44</v>
      </c>
      <c r="B27" t="s">
        <v>16</v>
      </c>
      <c r="C27">
        <v>393</v>
      </c>
      <c r="D27" t="s">
        <v>19</v>
      </c>
      <c r="E27">
        <v>33084.589999999997</v>
      </c>
      <c r="F27" t="str">
        <f>"010"</f>
        <v>010</v>
      </c>
      <c r="G27" t="s">
        <v>1</v>
      </c>
      <c r="H27" t="s">
        <v>202</v>
      </c>
      <c r="I27" t="s">
        <v>8</v>
      </c>
      <c r="J27" s="1" t="s">
        <v>4</v>
      </c>
      <c r="K27" s="1" t="s">
        <v>212</v>
      </c>
      <c r="L27" s="1" t="s">
        <v>9</v>
      </c>
      <c r="M27">
        <v>1</v>
      </c>
      <c r="N27" s="2" t="s">
        <v>207</v>
      </c>
    </row>
    <row r="28" spans="1:14" ht="16" x14ac:dyDescent="0.2">
      <c r="A28" t="s">
        <v>43</v>
      </c>
      <c r="B28" t="s">
        <v>16</v>
      </c>
      <c r="C28">
        <v>1401</v>
      </c>
      <c r="D28" t="s">
        <v>17</v>
      </c>
      <c r="E28">
        <v>160166.28</v>
      </c>
      <c r="F28" t="str">
        <f>"010"</f>
        <v>010</v>
      </c>
      <c r="G28" t="s">
        <v>1</v>
      </c>
      <c r="H28" t="s">
        <v>5</v>
      </c>
      <c r="I28" t="s">
        <v>5</v>
      </c>
      <c r="J28" s="1" t="s">
        <v>4</v>
      </c>
      <c r="K28" s="1" t="s">
        <v>212</v>
      </c>
      <c r="L28" s="1" t="s">
        <v>6</v>
      </c>
      <c r="M28">
        <v>1</v>
      </c>
      <c r="N28" s="2" t="s">
        <v>207</v>
      </c>
    </row>
    <row r="29" spans="1:14" ht="16" x14ac:dyDescent="0.2">
      <c r="A29" t="s">
        <v>46</v>
      </c>
      <c r="B29" t="s">
        <v>16</v>
      </c>
      <c r="C29">
        <v>298</v>
      </c>
      <c r="D29" t="s">
        <v>19</v>
      </c>
      <c r="E29">
        <v>22826.16</v>
      </c>
      <c r="F29" t="str">
        <f>"011"</f>
        <v>011</v>
      </c>
      <c r="G29" t="s">
        <v>1</v>
      </c>
      <c r="H29" t="s">
        <v>202</v>
      </c>
      <c r="I29" t="s">
        <v>8</v>
      </c>
      <c r="J29" s="1" t="s">
        <v>10</v>
      </c>
      <c r="K29" s="1" t="s">
        <v>212</v>
      </c>
      <c r="L29" s="1" t="s">
        <v>9</v>
      </c>
      <c r="M29">
        <v>2</v>
      </c>
      <c r="N29" s="2" t="s">
        <v>207</v>
      </c>
    </row>
    <row r="30" spans="1:14" ht="16" x14ac:dyDescent="0.2">
      <c r="A30" t="s">
        <v>45</v>
      </c>
      <c r="B30" t="s">
        <v>16</v>
      </c>
      <c r="C30">
        <v>354</v>
      </c>
      <c r="D30" t="s">
        <v>21</v>
      </c>
      <c r="E30">
        <v>25062.15</v>
      </c>
      <c r="F30" t="str">
        <f>"011"</f>
        <v>011</v>
      </c>
      <c r="G30" t="s">
        <v>1</v>
      </c>
      <c r="H30" t="s">
        <v>2</v>
      </c>
      <c r="I30" t="s">
        <v>3</v>
      </c>
      <c r="J30" s="1" t="s">
        <v>10</v>
      </c>
      <c r="K30" s="1" t="s">
        <v>212</v>
      </c>
      <c r="L30" s="1" t="s">
        <v>3</v>
      </c>
      <c r="M30">
        <v>1</v>
      </c>
      <c r="N30" s="2" t="s">
        <v>207</v>
      </c>
    </row>
    <row r="31" spans="1:14" ht="16" x14ac:dyDescent="0.2">
      <c r="A31" t="s">
        <v>49</v>
      </c>
      <c r="B31" t="s">
        <v>16</v>
      </c>
      <c r="C31">
        <v>94</v>
      </c>
      <c r="D31" t="s">
        <v>19</v>
      </c>
      <c r="E31">
        <v>16274.63</v>
      </c>
      <c r="F31" t="str">
        <f>"012"</f>
        <v>012</v>
      </c>
      <c r="G31" t="s">
        <v>1</v>
      </c>
      <c r="H31" t="s">
        <v>202</v>
      </c>
      <c r="I31" t="s">
        <v>8</v>
      </c>
      <c r="J31" s="1" t="s">
        <v>4</v>
      </c>
      <c r="K31" s="1" t="s">
        <v>212</v>
      </c>
      <c r="L31" s="1" t="s">
        <v>9</v>
      </c>
      <c r="M31">
        <v>4</v>
      </c>
      <c r="N31" s="2" t="s">
        <v>207</v>
      </c>
    </row>
    <row r="32" spans="1:14" ht="16" x14ac:dyDescent="0.2">
      <c r="A32" t="s">
        <v>47</v>
      </c>
      <c r="B32" t="s">
        <v>16</v>
      </c>
      <c r="C32">
        <v>303</v>
      </c>
      <c r="D32" t="s">
        <v>21</v>
      </c>
      <c r="E32">
        <v>27943.11</v>
      </c>
      <c r="F32" t="str">
        <f>"012"</f>
        <v>012</v>
      </c>
      <c r="G32" t="s">
        <v>1</v>
      </c>
      <c r="H32" t="s">
        <v>2</v>
      </c>
      <c r="I32" t="s">
        <v>3</v>
      </c>
      <c r="J32" s="1" t="s">
        <v>4</v>
      </c>
      <c r="K32" s="1" t="s">
        <v>212</v>
      </c>
      <c r="L32" s="1" t="s">
        <v>3</v>
      </c>
      <c r="M32">
        <v>2</v>
      </c>
      <c r="N32" s="2" t="s">
        <v>207</v>
      </c>
    </row>
    <row r="33" spans="1:14" ht="16" x14ac:dyDescent="0.2">
      <c r="A33" t="s">
        <v>48</v>
      </c>
      <c r="B33" t="s">
        <v>16</v>
      </c>
      <c r="C33">
        <v>1264</v>
      </c>
      <c r="D33" t="s">
        <v>17</v>
      </c>
      <c r="E33">
        <v>153453.67000000001</v>
      </c>
      <c r="F33" t="str">
        <f>"012"</f>
        <v>012</v>
      </c>
      <c r="G33" t="s">
        <v>1</v>
      </c>
      <c r="H33" t="s">
        <v>5</v>
      </c>
      <c r="I33" t="s">
        <v>5</v>
      </c>
      <c r="J33" s="1" t="s">
        <v>4</v>
      </c>
      <c r="K33" s="1" t="s">
        <v>212</v>
      </c>
      <c r="L33" s="1" t="s">
        <v>6</v>
      </c>
      <c r="M33">
        <v>1</v>
      </c>
      <c r="N33" s="2" t="s">
        <v>207</v>
      </c>
    </row>
    <row r="34" spans="1:14" ht="16" x14ac:dyDescent="0.2">
      <c r="A34" t="s">
        <v>51</v>
      </c>
      <c r="B34" t="s">
        <v>16</v>
      </c>
      <c r="C34">
        <v>166</v>
      </c>
      <c r="D34" t="s">
        <v>19</v>
      </c>
      <c r="E34">
        <v>10826.28</v>
      </c>
      <c r="F34" t="str">
        <f>"013"</f>
        <v>013</v>
      </c>
      <c r="G34" t="s">
        <v>1</v>
      </c>
      <c r="H34" t="s">
        <v>202</v>
      </c>
      <c r="I34" t="s">
        <v>8</v>
      </c>
      <c r="J34" s="1" t="s">
        <v>10</v>
      </c>
      <c r="K34" s="1" t="s">
        <v>212</v>
      </c>
      <c r="L34" s="1" t="s">
        <v>9</v>
      </c>
      <c r="M34">
        <v>3</v>
      </c>
      <c r="N34" s="2" t="s">
        <v>207</v>
      </c>
    </row>
    <row r="35" spans="1:14" ht="16" x14ac:dyDescent="0.2">
      <c r="A35" t="s">
        <v>50</v>
      </c>
      <c r="B35" t="s">
        <v>16</v>
      </c>
      <c r="C35">
        <v>203</v>
      </c>
      <c r="D35" t="s">
        <v>21</v>
      </c>
      <c r="E35">
        <v>13549.5</v>
      </c>
      <c r="F35" t="str">
        <f>"013"</f>
        <v>013</v>
      </c>
      <c r="G35" t="s">
        <v>1</v>
      </c>
      <c r="H35" t="s">
        <v>2</v>
      </c>
      <c r="I35" t="s">
        <v>3</v>
      </c>
      <c r="J35" s="1" t="s">
        <v>10</v>
      </c>
      <c r="K35" s="1" t="s">
        <v>212</v>
      </c>
      <c r="L35" s="1" t="s">
        <v>3</v>
      </c>
      <c r="M35">
        <v>3</v>
      </c>
      <c r="N35" s="2" t="s">
        <v>207</v>
      </c>
    </row>
    <row r="36" spans="1:14" ht="16" x14ac:dyDescent="0.2">
      <c r="A36" t="s">
        <v>52</v>
      </c>
      <c r="B36" t="s">
        <v>16</v>
      </c>
      <c r="C36">
        <v>67</v>
      </c>
      <c r="D36" t="s">
        <v>21</v>
      </c>
      <c r="E36">
        <v>5220.99</v>
      </c>
      <c r="F36" t="str">
        <f>"014"</f>
        <v>014</v>
      </c>
      <c r="G36" t="s">
        <v>1</v>
      </c>
      <c r="H36" t="s">
        <v>2</v>
      </c>
      <c r="I36" t="s">
        <v>3</v>
      </c>
      <c r="J36" s="1" t="s">
        <v>4</v>
      </c>
      <c r="K36" s="1" t="s">
        <v>212</v>
      </c>
      <c r="L36" s="1" t="s">
        <v>3</v>
      </c>
      <c r="M36">
        <v>4</v>
      </c>
      <c r="N36" s="2" t="s">
        <v>207</v>
      </c>
    </row>
    <row r="37" spans="1:14" ht="16" x14ac:dyDescent="0.2">
      <c r="A37" t="s">
        <v>54</v>
      </c>
      <c r="B37" t="s">
        <v>16</v>
      </c>
      <c r="C37">
        <v>106</v>
      </c>
      <c r="D37" t="s">
        <v>19</v>
      </c>
      <c r="E37">
        <v>7162.71</v>
      </c>
      <c r="F37" t="str">
        <f>"014"</f>
        <v>014</v>
      </c>
      <c r="G37" t="s">
        <v>1</v>
      </c>
      <c r="H37" t="s">
        <v>202</v>
      </c>
      <c r="I37" t="s">
        <v>8</v>
      </c>
      <c r="J37" s="1" t="s">
        <v>4</v>
      </c>
      <c r="K37" s="1" t="s">
        <v>212</v>
      </c>
      <c r="L37" s="1" t="s">
        <v>9</v>
      </c>
      <c r="M37">
        <v>3</v>
      </c>
      <c r="N37" s="2" t="s">
        <v>207</v>
      </c>
    </row>
    <row r="38" spans="1:14" ht="16" x14ac:dyDescent="0.2">
      <c r="A38" t="s">
        <v>53</v>
      </c>
      <c r="B38" t="s">
        <v>16</v>
      </c>
      <c r="C38">
        <v>251</v>
      </c>
      <c r="D38" t="s">
        <v>17</v>
      </c>
      <c r="E38">
        <v>42681.82</v>
      </c>
      <c r="F38" t="str">
        <f>"014"</f>
        <v>014</v>
      </c>
      <c r="G38" t="s">
        <v>1</v>
      </c>
      <c r="H38" t="s">
        <v>5</v>
      </c>
      <c r="I38" t="s">
        <v>5</v>
      </c>
      <c r="J38" s="1" t="s">
        <v>4</v>
      </c>
      <c r="K38" s="1" t="s">
        <v>212</v>
      </c>
      <c r="L38" s="1" t="s">
        <v>6</v>
      </c>
      <c r="M38">
        <v>2</v>
      </c>
      <c r="N38" s="2" t="s">
        <v>207</v>
      </c>
    </row>
    <row r="39" spans="1:14" ht="16" x14ac:dyDescent="0.2">
      <c r="A39" t="s">
        <v>55</v>
      </c>
      <c r="B39" t="s">
        <v>16</v>
      </c>
      <c r="C39">
        <v>92</v>
      </c>
      <c r="D39" t="s">
        <v>21</v>
      </c>
      <c r="E39">
        <v>8499.2999999999993</v>
      </c>
      <c r="F39" t="str">
        <f>"015"</f>
        <v>015</v>
      </c>
      <c r="G39" t="s">
        <v>1</v>
      </c>
      <c r="H39" t="s">
        <v>2</v>
      </c>
      <c r="I39" t="s">
        <v>3</v>
      </c>
      <c r="J39" s="1" t="s">
        <v>10</v>
      </c>
      <c r="K39" s="1" t="s">
        <v>212</v>
      </c>
      <c r="L39" s="1" t="s">
        <v>3</v>
      </c>
      <c r="M39">
        <v>4</v>
      </c>
      <c r="N39" s="2" t="s">
        <v>207</v>
      </c>
    </row>
    <row r="40" spans="1:14" ht="16" x14ac:dyDescent="0.2">
      <c r="A40" t="s">
        <v>56</v>
      </c>
      <c r="B40" t="s">
        <v>16</v>
      </c>
      <c r="C40">
        <v>106</v>
      </c>
      <c r="D40" t="s">
        <v>19</v>
      </c>
      <c r="E40">
        <v>6103.02</v>
      </c>
      <c r="F40" t="str">
        <f>"015"</f>
        <v>015</v>
      </c>
      <c r="G40" t="s">
        <v>1</v>
      </c>
      <c r="H40" t="s">
        <v>202</v>
      </c>
      <c r="I40" t="s">
        <v>8</v>
      </c>
      <c r="J40" s="1" t="s">
        <v>10</v>
      </c>
      <c r="K40" s="1" t="s">
        <v>212</v>
      </c>
      <c r="L40" s="1" t="s">
        <v>9</v>
      </c>
      <c r="M40">
        <v>3</v>
      </c>
      <c r="N40" s="2" t="s">
        <v>207</v>
      </c>
    </row>
    <row r="41" spans="1:14" ht="16" x14ac:dyDescent="0.2">
      <c r="A41" t="s">
        <v>57</v>
      </c>
      <c r="B41" t="s">
        <v>16</v>
      </c>
      <c r="C41">
        <v>39</v>
      </c>
      <c r="D41" t="s">
        <v>21</v>
      </c>
      <c r="E41">
        <v>3423.62</v>
      </c>
      <c r="F41" t="str">
        <f>"016"</f>
        <v>016</v>
      </c>
      <c r="G41" t="s">
        <v>1</v>
      </c>
      <c r="H41" t="s">
        <v>2</v>
      </c>
      <c r="I41" t="s">
        <v>3</v>
      </c>
      <c r="J41" s="1" t="s">
        <v>10</v>
      </c>
      <c r="K41" s="1" t="s">
        <v>212</v>
      </c>
      <c r="L41" s="1" t="s">
        <v>3</v>
      </c>
      <c r="M41">
        <v>5</v>
      </c>
      <c r="N41" s="2" t="s">
        <v>207</v>
      </c>
    </row>
    <row r="42" spans="1:14" ht="16" x14ac:dyDescent="0.2">
      <c r="A42" t="s">
        <v>58</v>
      </c>
      <c r="B42" t="s">
        <v>16</v>
      </c>
      <c r="C42">
        <v>53</v>
      </c>
      <c r="D42" t="s">
        <v>19</v>
      </c>
      <c r="E42">
        <v>4732.33</v>
      </c>
      <c r="F42" t="str">
        <f>"016"</f>
        <v>016</v>
      </c>
      <c r="G42" t="s">
        <v>1</v>
      </c>
      <c r="H42" t="s">
        <v>202</v>
      </c>
      <c r="I42" t="s">
        <v>8</v>
      </c>
      <c r="J42" s="1" t="s">
        <v>10</v>
      </c>
      <c r="K42" s="1" t="s">
        <v>212</v>
      </c>
      <c r="L42" s="1" t="s">
        <v>9</v>
      </c>
      <c r="M42">
        <v>4</v>
      </c>
      <c r="N42" s="2" t="s">
        <v>207</v>
      </c>
    </row>
    <row r="43" spans="1:14" ht="16" x14ac:dyDescent="0.2">
      <c r="A43" t="s">
        <v>61</v>
      </c>
      <c r="B43" t="s">
        <v>16</v>
      </c>
      <c r="C43">
        <v>123</v>
      </c>
      <c r="D43" t="s">
        <v>19</v>
      </c>
      <c r="E43">
        <v>12020.91</v>
      </c>
      <c r="F43" t="str">
        <f>"017"</f>
        <v>017</v>
      </c>
      <c r="G43" t="s">
        <v>1</v>
      </c>
      <c r="H43" t="s">
        <v>202</v>
      </c>
      <c r="I43" t="s">
        <v>8</v>
      </c>
      <c r="J43" s="1" t="s">
        <v>4</v>
      </c>
      <c r="K43" s="1" t="s">
        <v>212</v>
      </c>
      <c r="L43" s="1" t="s">
        <v>9</v>
      </c>
      <c r="M43">
        <v>3</v>
      </c>
      <c r="N43" s="2" t="s">
        <v>207</v>
      </c>
    </row>
    <row r="44" spans="1:14" ht="16" x14ac:dyDescent="0.2">
      <c r="A44" t="s">
        <v>59</v>
      </c>
      <c r="B44" t="s">
        <v>16</v>
      </c>
      <c r="C44">
        <v>281</v>
      </c>
      <c r="D44" t="s">
        <v>21</v>
      </c>
      <c r="E44">
        <v>18824.02</v>
      </c>
      <c r="F44" t="str">
        <f>"017"</f>
        <v>017</v>
      </c>
      <c r="G44" t="s">
        <v>1</v>
      </c>
      <c r="H44" t="s">
        <v>2</v>
      </c>
      <c r="I44" t="s">
        <v>3</v>
      </c>
      <c r="J44" s="1" t="s">
        <v>4</v>
      </c>
      <c r="K44" s="1" t="s">
        <v>212</v>
      </c>
      <c r="L44" s="1" t="s">
        <v>3</v>
      </c>
      <c r="M44">
        <v>2</v>
      </c>
      <c r="N44" s="2" t="s">
        <v>207</v>
      </c>
    </row>
    <row r="45" spans="1:14" ht="16" x14ac:dyDescent="0.2">
      <c r="A45" t="s">
        <v>60</v>
      </c>
      <c r="B45" t="s">
        <v>16</v>
      </c>
      <c r="C45">
        <v>1950</v>
      </c>
      <c r="D45" t="s">
        <v>17</v>
      </c>
      <c r="E45">
        <v>219673.84</v>
      </c>
      <c r="F45" t="str">
        <f>"017"</f>
        <v>017</v>
      </c>
      <c r="G45" t="s">
        <v>1</v>
      </c>
      <c r="H45" t="s">
        <v>5</v>
      </c>
      <c r="I45" t="s">
        <v>5</v>
      </c>
      <c r="J45" s="1" t="s">
        <v>4</v>
      </c>
      <c r="K45" s="1" t="s">
        <v>212</v>
      </c>
      <c r="L45" s="1" t="s">
        <v>6</v>
      </c>
      <c r="M45">
        <v>1</v>
      </c>
      <c r="N45" s="2" t="s">
        <v>207</v>
      </c>
    </row>
    <row r="46" spans="1:14" ht="16" x14ac:dyDescent="0.2">
      <c r="A46" t="s">
        <v>63</v>
      </c>
      <c r="B46" t="s">
        <v>16</v>
      </c>
      <c r="C46">
        <v>23</v>
      </c>
      <c r="D46" t="s">
        <v>19</v>
      </c>
      <c r="E46">
        <v>2297.8200000000002</v>
      </c>
      <c r="F46" t="str">
        <f>"018"</f>
        <v>018</v>
      </c>
      <c r="G46" t="s">
        <v>1</v>
      </c>
      <c r="H46" t="s">
        <v>202</v>
      </c>
      <c r="I46" t="s">
        <v>8</v>
      </c>
      <c r="J46" s="1" t="s">
        <v>10</v>
      </c>
      <c r="K46" s="1" t="s">
        <v>212</v>
      </c>
      <c r="L46" s="1" t="s">
        <v>9</v>
      </c>
      <c r="M46">
        <v>6</v>
      </c>
      <c r="N46" s="2" t="s">
        <v>207</v>
      </c>
    </row>
    <row r="47" spans="1:14" ht="16" x14ac:dyDescent="0.2">
      <c r="A47" t="s">
        <v>62</v>
      </c>
      <c r="B47" t="s">
        <v>16</v>
      </c>
      <c r="C47">
        <v>30</v>
      </c>
      <c r="D47" t="s">
        <v>21</v>
      </c>
      <c r="E47">
        <v>2397.08</v>
      </c>
      <c r="F47" t="str">
        <f>"018"</f>
        <v>018</v>
      </c>
      <c r="G47" t="s">
        <v>1</v>
      </c>
      <c r="H47" t="s">
        <v>2</v>
      </c>
      <c r="I47" t="s">
        <v>3</v>
      </c>
      <c r="J47" s="1" t="s">
        <v>10</v>
      </c>
      <c r="K47" s="1" t="s">
        <v>212</v>
      </c>
      <c r="L47" s="1" t="s">
        <v>3</v>
      </c>
      <c r="M47">
        <v>5</v>
      </c>
      <c r="N47" s="2" t="s">
        <v>207</v>
      </c>
    </row>
    <row r="48" spans="1:14" ht="16" x14ac:dyDescent="0.2">
      <c r="A48" t="s">
        <v>64</v>
      </c>
      <c r="B48" t="s">
        <v>16</v>
      </c>
      <c r="C48">
        <v>211</v>
      </c>
      <c r="D48" t="s">
        <v>21</v>
      </c>
      <c r="E48">
        <v>14326.06</v>
      </c>
      <c r="F48" t="str">
        <f>"019"</f>
        <v>019</v>
      </c>
      <c r="G48" t="s">
        <v>1</v>
      </c>
      <c r="H48" t="s">
        <v>202</v>
      </c>
      <c r="I48" t="s">
        <v>8</v>
      </c>
      <c r="J48" s="1" t="s">
        <v>10</v>
      </c>
      <c r="K48" s="1" t="s">
        <v>212</v>
      </c>
      <c r="L48" s="1" t="s">
        <v>9</v>
      </c>
      <c r="M48">
        <v>2</v>
      </c>
      <c r="N48" s="2" t="s">
        <v>207</v>
      </c>
    </row>
    <row r="49" spans="1:14" ht="16" x14ac:dyDescent="0.2">
      <c r="A49" t="s">
        <v>65</v>
      </c>
      <c r="B49" t="s">
        <v>16</v>
      </c>
      <c r="C49">
        <v>287</v>
      </c>
      <c r="D49" t="s">
        <v>19</v>
      </c>
      <c r="E49">
        <v>24581.3</v>
      </c>
      <c r="F49" t="str">
        <f>"019"</f>
        <v>019</v>
      </c>
      <c r="G49" t="s">
        <v>1</v>
      </c>
      <c r="H49" t="s">
        <v>2</v>
      </c>
      <c r="I49" t="s">
        <v>3</v>
      </c>
      <c r="J49" s="1" t="s">
        <v>10</v>
      </c>
      <c r="K49" s="1" t="s">
        <v>212</v>
      </c>
      <c r="L49" s="1" t="s">
        <v>3</v>
      </c>
      <c r="M49">
        <v>2</v>
      </c>
      <c r="N49" s="2" t="s">
        <v>207</v>
      </c>
    </row>
    <row r="50" spans="1:14" ht="16" x14ac:dyDescent="0.2">
      <c r="A50" t="s">
        <v>66</v>
      </c>
      <c r="B50" t="s">
        <v>16</v>
      </c>
      <c r="C50">
        <v>30</v>
      </c>
      <c r="D50" t="s">
        <v>21</v>
      </c>
      <c r="E50">
        <v>2997.9</v>
      </c>
      <c r="F50" t="str">
        <f>"020"</f>
        <v>020</v>
      </c>
      <c r="G50" t="s">
        <v>1</v>
      </c>
      <c r="H50" t="s">
        <v>2</v>
      </c>
      <c r="I50" t="s">
        <v>3</v>
      </c>
      <c r="J50" s="1" t="s">
        <v>10</v>
      </c>
      <c r="K50" s="1" t="s">
        <v>212</v>
      </c>
      <c r="L50" s="1" t="s">
        <v>3</v>
      </c>
      <c r="M50">
        <v>5</v>
      </c>
      <c r="N50" s="2" t="s">
        <v>207</v>
      </c>
    </row>
    <row r="51" spans="1:14" ht="16" x14ac:dyDescent="0.2">
      <c r="A51" t="s">
        <v>67</v>
      </c>
      <c r="B51" t="s">
        <v>16</v>
      </c>
      <c r="C51">
        <v>51</v>
      </c>
      <c r="D51" t="s">
        <v>19</v>
      </c>
      <c r="E51">
        <v>4363.8100000000004</v>
      </c>
      <c r="F51" t="str">
        <f>"020"</f>
        <v>020</v>
      </c>
      <c r="G51" t="s">
        <v>1</v>
      </c>
      <c r="H51" t="s">
        <v>202</v>
      </c>
      <c r="I51" t="s">
        <v>8</v>
      </c>
      <c r="J51" s="1" t="s">
        <v>10</v>
      </c>
      <c r="K51" s="1" t="s">
        <v>212</v>
      </c>
      <c r="L51" s="1" t="s">
        <v>9</v>
      </c>
      <c r="M51">
        <v>4</v>
      </c>
      <c r="N51" s="2" t="s">
        <v>207</v>
      </c>
    </row>
    <row r="52" spans="1:14" ht="16" x14ac:dyDescent="0.2">
      <c r="A52" t="s">
        <v>68</v>
      </c>
      <c r="B52" t="s">
        <v>16</v>
      </c>
      <c r="C52">
        <v>21</v>
      </c>
      <c r="D52" t="s">
        <v>21</v>
      </c>
      <c r="E52">
        <v>1920.05</v>
      </c>
      <c r="F52" t="str">
        <f>"021"</f>
        <v>021</v>
      </c>
      <c r="G52" t="s">
        <v>1</v>
      </c>
      <c r="H52" t="s">
        <v>2</v>
      </c>
      <c r="I52" t="s">
        <v>3</v>
      </c>
      <c r="J52" s="1" t="s">
        <v>4</v>
      </c>
      <c r="K52" s="1" t="s">
        <v>212</v>
      </c>
      <c r="L52" s="1" t="s">
        <v>3</v>
      </c>
      <c r="M52">
        <v>6</v>
      </c>
      <c r="N52" s="2" t="s">
        <v>207</v>
      </c>
    </row>
    <row r="53" spans="1:14" ht="16" x14ac:dyDescent="0.2">
      <c r="A53" t="s">
        <v>70</v>
      </c>
      <c r="B53" t="s">
        <v>16</v>
      </c>
      <c r="C53">
        <v>114</v>
      </c>
      <c r="D53" t="s">
        <v>19</v>
      </c>
      <c r="E53">
        <v>4772.4799999999996</v>
      </c>
      <c r="F53" t="str">
        <f>"021"</f>
        <v>021</v>
      </c>
      <c r="G53" t="s">
        <v>1</v>
      </c>
      <c r="H53" t="s">
        <v>202</v>
      </c>
      <c r="I53" t="s">
        <v>8</v>
      </c>
      <c r="J53" s="1" t="s">
        <v>4</v>
      </c>
      <c r="K53" s="1" t="s">
        <v>212</v>
      </c>
      <c r="L53" s="1" t="s">
        <v>9</v>
      </c>
      <c r="M53">
        <v>3</v>
      </c>
      <c r="N53" s="2" t="s">
        <v>207</v>
      </c>
    </row>
    <row r="54" spans="1:14" ht="16" x14ac:dyDescent="0.2">
      <c r="A54" t="s">
        <v>69</v>
      </c>
      <c r="B54" t="s">
        <v>16</v>
      </c>
      <c r="C54">
        <v>173</v>
      </c>
      <c r="D54" t="s">
        <v>17</v>
      </c>
      <c r="E54">
        <v>12218.32</v>
      </c>
      <c r="F54" t="str">
        <f>"021"</f>
        <v>021</v>
      </c>
      <c r="G54" t="s">
        <v>1</v>
      </c>
      <c r="H54" t="s">
        <v>5</v>
      </c>
      <c r="I54" t="s">
        <v>5</v>
      </c>
      <c r="J54" s="1" t="s">
        <v>4</v>
      </c>
      <c r="K54" s="1" t="s">
        <v>212</v>
      </c>
      <c r="L54" s="1" t="s">
        <v>6</v>
      </c>
      <c r="M54">
        <v>3</v>
      </c>
      <c r="N54" s="2" t="s">
        <v>207</v>
      </c>
    </row>
    <row r="55" spans="1:14" ht="16" x14ac:dyDescent="0.2">
      <c r="A55" t="s">
        <v>72</v>
      </c>
      <c r="B55" t="s">
        <v>16</v>
      </c>
      <c r="C55">
        <v>29</v>
      </c>
      <c r="D55" t="s">
        <v>19</v>
      </c>
      <c r="E55">
        <v>6831.15</v>
      </c>
      <c r="F55" t="str">
        <f>"022"</f>
        <v>022</v>
      </c>
      <c r="G55" t="s">
        <v>1</v>
      </c>
      <c r="H55" t="s">
        <v>202</v>
      </c>
      <c r="I55" t="s">
        <v>8</v>
      </c>
      <c r="J55" s="1" t="s">
        <v>4</v>
      </c>
      <c r="K55" s="1" t="s">
        <v>212</v>
      </c>
      <c r="L55" s="1" t="s">
        <v>9</v>
      </c>
      <c r="M55">
        <v>5</v>
      </c>
      <c r="N55" s="2" t="s">
        <v>207</v>
      </c>
    </row>
    <row r="56" spans="1:14" ht="16" x14ac:dyDescent="0.2">
      <c r="A56" t="s">
        <v>71</v>
      </c>
      <c r="B56" t="s">
        <v>16</v>
      </c>
      <c r="C56">
        <v>35</v>
      </c>
      <c r="D56" t="s">
        <v>21</v>
      </c>
      <c r="E56">
        <v>8318.15</v>
      </c>
      <c r="F56" t="str">
        <f>"022"</f>
        <v>022</v>
      </c>
      <c r="G56" t="s">
        <v>1</v>
      </c>
      <c r="H56" t="s">
        <v>2</v>
      </c>
      <c r="I56" t="s">
        <v>3</v>
      </c>
      <c r="J56" s="1" t="s">
        <v>4</v>
      </c>
      <c r="K56" s="1" t="s">
        <v>212</v>
      </c>
      <c r="L56" s="1" t="s">
        <v>3</v>
      </c>
      <c r="M56">
        <v>5</v>
      </c>
      <c r="N56" s="2" t="s">
        <v>207</v>
      </c>
    </row>
    <row r="57" spans="1:14" ht="16" x14ac:dyDescent="0.2">
      <c r="A57" t="s">
        <v>74</v>
      </c>
      <c r="B57" t="s">
        <v>16</v>
      </c>
      <c r="C57">
        <v>106</v>
      </c>
      <c r="D57" t="s">
        <v>19</v>
      </c>
      <c r="E57">
        <v>14193.34</v>
      </c>
      <c r="F57" t="str">
        <f>"023"</f>
        <v>023</v>
      </c>
      <c r="G57" t="s">
        <v>1</v>
      </c>
      <c r="H57" t="s">
        <v>202</v>
      </c>
      <c r="I57" t="s">
        <v>8</v>
      </c>
      <c r="J57" s="1" t="s">
        <v>4</v>
      </c>
      <c r="K57" s="1" t="s">
        <v>212</v>
      </c>
      <c r="L57" s="1" t="s">
        <v>9</v>
      </c>
      <c r="M57">
        <v>3</v>
      </c>
      <c r="N57" s="2" t="s">
        <v>207</v>
      </c>
    </row>
    <row r="58" spans="1:14" ht="16" x14ac:dyDescent="0.2">
      <c r="A58" t="s">
        <v>73</v>
      </c>
      <c r="B58" t="s">
        <v>16</v>
      </c>
      <c r="C58">
        <v>117</v>
      </c>
      <c r="D58" t="s">
        <v>21</v>
      </c>
      <c r="E58">
        <v>6808.68</v>
      </c>
      <c r="F58" t="str">
        <f>"023"</f>
        <v>023</v>
      </c>
      <c r="G58" t="s">
        <v>1</v>
      </c>
      <c r="H58" t="s">
        <v>2</v>
      </c>
      <c r="I58" t="s">
        <v>3</v>
      </c>
      <c r="J58" s="1" t="s">
        <v>4</v>
      </c>
      <c r="K58" s="1" t="s">
        <v>212</v>
      </c>
      <c r="L58" s="1" t="s">
        <v>3</v>
      </c>
      <c r="M58">
        <v>3</v>
      </c>
      <c r="N58" s="2" t="s">
        <v>207</v>
      </c>
    </row>
    <row r="59" spans="1:14" ht="16" x14ac:dyDescent="0.2">
      <c r="A59" t="s">
        <v>75</v>
      </c>
      <c r="B59" t="s">
        <v>16</v>
      </c>
      <c r="C59">
        <v>92</v>
      </c>
      <c r="D59" t="s">
        <v>21</v>
      </c>
      <c r="E59">
        <v>7535.06</v>
      </c>
      <c r="F59" t="str">
        <f>"024"</f>
        <v>024</v>
      </c>
      <c r="G59" t="s">
        <v>1</v>
      </c>
      <c r="H59" t="s">
        <v>2</v>
      </c>
      <c r="I59" t="s">
        <v>3</v>
      </c>
      <c r="J59" s="1" t="s">
        <v>4</v>
      </c>
      <c r="K59" s="1" t="s">
        <v>212</v>
      </c>
      <c r="L59" s="1" t="s">
        <v>3</v>
      </c>
      <c r="M59">
        <v>4</v>
      </c>
      <c r="N59" s="2" t="s">
        <v>207</v>
      </c>
    </row>
    <row r="60" spans="1:14" ht="16" x14ac:dyDescent="0.2">
      <c r="A60" t="s">
        <v>77</v>
      </c>
      <c r="B60" t="s">
        <v>16</v>
      </c>
      <c r="C60">
        <v>150</v>
      </c>
      <c r="D60" t="s">
        <v>19</v>
      </c>
      <c r="E60">
        <v>10659.94</v>
      </c>
      <c r="F60" t="str">
        <f>"024"</f>
        <v>024</v>
      </c>
      <c r="G60" t="s">
        <v>1</v>
      </c>
      <c r="H60" t="s">
        <v>202</v>
      </c>
      <c r="I60" t="s">
        <v>8</v>
      </c>
      <c r="J60" s="1" t="s">
        <v>4</v>
      </c>
      <c r="K60" s="1" t="s">
        <v>212</v>
      </c>
      <c r="L60" s="1" t="s">
        <v>9</v>
      </c>
      <c r="M60">
        <v>3</v>
      </c>
      <c r="N60" s="2" t="s">
        <v>207</v>
      </c>
    </row>
    <row r="61" spans="1:14" ht="16" x14ac:dyDescent="0.2">
      <c r="A61" t="s">
        <v>76</v>
      </c>
      <c r="B61" t="s">
        <v>16</v>
      </c>
      <c r="C61">
        <v>810</v>
      </c>
      <c r="D61" t="s">
        <v>17</v>
      </c>
      <c r="E61">
        <v>69155.929999999993</v>
      </c>
      <c r="F61" t="str">
        <f>"024"</f>
        <v>024</v>
      </c>
      <c r="G61" t="s">
        <v>1</v>
      </c>
      <c r="H61" t="s">
        <v>5</v>
      </c>
      <c r="I61" t="s">
        <v>5</v>
      </c>
      <c r="J61" s="1" t="s">
        <v>4</v>
      </c>
      <c r="K61" s="1" t="s">
        <v>212</v>
      </c>
      <c r="L61" s="1" t="s">
        <v>6</v>
      </c>
      <c r="M61">
        <v>1</v>
      </c>
      <c r="N61" s="2" t="s">
        <v>207</v>
      </c>
    </row>
    <row r="62" spans="1:14" ht="16" x14ac:dyDescent="0.2">
      <c r="A62" t="s">
        <v>78</v>
      </c>
      <c r="B62" t="s">
        <v>16</v>
      </c>
      <c r="C62">
        <v>96</v>
      </c>
      <c r="D62" t="s">
        <v>21</v>
      </c>
      <c r="E62">
        <v>8209.49</v>
      </c>
      <c r="F62" t="str">
        <f>"025"</f>
        <v>025</v>
      </c>
      <c r="G62" t="s">
        <v>1</v>
      </c>
      <c r="H62" t="s">
        <v>2</v>
      </c>
      <c r="I62" t="s">
        <v>3</v>
      </c>
      <c r="J62" s="1" t="s">
        <v>4</v>
      </c>
      <c r="K62" s="1" t="s">
        <v>212</v>
      </c>
      <c r="L62" s="1" t="s">
        <v>3</v>
      </c>
      <c r="M62">
        <v>4</v>
      </c>
      <c r="N62" s="2" t="s">
        <v>207</v>
      </c>
    </row>
    <row r="63" spans="1:14" ht="16" x14ac:dyDescent="0.2">
      <c r="A63" t="s">
        <v>80</v>
      </c>
      <c r="B63" t="s">
        <v>16</v>
      </c>
      <c r="C63">
        <v>173</v>
      </c>
      <c r="D63" t="s">
        <v>19</v>
      </c>
      <c r="E63">
        <v>8857.15</v>
      </c>
      <c r="F63" t="str">
        <f>"025"</f>
        <v>025</v>
      </c>
      <c r="G63" t="s">
        <v>1</v>
      </c>
      <c r="H63" t="s">
        <v>202</v>
      </c>
      <c r="I63" t="s">
        <v>8</v>
      </c>
      <c r="J63" s="1" t="s">
        <v>4</v>
      </c>
      <c r="K63" s="1" t="s">
        <v>212</v>
      </c>
      <c r="L63" s="1" t="s">
        <v>9</v>
      </c>
      <c r="M63">
        <v>3</v>
      </c>
      <c r="N63" s="2" t="s">
        <v>207</v>
      </c>
    </row>
    <row r="64" spans="1:14" ht="16" x14ac:dyDescent="0.2">
      <c r="A64" t="s">
        <v>79</v>
      </c>
      <c r="B64" t="s">
        <v>16</v>
      </c>
      <c r="C64">
        <v>853</v>
      </c>
      <c r="D64" t="s">
        <v>17</v>
      </c>
      <c r="E64">
        <v>68248.88</v>
      </c>
      <c r="F64" t="str">
        <f>"025"</f>
        <v>025</v>
      </c>
      <c r="G64" t="s">
        <v>1</v>
      </c>
      <c r="H64" t="s">
        <v>5</v>
      </c>
      <c r="I64" t="s">
        <v>5</v>
      </c>
      <c r="J64" s="1" t="s">
        <v>4</v>
      </c>
      <c r="K64" s="1" t="s">
        <v>212</v>
      </c>
      <c r="L64" s="1" t="s">
        <v>6</v>
      </c>
      <c r="M64">
        <v>1</v>
      </c>
      <c r="N64" s="2" t="s">
        <v>207</v>
      </c>
    </row>
    <row r="65" spans="1:14" ht="16" x14ac:dyDescent="0.2">
      <c r="A65" t="s">
        <v>81</v>
      </c>
      <c r="B65" t="s">
        <v>16</v>
      </c>
      <c r="C65">
        <v>106</v>
      </c>
      <c r="D65" t="s">
        <v>21</v>
      </c>
      <c r="E65">
        <v>7693.59</v>
      </c>
      <c r="F65" t="str">
        <f>"026"</f>
        <v>026</v>
      </c>
      <c r="G65" t="s">
        <v>1</v>
      </c>
      <c r="H65" t="s">
        <v>2</v>
      </c>
      <c r="I65" t="s">
        <v>3</v>
      </c>
      <c r="J65" s="1" t="s">
        <v>7</v>
      </c>
      <c r="K65" s="1" t="s">
        <v>212</v>
      </c>
      <c r="L65" s="1" t="s">
        <v>3</v>
      </c>
      <c r="M65">
        <v>3</v>
      </c>
      <c r="N65" s="2" t="s">
        <v>207</v>
      </c>
    </row>
    <row r="66" spans="1:14" ht="16" x14ac:dyDescent="0.2">
      <c r="A66" t="s">
        <v>82</v>
      </c>
      <c r="B66" t="s">
        <v>16</v>
      </c>
      <c r="C66">
        <v>222</v>
      </c>
      <c r="D66" t="s">
        <v>19</v>
      </c>
      <c r="E66">
        <v>24046.76</v>
      </c>
      <c r="F66" t="str">
        <f>"026"</f>
        <v>026</v>
      </c>
      <c r="G66" t="s">
        <v>1</v>
      </c>
      <c r="H66" t="s">
        <v>202</v>
      </c>
      <c r="I66" t="s">
        <v>8</v>
      </c>
      <c r="J66" s="1" t="s">
        <v>7</v>
      </c>
      <c r="K66" s="1" t="s">
        <v>212</v>
      </c>
      <c r="L66" s="1" t="s">
        <v>9</v>
      </c>
      <c r="M66">
        <v>2</v>
      </c>
      <c r="N66" s="2" t="s">
        <v>207</v>
      </c>
    </row>
    <row r="67" spans="1:14" ht="16" x14ac:dyDescent="0.2">
      <c r="A67" t="s">
        <v>83</v>
      </c>
      <c r="B67" t="s">
        <v>16</v>
      </c>
      <c r="C67">
        <v>22</v>
      </c>
      <c r="D67" t="s">
        <v>21</v>
      </c>
      <c r="E67">
        <v>5103.7299999999996</v>
      </c>
      <c r="F67" t="str">
        <f>"027"</f>
        <v>027</v>
      </c>
      <c r="G67" t="s">
        <v>1</v>
      </c>
      <c r="H67" t="s">
        <v>2</v>
      </c>
      <c r="I67" t="s">
        <v>3</v>
      </c>
      <c r="J67" s="1" t="s">
        <v>10</v>
      </c>
      <c r="K67" s="1" t="s">
        <v>212</v>
      </c>
      <c r="L67" s="1" t="s">
        <v>3</v>
      </c>
      <c r="M67">
        <v>6</v>
      </c>
      <c r="N67" s="2" t="s">
        <v>207</v>
      </c>
    </row>
    <row r="68" spans="1:14" ht="16" x14ac:dyDescent="0.2">
      <c r="A68" t="s">
        <v>84</v>
      </c>
      <c r="B68" t="s">
        <v>16</v>
      </c>
      <c r="C68">
        <v>30</v>
      </c>
      <c r="D68" t="s">
        <v>19</v>
      </c>
      <c r="E68">
        <v>7902.62</v>
      </c>
      <c r="F68" t="str">
        <f>"027"</f>
        <v>027</v>
      </c>
      <c r="G68" t="s">
        <v>1</v>
      </c>
      <c r="H68" t="s">
        <v>202</v>
      </c>
      <c r="I68" t="s">
        <v>8</v>
      </c>
      <c r="J68" s="1" t="s">
        <v>10</v>
      </c>
      <c r="K68" s="1" t="s">
        <v>212</v>
      </c>
      <c r="L68" s="1" t="s">
        <v>9</v>
      </c>
      <c r="M68">
        <v>5</v>
      </c>
      <c r="N68" s="2" t="s">
        <v>207</v>
      </c>
    </row>
    <row r="69" spans="1:14" ht="16" x14ac:dyDescent="0.2">
      <c r="A69" t="s">
        <v>85</v>
      </c>
      <c r="B69" t="s">
        <v>16</v>
      </c>
      <c r="C69">
        <v>62</v>
      </c>
      <c r="D69" t="s">
        <v>21</v>
      </c>
      <c r="E69">
        <v>5605.92</v>
      </c>
      <c r="F69" t="str">
        <f>"028"</f>
        <v>028</v>
      </c>
      <c r="G69" t="s">
        <v>1</v>
      </c>
      <c r="H69" t="s">
        <v>2</v>
      </c>
      <c r="I69" t="s">
        <v>3</v>
      </c>
      <c r="J69" s="1" t="s">
        <v>7</v>
      </c>
      <c r="K69" s="1" t="s">
        <v>212</v>
      </c>
      <c r="L69" s="1" t="s">
        <v>3</v>
      </c>
      <c r="M69">
        <v>4</v>
      </c>
      <c r="N69" s="2" t="s">
        <v>207</v>
      </c>
    </row>
    <row r="70" spans="1:14" ht="16" x14ac:dyDescent="0.2">
      <c r="A70" t="s">
        <v>86</v>
      </c>
      <c r="B70" t="s">
        <v>16</v>
      </c>
      <c r="C70">
        <v>122</v>
      </c>
      <c r="D70" t="s">
        <v>19</v>
      </c>
      <c r="E70">
        <v>33576.75</v>
      </c>
      <c r="F70" t="str">
        <f>"028"</f>
        <v>028</v>
      </c>
      <c r="G70" t="s">
        <v>1</v>
      </c>
      <c r="H70" t="s">
        <v>202</v>
      </c>
      <c r="I70" t="s">
        <v>8</v>
      </c>
      <c r="J70" s="1" t="s">
        <v>7</v>
      </c>
      <c r="K70" s="1" t="s">
        <v>212</v>
      </c>
      <c r="L70" s="1" t="s">
        <v>9</v>
      </c>
      <c r="M70">
        <v>3</v>
      </c>
      <c r="N70" s="2" t="s">
        <v>207</v>
      </c>
    </row>
    <row r="71" spans="1:14" ht="16" x14ac:dyDescent="0.2">
      <c r="A71" t="s">
        <v>87</v>
      </c>
      <c r="B71" t="s">
        <v>16</v>
      </c>
      <c r="C71">
        <v>11</v>
      </c>
      <c r="D71" t="s">
        <v>21</v>
      </c>
      <c r="E71">
        <v>1037.8599999999999</v>
      </c>
      <c r="F71" t="str">
        <f>"029"</f>
        <v>029</v>
      </c>
      <c r="G71" t="s">
        <v>1</v>
      </c>
      <c r="H71" t="s">
        <v>2</v>
      </c>
      <c r="I71" t="s">
        <v>3</v>
      </c>
      <c r="J71" s="1" t="s">
        <v>7</v>
      </c>
      <c r="K71" s="1" t="s">
        <v>212</v>
      </c>
      <c r="L71" s="1" t="s">
        <v>3</v>
      </c>
      <c r="M71">
        <v>6</v>
      </c>
      <c r="N71" s="2" t="s">
        <v>207</v>
      </c>
    </row>
    <row r="72" spans="1:14" ht="16" x14ac:dyDescent="0.2">
      <c r="A72" t="s">
        <v>88</v>
      </c>
      <c r="B72" t="s">
        <v>16</v>
      </c>
      <c r="C72">
        <v>20</v>
      </c>
      <c r="D72" t="s">
        <v>19</v>
      </c>
      <c r="E72">
        <v>4963.2</v>
      </c>
      <c r="F72" t="str">
        <f>"029"</f>
        <v>029</v>
      </c>
      <c r="G72" t="s">
        <v>1</v>
      </c>
      <c r="H72" t="s">
        <v>202</v>
      </c>
      <c r="I72" t="s">
        <v>8</v>
      </c>
      <c r="J72" s="1" t="s">
        <v>7</v>
      </c>
      <c r="K72" s="1" t="s">
        <v>212</v>
      </c>
      <c r="L72" s="1" t="s">
        <v>9</v>
      </c>
      <c r="M72">
        <v>6</v>
      </c>
      <c r="N72" s="2" t="s">
        <v>207</v>
      </c>
    </row>
    <row r="73" spans="1:14" ht="16" x14ac:dyDescent="0.2">
      <c r="A73" t="s">
        <v>89</v>
      </c>
      <c r="B73" t="s">
        <v>16</v>
      </c>
      <c r="C73">
        <v>76</v>
      </c>
      <c r="D73" t="s">
        <v>21</v>
      </c>
      <c r="E73">
        <v>5813.53</v>
      </c>
      <c r="F73" t="str">
        <f>"030"</f>
        <v>030</v>
      </c>
      <c r="G73" t="s">
        <v>1</v>
      </c>
      <c r="H73" t="s">
        <v>2</v>
      </c>
      <c r="I73" t="s">
        <v>3</v>
      </c>
      <c r="J73" s="1" t="s">
        <v>7</v>
      </c>
      <c r="K73" s="1" t="s">
        <v>212</v>
      </c>
      <c r="L73" s="1" t="s">
        <v>3</v>
      </c>
      <c r="M73">
        <v>4</v>
      </c>
      <c r="N73" s="2" t="s">
        <v>207</v>
      </c>
    </row>
    <row r="74" spans="1:14" ht="16" x14ac:dyDescent="0.2">
      <c r="A74" t="s">
        <v>90</v>
      </c>
      <c r="B74" t="s">
        <v>16</v>
      </c>
      <c r="C74">
        <v>132</v>
      </c>
      <c r="D74" t="s">
        <v>19</v>
      </c>
      <c r="E74">
        <v>19645.509999999998</v>
      </c>
      <c r="F74" t="str">
        <f>"030"</f>
        <v>030</v>
      </c>
      <c r="G74" t="s">
        <v>1</v>
      </c>
      <c r="H74" t="s">
        <v>202</v>
      </c>
      <c r="I74" t="s">
        <v>8</v>
      </c>
      <c r="J74" s="1" t="s">
        <v>7</v>
      </c>
      <c r="K74" s="1" t="s">
        <v>212</v>
      </c>
      <c r="L74" s="1" t="s">
        <v>9</v>
      </c>
      <c r="M74">
        <v>3</v>
      </c>
      <c r="N74" s="2" t="s">
        <v>207</v>
      </c>
    </row>
    <row r="75" spans="1:14" ht="16" x14ac:dyDescent="0.2">
      <c r="A75" t="s">
        <v>91</v>
      </c>
      <c r="B75" t="s">
        <v>16</v>
      </c>
      <c r="C75">
        <v>51</v>
      </c>
      <c r="D75" t="s">
        <v>21</v>
      </c>
      <c r="E75">
        <v>4953</v>
      </c>
      <c r="F75" t="str">
        <f>"031"</f>
        <v>031</v>
      </c>
      <c r="G75" t="s">
        <v>1</v>
      </c>
      <c r="H75" t="s">
        <v>2</v>
      </c>
      <c r="I75" t="s">
        <v>3</v>
      </c>
      <c r="J75" s="1" t="s">
        <v>7</v>
      </c>
      <c r="K75" s="1" t="s">
        <v>212</v>
      </c>
      <c r="L75" s="1" t="s">
        <v>3</v>
      </c>
      <c r="M75">
        <v>4</v>
      </c>
      <c r="N75" s="2" t="s">
        <v>207</v>
      </c>
    </row>
    <row r="76" spans="1:14" ht="16" x14ac:dyDescent="0.2">
      <c r="A76" t="s">
        <v>92</v>
      </c>
      <c r="B76" t="s">
        <v>16</v>
      </c>
      <c r="C76">
        <v>132</v>
      </c>
      <c r="D76" t="s">
        <v>19</v>
      </c>
      <c r="E76">
        <v>24672.12</v>
      </c>
      <c r="F76" t="str">
        <f>"031"</f>
        <v>031</v>
      </c>
      <c r="G76" t="s">
        <v>1</v>
      </c>
      <c r="H76" t="s">
        <v>202</v>
      </c>
      <c r="I76" t="s">
        <v>8</v>
      </c>
      <c r="J76" s="1" t="s">
        <v>7</v>
      </c>
      <c r="K76" s="1" t="s">
        <v>212</v>
      </c>
      <c r="L76" s="1" t="s">
        <v>9</v>
      </c>
      <c r="M76">
        <v>3</v>
      </c>
      <c r="N76" s="2" t="s">
        <v>207</v>
      </c>
    </row>
    <row r="77" spans="1:14" ht="16" x14ac:dyDescent="0.2">
      <c r="A77" t="s">
        <v>93</v>
      </c>
      <c r="B77" t="s">
        <v>16</v>
      </c>
      <c r="C77">
        <v>91</v>
      </c>
      <c r="D77" t="s">
        <v>21</v>
      </c>
      <c r="E77">
        <v>5900.68</v>
      </c>
      <c r="F77" t="str">
        <f>"032"</f>
        <v>032</v>
      </c>
      <c r="G77" t="s">
        <v>1</v>
      </c>
      <c r="H77" t="s">
        <v>2</v>
      </c>
      <c r="I77" t="s">
        <v>3</v>
      </c>
      <c r="J77" s="1" t="s">
        <v>10</v>
      </c>
      <c r="K77" s="1" t="s">
        <v>212</v>
      </c>
      <c r="L77" s="1" t="s">
        <v>3</v>
      </c>
      <c r="M77">
        <v>4</v>
      </c>
      <c r="N77" s="2" t="s">
        <v>207</v>
      </c>
    </row>
    <row r="78" spans="1:14" ht="16" x14ac:dyDescent="0.2">
      <c r="A78" t="s">
        <v>94</v>
      </c>
      <c r="B78" t="s">
        <v>16</v>
      </c>
      <c r="C78">
        <v>282</v>
      </c>
      <c r="D78" t="s">
        <v>19</v>
      </c>
      <c r="E78">
        <v>33954.68</v>
      </c>
      <c r="F78" t="str">
        <f>"032"</f>
        <v>032</v>
      </c>
      <c r="G78" t="s">
        <v>1</v>
      </c>
      <c r="H78" t="s">
        <v>202</v>
      </c>
      <c r="I78" t="s">
        <v>8</v>
      </c>
      <c r="J78" s="1" t="s">
        <v>10</v>
      </c>
      <c r="K78" s="1" t="s">
        <v>212</v>
      </c>
      <c r="L78" s="1" t="s">
        <v>9</v>
      </c>
      <c r="M78">
        <v>2</v>
      </c>
      <c r="N78" s="2" t="s">
        <v>207</v>
      </c>
    </row>
    <row r="79" spans="1:14" ht="16" x14ac:dyDescent="0.2">
      <c r="A79" t="s">
        <v>95</v>
      </c>
      <c r="B79" t="s">
        <v>16</v>
      </c>
      <c r="C79">
        <v>150</v>
      </c>
      <c r="D79" t="s">
        <v>21</v>
      </c>
      <c r="E79">
        <v>10790.75</v>
      </c>
      <c r="F79" t="str">
        <f>"033"</f>
        <v>033</v>
      </c>
      <c r="G79" t="s">
        <v>1</v>
      </c>
      <c r="H79" t="s">
        <v>2</v>
      </c>
      <c r="I79" t="s">
        <v>3</v>
      </c>
      <c r="J79" s="1" t="s">
        <v>4</v>
      </c>
      <c r="K79" s="1" t="s">
        <v>212</v>
      </c>
      <c r="L79" s="1" t="s">
        <v>3</v>
      </c>
      <c r="M79">
        <v>3</v>
      </c>
      <c r="N79" s="2" t="s">
        <v>207</v>
      </c>
    </row>
    <row r="80" spans="1:14" ht="16" x14ac:dyDescent="0.2">
      <c r="A80" t="s">
        <v>97</v>
      </c>
      <c r="B80" t="s">
        <v>16</v>
      </c>
      <c r="C80">
        <v>430</v>
      </c>
      <c r="D80" t="s">
        <v>19</v>
      </c>
      <c r="E80">
        <v>44920.52</v>
      </c>
      <c r="F80" t="str">
        <f>"033"</f>
        <v>033</v>
      </c>
      <c r="G80" t="s">
        <v>1</v>
      </c>
      <c r="H80" t="s">
        <v>202</v>
      </c>
      <c r="I80" t="s">
        <v>8</v>
      </c>
      <c r="J80" s="1" t="s">
        <v>4</v>
      </c>
      <c r="K80" s="1" t="s">
        <v>212</v>
      </c>
      <c r="L80" s="1" t="s">
        <v>9</v>
      </c>
      <c r="M80">
        <v>1</v>
      </c>
      <c r="N80" s="2" t="s">
        <v>207</v>
      </c>
    </row>
    <row r="81" spans="1:14" ht="16" x14ac:dyDescent="0.2">
      <c r="A81" t="s">
        <v>96</v>
      </c>
      <c r="B81" t="s">
        <v>16</v>
      </c>
      <c r="C81">
        <v>871</v>
      </c>
      <c r="D81" t="s">
        <v>17</v>
      </c>
      <c r="E81">
        <v>105102.99</v>
      </c>
      <c r="F81" t="str">
        <f>"033"</f>
        <v>033</v>
      </c>
      <c r="G81" t="s">
        <v>1</v>
      </c>
      <c r="H81" t="s">
        <v>5</v>
      </c>
      <c r="I81" t="s">
        <v>5</v>
      </c>
      <c r="J81" s="1" t="s">
        <v>4</v>
      </c>
      <c r="K81" s="1" t="s">
        <v>212</v>
      </c>
      <c r="L81" s="1" t="s">
        <v>6</v>
      </c>
      <c r="M81">
        <v>1</v>
      </c>
      <c r="N81" s="2" t="s">
        <v>207</v>
      </c>
    </row>
    <row r="82" spans="1:14" ht="16" x14ac:dyDescent="0.2">
      <c r="A82" t="s">
        <v>98</v>
      </c>
      <c r="B82" t="s">
        <v>16</v>
      </c>
      <c r="C82">
        <v>296</v>
      </c>
      <c r="D82" t="s">
        <v>21</v>
      </c>
      <c r="E82">
        <v>16650.16</v>
      </c>
      <c r="F82" t="str">
        <f>"034"</f>
        <v>034</v>
      </c>
      <c r="G82" t="s">
        <v>1</v>
      </c>
      <c r="H82" t="s">
        <v>2</v>
      </c>
      <c r="I82" t="s">
        <v>3</v>
      </c>
      <c r="J82" s="1" t="s">
        <v>10</v>
      </c>
      <c r="K82" s="1" t="s">
        <v>212</v>
      </c>
      <c r="L82" s="1" t="s">
        <v>3</v>
      </c>
      <c r="M82">
        <v>2</v>
      </c>
      <c r="N82" s="2" t="s">
        <v>207</v>
      </c>
    </row>
    <row r="83" spans="1:14" ht="16" x14ac:dyDescent="0.2">
      <c r="A83" t="s">
        <v>99</v>
      </c>
      <c r="B83" t="s">
        <v>16</v>
      </c>
      <c r="C83">
        <v>536</v>
      </c>
      <c r="D83" t="s">
        <v>19</v>
      </c>
      <c r="E83">
        <v>52880.67</v>
      </c>
      <c r="F83" t="str">
        <f>"034"</f>
        <v>034</v>
      </c>
      <c r="G83" t="s">
        <v>1</v>
      </c>
      <c r="H83" t="s">
        <v>202</v>
      </c>
      <c r="I83" t="s">
        <v>8</v>
      </c>
      <c r="J83" s="1" t="s">
        <v>10</v>
      </c>
      <c r="K83" s="1" t="s">
        <v>212</v>
      </c>
      <c r="L83" s="1" t="s">
        <v>9</v>
      </c>
      <c r="M83">
        <v>1</v>
      </c>
      <c r="N83" s="2" t="s">
        <v>207</v>
      </c>
    </row>
    <row r="84" spans="1:14" ht="16" x14ac:dyDescent="0.2">
      <c r="A84" t="s">
        <v>100</v>
      </c>
      <c r="B84" t="s">
        <v>16</v>
      </c>
      <c r="C84">
        <v>196</v>
      </c>
      <c r="D84" t="s">
        <v>21</v>
      </c>
      <c r="E84">
        <v>11814.1</v>
      </c>
      <c r="F84" t="str">
        <f>"035"</f>
        <v>035</v>
      </c>
      <c r="G84" t="s">
        <v>1</v>
      </c>
      <c r="H84" t="s">
        <v>2</v>
      </c>
      <c r="I84" t="s">
        <v>3</v>
      </c>
      <c r="J84" s="1" t="s">
        <v>10</v>
      </c>
      <c r="K84" s="1" t="s">
        <v>212</v>
      </c>
      <c r="L84" s="1" t="s">
        <v>3</v>
      </c>
      <c r="M84">
        <v>3</v>
      </c>
      <c r="N84" s="2" t="s">
        <v>207</v>
      </c>
    </row>
    <row r="85" spans="1:14" ht="16" x14ac:dyDescent="0.2">
      <c r="A85" t="s">
        <v>101</v>
      </c>
      <c r="B85" t="s">
        <v>16</v>
      </c>
      <c r="C85">
        <v>300</v>
      </c>
      <c r="D85" t="s">
        <v>19</v>
      </c>
      <c r="E85">
        <v>18842.5</v>
      </c>
      <c r="F85" t="str">
        <f>"035"</f>
        <v>035</v>
      </c>
      <c r="G85" t="s">
        <v>1</v>
      </c>
      <c r="H85" t="s">
        <v>202</v>
      </c>
      <c r="I85" t="s">
        <v>8</v>
      </c>
      <c r="J85" s="1" t="s">
        <v>10</v>
      </c>
      <c r="K85" s="1" t="s">
        <v>212</v>
      </c>
      <c r="L85" s="1" t="s">
        <v>9</v>
      </c>
      <c r="M85">
        <v>2</v>
      </c>
      <c r="N85" s="2" t="s">
        <v>207</v>
      </c>
    </row>
    <row r="86" spans="1:14" ht="16" x14ac:dyDescent="0.2">
      <c r="A86" t="s">
        <v>102</v>
      </c>
      <c r="B86" t="s">
        <v>16</v>
      </c>
      <c r="C86">
        <v>58</v>
      </c>
      <c r="D86" t="s">
        <v>21</v>
      </c>
      <c r="E86">
        <v>4316.97</v>
      </c>
      <c r="F86" t="str">
        <f>"036"</f>
        <v>036</v>
      </c>
      <c r="G86" t="s">
        <v>1</v>
      </c>
      <c r="H86" t="s">
        <v>2</v>
      </c>
      <c r="I86" t="s">
        <v>3</v>
      </c>
      <c r="J86" s="1" t="s">
        <v>10</v>
      </c>
      <c r="K86" s="1" t="s">
        <v>212</v>
      </c>
      <c r="L86" s="1" t="s">
        <v>3</v>
      </c>
      <c r="M86">
        <v>4</v>
      </c>
      <c r="N86" s="2" t="s">
        <v>207</v>
      </c>
    </row>
    <row r="87" spans="1:14" ht="16" x14ac:dyDescent="0.2">
      <c r="A87" t="s">
        <v>103</v>
      </c>
      <c r="B87" t="s">
        <v>16</v>
      </c>
      <c r="C87">
        <v>121</v>
      </c>
      <c r="D87" t="s">
        <v>19</v>
      </c>
      <c r="E87">
        <v>14168.64</v>
      </c>
      <c r="F87" t="str">
        <f>"036"</f>
        <v>036</v>
      </c>
      <c r="G87" t="s">
        <v>1</v>
      </c>
      <c r="H87" t="s">
        <v>202</v>
      </c>
      <c r="I87" t="s">
        <v>8</v>
      </c>
      <c r="J87" s="1" t="s">
        <v>10</v>
      </c>
      <c r="K87" s="1" t="s">
        <v>212</v>
      </c>
      <c r="L87" s="1" t="s">
        <v>9</v>
      </c>
      <c r="M87">
        <v>3</v>
      </c>
      <c r="N87" s="2" t="s">
        <v>207</v>
      </c>
    </row>
    <row r="88" spans="1:14" ht="16" x14ac:dyDescent="0.2">
      <c r="A88" t="s">
        <v>104</v>
      </c>
      <c r="B88" t="s">
        <v>16</v>
      </c>
      <c r="C88">
        <v>143</v>
      </c>
      <c r="D88" t="s">
        <v>21</v>
      </c>
      <c r="E88">
        <v>12341.64</v>
      </c>
      <c r="F88" t="str">
        <f>"037"</f>
        <v>037</v>
      </c>
      <c r="G88" t="s">
        <v>1</v>
      </c>
      <c r="H88" t="s">
        <v>2</v>
      </c>
      <c r="I88" t="s">
        <v>3</v>
      </c>
      <c r="J88" s="1" t="s">
        <v>10</v>
      </c>
      <c r="K88" s="1" t="s">
        <v>212</v>
      </c>
      <c r="L88" s="1" t="s">
        <v>3</v>
      </c>
      <c r="M88">
        <v>3</v>
      </c>
      <c r="N88" s="2" t="s">
        <v>207</v>
      </c>
    </row>
    <row r="89" spans="1:14" ht="16" x14ac:dyDescent="0.2">
      <c r="A89" t="s">
        <v>106</v>
      </c>
      <c r="B89" t="s">
        <v>16</v>
      </c>
      <c r="C89">
        <v>266</v>
      </c>
      <c r="D89" t="s">
        <v>19</v>
      </c>
      <c r="E89">
        <v>29928.639999999999</v>
      </c>
      <c r="F89" t="str">
        <f>"037"</f>
        <v>037</v>
      </c>
      <c r="G89" t="s">
        <v>1</v>
      </c>
      <c r="H89" t="s">
        <v>202</v>
      </c>
      <c r="I89" t="s">
        <v>8</v>
      </c>
      <c r="J89" s="1" t="s">
        <v>10</v>
      </c>
      <c r="K89" s="1" t="s">
        <v>212</v>
      </c>
      <c r="L89" s="1" t="s">
        <v>9</v>
      </c>
      <c r="M89">
        <v>2</v>
      </c>
      <c r="N89" s="2" t="s">
        <v>207</v>
      </c>
    </row>
    <row r="90" spans="1:14" ht="16" x14ac:dyDescent="0.2">
      <c r="A90" t="s">
        <v>105</v>
      </c>
      <c r="B90" t="s">
        <v>16</v>
      </c>
      <c r="C90">
        <v>1368</v>
      </c>
      <c r="D90" t="s">
        <v>17</v>
      </c>
      <c r="E90">
        <v>131355.48000000001</v>
      </c>
      <c r="F90" t="str">
        <f>"037"</f>
        <v>037</v>
      </c>
      <c r="G90" t="s">
        <v>1</v>
      </c>
      <c r="H90" t="s">
        <v>5</v>
      </c>
      <c r="I90" t="s">
        <v>5</v>
      </c>
      <c r="J90" s="1" t="s">
        <v>10</v>
      </c>
      <c r="K90" s="1" t="s">
        <v>212</v>
      </c>
      <c r="L90" s="1" t="s">
        <v>6</v>
      </c>
      <c r="M90">
        <v>1</v>
      </c>
      <c r="N90" s="2" t="s">
        <v>207</v>
      </c>
    </row>
    <row r="91" spans="1:14" ht="16" x14ac:dyDescent="0.2">
      <c r="A91" t="s">
        <v>107</v>
      </c>
      <c r="B91" t="s">
        <v>16</v>
      </c>
      <c r="C91">
        <v>42</v>
      </c>
      <c r="D91" t="s">
        <v>21</v>
      </c>
      <c r="E91">
        <v>3635.69</v>
      </c>
      <c r="F91" t="str">
        <f>"038"</f>
        <v>038</v>
      </c>
      <c r="G91" t="s">
        <v>1</v>
      </c>
      <c r="H91" t="s">
        <v>2</v>
      </c>
      <c r="I91" t="s">
        <v>3</v>
      </c>
      <c r="J91" s="1" t="s">
        <v>10</v>
      </c>
      <c r="K91" s="1" t="s">
        <v>212</v>
      </c>
      <c r="L91" s="1" t="s">
        <v>3</v>
      </c>
      <c r="M91">
        <v>5</v>
      </c>
      <c r="N91" s="2" t="s">
        <v>207</v>
      </c>
    </row>
    <row r="92" spans="1:14" ht="16" x14ac:dyDescent="0.2">
      <c r="A92" t="s">
        <v>108</v>
      </c>
      <c r="B92" t="s">
        <v>16</v>
      </c>
      <c r="C92">
        <v>108</v>
      </c>
      <c r="D92" t="s">
        <v>19</v>
      </c>
      <c r="E92">
        <v>3611.15</v>
      </c>
      <c r="F92" t="str">
        <f>"038"</f>
        <v>038</v>
      </c>
      <c r="G92" t="s">
        <v>1</v>
      </c>
      <c r="H92" t="s">
        <v>202</v>
      </c>
      <c r="I92" t="s">
        <v>8</v>
      </c>
      <c r="J92" s="1" t="s">
        <v>10</v>
      </c>
      <c r="K92" s="1" t="s">
        <v>212</v>
      </c>
      <c r="L92" s="1" t="s">
        <v>9</v>
      </c>
      <c r="M92">
        <v>3</v>
      </c>
      <c r="N92" s="2" t="s">
        <v>207</v>
      </c>
    </row>
    <row r="93" spans="1:14" ht="16" x14ac:dyDescent="0.2">
      <c r="A93" t="s">
        <v>109</v>
      </c>
      <c r="B93" t="s">
        <v>16</v>
      </c>
      <c r="C93">
        <v>89</v>
      </c>
      <c r="D93" t="s">
        <v>21</v>
      </c>
      <c r="E93">
        <v>6916.87</v>
      </c>
      <c r="F93" t="str">
        <f>"039"</f>
        <v>039</v>
      </c>
      <c r="G93" t="s">
        <v>1</v>
      </c>
      <c r="H93" t="s">
        <v>2</v>
      </c>
      <c r="I93" t="s">
        <v>3</v>
      </c>
      <c r="J93" s="1" t="s">
        <v>10</v>
      </c>
      <c r="K93" s="1" t="s">
        <v>212</v>
      </c>
      <c r="L93" s="1" t="s">
        <v>3</v>
      </c>
      <c r="M93">
        <v>4</v>
      </c>
      <c r="N93" s="2" t="s">
        <v>207</v>
      </c>
    </row>
    <row r="94" spans="1:14" ht="16" x14ac:dyDescent="0.2">
      <c r="A94" t="s">
        <v>110</v>
      </c>
      <c r="B94" t="s">
        <v>16</v>
      </c>
      <c r="C94">
        <v>118</v>
      </c>
      <c r="D94" t="s">
        <v>19</v>
      </c>
      <c r="E94">
        <v>4617.3</v>
      </c>
      <c r="F94" t="str">
        <f>"039"</f>
        <v>039</v>
      </c>
      <c r="G94" t="s">
        <v>1</v>
      </c>
      <c r="H94" t="s">
        <v>202</v>
      </c>
      <c r="I94" t="s">
        <v>8</v>
      </c>
      <c r="J94" s="1" t="s">
        <v>10</v>
      </c>
      <c r="K94" s="1" t="s">
        <v>212</v>
      </c>
      <c r="L94" s="1" t="s">
        <v>9</v>
      </c>
      <c r="M94">
        <v>3</v>
      </c>
      <c r="N94" s="2" t="s">
        <v>207</v>
      </c>
    </row>
    <row r="95" spans="1:14" ht="16" x14ac:dyDescent="0.2">
      <c r="A95" t="s">
        <v>111</v>
      </c>
      <c r="B95" t="s">
        <v>16</v>
      </c>
      <c r="C95">
        <v>31</v>
      </c>
      <c r="D95" t="s">
        <v>21</v>
      </c>
      <c r="E95">
        <v>3801.07</v>
      </c>
      <c r="F95" t="str">
        <f>"040"</f>
        <v>040</v>
      </c>
      <c r="G95" t="s">
        <v>1</v>
      </c>
      <c r="H95" t="s">
        <v>2</v>
      </c>
      <c r="I95" t="s">
        <v>3</v>
      </c>
      <c r="J95" s="1" t="s">
        <v>10</v>
      </c>
      <c r="K95" s="1" t="s">
        <v>212</v>
      </c>
      <c r="L95" s="1" t="s">
        <v>3</v>
      </c>
      <c r="M95">
        <v>5</v>
      </c>
      <c r="N95" s="2" t="s">
        <v>207</v>
      </c>
    </row>
    <row r="96" spans="1:14" ht="16" x14ac:dyDescent="0.2">
      <c r="A96" t="s">
        <v>112</v>
      </c>
      <c r="B96" t="s">
        <v>16</v>
      </c>
      <c r="C96">
        <v>36</v>
      </c>
      <c r="D96" t="s">
        <v>19</v>
      </c>
      <c r="E96">
        <v>1836.09</v>
      </c>
      <c r="F96" t="str">
        <f>"040"</f>
        <v>040</v>
      </c>
      <c r="G96" t="s">
        <v>1</v>
      </c>
      <c r="H96" t="s">
        <v>202</v>
      </c>
      <c r="I96" t="s">
        <v>8</v>
      </c>
      <c r="J96" s="1" t="s">
        <v>10</v>
      </c>
      <c r="K96" s="1" t="s">
        <v>212</v>
      </c>
      <c r="L96" s="1" t="s">
        <v>9</v>
      </c>
      <c r="M96">
        <v>5</v>
      </c>
      <c r="N96" s="2" t="s">
        <v>207</v>
      </c>
    </row>
    <row r="97" spans="1:14" ht="16" x14ac:dyDescent="0.2">
      <c r="A97" t="s">
        <v>113</v>
      </c>
      <c r="B97" t="s">
        <v>16</v>
      </c>
      <c r="C97">
        <v>82</v>
      </c>
      <c r="D97" t="s">
        <v>21</v>
      </c>
      <c r="E97">
        <v>5958.67</v>
      </c>
      <c r="F97" t="str">
        <f>"041"</f>
        <v>041</v>
      </c>
      <c r="G97" t="s">
        <v>1</v>
      </c>
      <c r="H97" t="s">
        <v>2</v>
      </c>
      <c r="I97" t="s">
        <v>3</v>
      </c>
      <c r="J97" s="1" t="s">
        <v>7</v>
      </c>
      <c r="K97" s="1" t="s">
        <v>212</v>
      </c>
      <c r="L97" s="1" t="s">
        <v>3</v>
      </c>
      <c r="M97">
        <v>4</v>
      </c>
      <c r="N97" s="2" t="s">
        <v>207</v>
      </c>
    </row>
    <row r="98" spans="1:14" x14ac:dyDescent="0.2">
      <c r="A98" t="s">
        <v>114</v>
      </c>
      <c r="B98" t="s">
        <v>14</v>
      </c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</row>
    <row r="99" spans="1:14" ht="16" x14ac:dyDescent="0.2">
      <c r="A99" t="s">
        <v>115</v>
      </c>
      <c r="B99" t="s">
        <v>16</v>
      </c>
      <c r="C99">
        <v>151</v>
      </c>
      <c r="D99" t="s">
        <v>19</v>
      </c>
      <c r="E99">
        <v>10869.14</v>
      </c>
      <c r="F99" t="str">
        <f>"041"</f>
        <v>041</v>
      </c>
      <c r="G99" t="s">
        <v>1</v>
      </c>
      <c r="H99" t="s">
        <v>202</v>
      </c>
      <c r="I99" t="s">
        <v>8</v>
      </c>
      <c r="J99" s="1" t="s">
        <v>7</v>
      </c>
      <c r="K99" s="1" t="s">
        <v>212</v>
      </c>
      <c r="L99" s="1" t="s">
        <v>9</v>
      </c>
      <c r="M99">
        <v>3</v>
      </c>
      <c r="N99" s="2" t="s">
        <v>207</v>
      </c>
    </row>
    <row r="100" spans="1:14" ht="16" x14ac:dyDescent="0.2">
      <c r="A100" t="s">
        <v>116</v>
      </c>
      <c r="B100" t="s">
        <v>16</v>
      </c>
      <c r="C100">
        <v>81</v>
      </c>
      <c r="D100" t="s">
        <v>21</v>
      </c>
      <c r="E100">
        <v>8260.4699999999993</v>
      </c>
      <c r="F100" t="str">
        <f>"042"</f>
        <v>042</v>
      </c>
      <c r="G100" t="s">
        <v>1</v>
      </c>
      <c r="H100" t="s">
        <v>2</v>
      </c>
      <c r="I100" t="s">
        <v>3</v>
      </c>
      <c r="J100" s="1" t="s">
        <v>4</v>
      </c>
      <c r="K100" s="1" t="s">
        <v>212</v>
      </c>
      <c r="L100" s="1" t="s">
        <v>3</v>
      </c>
      <c r="M100">
        <v>4</v>
      </c>
      <c r="N100" s="2" t="s">
        <v>207</v>
      </c>
    </row>
    <row r="101" spans="1:14" ht="16" x14ac:dyDescent="0.2">
      <c r="A101" t="s">
        <v>118</v>
      </c>
      <c r="B101" t="s">
        <v>16</v>
      </c>
      <c r="C101">
        <v>411</v>
      </c>
      <c r="D101" t="s">
        <v>19</v>
      </c>
      <c r="E101">
        <v>49458.96</v>
      </c>
      <c r="F101" t="str">
        <f>"042"</f>
        <v>042</v>
      </c>
      <c r="G101" t="s">
        <v>1</v>
      </c>
      <c r="H101" t="s">
        <v>202</v>
      </c>
      <c r="I101" t="s">
        <v>8</v>
      </c>
      <c r="J101" s="1" t="s">
        <v>4</v>
      </c>
      <c r="K101" s="1" t="s">
        <v>212</v>
      </c>
      <c r="L101" s="1" t="s">
        <v>9</v>
      </c>
      <c r="M101">
        <v>1</v>
      </c>
      <c r="N101" s="2" t="s">
        <v>207</v>
      </c>
    </row>
    <row r="102" spans="1:14" ht="16" x14ac:dyDescent="0.2">
      <c r="A102" t="s">
        <v>117</v>
      </c>
      <c r="B102" t="s">
        <v>16</v>
      </c>
      <c r="C102">
        <v>865</v>
      </c>
      <c r="D102" t="s">
        <v>17</v>
      </c>
      <c r="E102">
        <v>124376.95</v>
      </c>
      <c r="F102" t="str">
        <f>"042"</f>
        <v>042</v>
      </c>
      <c r="G102" t="s">
        <v>1</v>
      </c>
      <c r="H102" t="s">
        <v>5</v>
      </c>
      <c r="I102" t="s">
        <v>5</v>
      </c>
      <c r="J102" s="1" t="s">
        <v>4</v>
      </c>
      <c r="K102" s="1" t="s">
        <v>212</v>
      </c>
      <c r="L102" s="1" t="s">
        <v>6</v>
      </c>
      <c r="M102">
        <v>1</v>
      </c>
      <c r="N102" s="2" t="s">
        <v>207</v>
      </c>
    </row>
    <row r="103" spans="1:14" ht="16" x14ac:dyDescent="0.2">
      <c r="A103" t="s">
        <v>119</v>
      </c>
      <c r="B103" t="s">
        <v>16</v>
      </c>
      <c r="C103">
        <v>74</v>
      </c>
      <c r="D103" t="s">
        <v>21</v>
      </c>
      <c r="E103">
        <v>5897.33</v>
      </c>
      <c r="F103" t="str">
        <f>"045"</f>
        <v>045</v>
      </c>
      <c r="G103" t="s">
        <v>1</v>
      </c>
      <c r="H103" t="s">
        <v>2</v>
      </c>
      <c r="I103" t="s">
        <v>3</v>
      </c>
      <c r="J103" s="1" t="s">
        <v>4</v>
      </c>
      <c r="K103" s="1" t="s">
        <v>212</v>
      </c>
      <c r="L103" s="1" t="s">
        <v>3</v>
      </c>
      <c r="M103">
        <v>4</v>
      </c>
      <c r="N103" s="2" t="s">
        <v>207</v>
      </c>
    </row>
    <row r="104" spans="1:14" ht="16" x14ac:dyDescent="0.2">
      <c r="A104" t="s">
        <v>121</v>
      </c>
      <c r="B104" t="s">
        <v>16</v>
      </c>
      <c r="C104">
        <v>167</v>
      </c>
      <c r="D104" t="s">
        <v>19</v>
      </c>
      <c r="E104">
        <v>17342.439999999999</v>
      </c>
      <c r="F104" t="str">
        <f>"045"</f>
        <v>045</v>
      </c>
      <c r="G104" t="s">
        <v>1</v>
      </c>
      <c r="H104" t="s">
        <v>202</v>
      </c>
      <c r="I104" t="s">
        <v>8</v>
      </c>
      <c r="J104" s="1" t="s">
        <v>4</v>
      </c>
      <c r="K104" s="1" t="s">
        <v>212</v>
      </c>
      <c r="L104" s="1" t="s">
        <v>9</v>
      </c>
      <c r="M104">
        <v>3</v>
      </c>
      <c r="N104" s="2" t="s">
        <v>207</v>
      </c>
    </row>
    <row r="105" spans="1:14" ht="16" x14ac:dyDescent="0.2">
      <c r="A105" t="s">
        <v>120</v>
      </c>
      <c r="B105" t="s">
        <v>16</v>
      </c>
      <c r="C105">
        <v>439</v>
      </c>
      <c r="D105" t="s">
        <v>17</v>
      </c>
      <c r="E105">
        <v>32851.82</v>
      </c>
      <c r="F105" t="str">
        <f>"045"</f>
        <v>045</v>
      </c>
      <c r="G105" t="s">
        <v>1</v>
      </c>
      <c r="H105" t="s">
        <v>5</v>
      </c>
      <c r="I105" t="s">
        <v>5</v>
      </c>
      <c r="J105" s="1" t="s">
        <v>4</v>
      </c>
      <c r="K105" s="1" t="s">
        <v>212</v>
      </c>
      <c r="L105" s="1" t="s">
        <v>6</v>
      </c>
      <c r="M105">
        <v>1</v>
      </c>
      <c r="N105" s="2" t="s">
        <v>207</v>
      </c>
    </row>
    <row r="106" spans="1:14" ht="16" x14ac:dyDescent="0.2">
      <c r="A106" t="s">
        <v>122</v>
      </c>
      <c r="B106" t="s">
        <v>16</v>
      </c>
      <c r="C106">
        <v>79</v>
      </c>
      <c r="D106" t="s">
        <v>21</v>
      </c>
      <c r="E106">
        <v>5699.45</v>
      </c>
      <c r="F106" t="str">
        <f>"047"</f>
        <v>047</v>
      </c>
      <c r="G106" t="s">
        <v>1</v>
      </c>
      <c r="H106" t="s">
        <v>2</v>
      </c>
      <c r="I106" t="s">
        <v>3</v>
      </c>
      <c r="J106" s="1" t="s">
        <v>4</v>
      </c>
      <c r="K106" s="1" t="s">
        <v>212</v>
      </c>
      <c r="L106" s="1" t="s">
        <v>3</v>
      </c>
      <c r="M106">
        <v>4</v>
      </c>
      <c r="N106" s="2" t="s">
        <v>207</v>
      </c>
    </row>
    <row r="107" spans="1:14" ht="16" x14ac:dyDescent="0.2">
      <c r="A107" t="s">
        <v>124</v>
      </c>
      <c r="B107" t="s">
        <v>16</v>
      </c>
      <c r="C107">
        <v>89</v>
      </c>
      <c r="D107" t="s">
        <v>19</v>
      </c>
      <c r="E107">
        <v>7212.26</v>
      </c>
      <c r="F107" t="str">
        <f>"047"</f>
        <v>047</v>
      </c>
      <c r="G107" t="s">
        <v>1</v>
      </c>
      <c r="H107" t="s">
        <v>202</v>
      </c>
      <c r="I107" t="s">
        <v>8</v>
      </c>
      <c r="J107" s="1" t="s">
        <v>4</v>
      </c>
      <c r="K107" s="1" t="s">
        <v>212</v>
      </c>
      <c r="L107" s="1" t="s">
        <v>9</v>
      </c>
      <c r="M107">
        <v>4</v>
      </c>
      <c r="N107" s="2" t="s">
        <v>207</v>
      </c>
    </row>
    <row r="108" spans="1:14" ht="16" x14ac:dyDescent="0.2">
      <c r="A108" t="s">
        <v>123</v>
      </c>
      <c r="B108" t="s">
        <v>16</v>
      </c>
      <c r="C108">
        <v>458</v>
      </c>
      <c r="D108" t="s">
        <v>17</v>
      </c>
      <c r="E108">
        <v>28840.76</v>
      </c>
      <c r="F108" t="str">
        <f>"047"</f>
        <v>047</v>
      </c>
      <c r="G108" t="s">
        <v>1</v>
      </c>
      <c r="H108" t="s">
        <v>5</v>
      </c>
      <c r="I108" t="s">
        <v>5</v>
      </c>
      <c r="J108" s="1" t="s">
        <v>4</v>
      </c>
      <c r="K108" s="1" t="s">
        <v>212</v>
      </c>
      <c r="L108" s="1" t="s">
        <v>6</v>
      </c>
      <c r="M108">
        <v>1</v>
      </c>
      <c r="N108" s="2" t="s">
        <v>207</v>
      </c>
    </row>
    <row r="109" spans="1:14" ht="16" x14ac:dyDescent="0.2">
      <c r="A109" t="s">
        <v>125</v>
      </c>
      <c r="B109" t="s">
        <v>16</v>
      </c>
      <c r="C109">
        <v>50</v>
      </c>
      <c r="D109" t="s">
        <v>21</v>
      </c>
      <c r="E109">
        <v>2711.43</v>
      </c>
      <c r="F109" t="str">
        <f>"048"</f>
        <v>048</v>
      </c>
      <c r="G109" t="s">
        <v>1</v>
      </c>
      <c r="H109" t="s">
        <v>2</v>
      </c>
      <c r="I109" t="s">
        <v>3</v>
      </c>
      <c r="J109" s="1" t="s">
        <v>7</v>
      </c>
      <c r="K109" s="1" t="s">
        <v>212</v>
      </c>
      <c r="L109" s="1" t="s">
        <v>3</v>
      </c>
      <c r="M109">
        <v>4</v>
      </c>
      <c r="N109" s="2" t="s">
        <v>207</v>
      </c>
    </row>
    <row r="110" spans="1:14" ht="16" x14ac:dyDescent="0.2">
      <c r="A110" t="s">
        <v>126</v>
      </c>
      <c r="B110" t="s">
        <v>16</v>
      </c>
      <c r="C110">
        <v>70</v>
      </c>
      <c r="D110" t="s">
        <v>19</v>
      </c>
      <c r="E110">
        <v>9290.68</v>
      </c>
      <c r="F110" t="str">
        <f>"048"</f>
        <v>048</v>
      </c>
      <c r="G110" t="s">
        <v>1</v>
      </c>
      <c r="H110" t="s">
        <v>202</v>
      </c>
      <c r="I110" t="s">
        <v>8</v>
      </c>
      <c r="J110" s="1" t="s">
        <v>7</v>
      </c>
      <c r="K110" s="1" t="s">
        <v>212</v>
      </c>
      <c r="L110" s="1" t="s">
        <v>9</v>
      </c>
      <c r="M110">
        <v>4</v>
      </c>
      <c r="N110" s="2" t="s">
        <v>207</v>
      </c>
    </row>
    <row r="111" spans="1:14" ht="16" x14ac:dyDescent="0.2">
      <c r="A111" t="s">
        <v>127</v>
      </c>
      <c r="B111" t="s">
        <v>16</v>
      </c>
      <c r="C111">
        <v>31</v>
      </c>
      <c r="D111" t="s">
        <v>21</v>
      </c>
      <c r="E111">
        <v>1366.39</v>
      </c>
      <c r="F111" t="str">
        <f>"049"</f>
        <v>049</v>
      </c>
      <c r="G111" t="s">
        <v>1</v>
      </c>
      <c r="H111" t="s">
        <v>2</v>
      </c>
      <c r="I111" t="s">
        <v>3</v>
      </c>
      <c r="J111" s="1" t="s">
        <v>7</v>
      </c>
      <c r="K111" s="1" t="s">
        <v>212</v>
      </c>
      <c r="L111" s="1" t="s">
        <v>3</v>
      </c>
      <c r="M111">
        <v>5</v>
      </c>
      <c r="N111" s="2" t="s">
        <v>207</v>
      </c>
    </row>
    <row r="112" spans="1:14" ht="16" x14ac:dyDescent="0.2">
      <c r="A112" t="s">
        <v>128</v>
      </c>
      <c r="B112" t="s">
        <v>16</v>
      </c>
      <c r="C112">
        <v>33</v>
      </c>
      <c r="D112" t="s">
        <v>19</v>
      </c>
      <c r="E112">
        <v>5265.92</v>
      </c>
      <c r="F112" t="str">
        <f>"049"</f>
        <v>049</v>
      </c>
      <c r="G112" t="s">
        <v>1</v>
      </c>
      <c r="H112" t="s">
        <v>202</v>
      </c>
      <c r="I112" t="s">
        <v>8</v>
      </c>
      <c r="J112" s="1" t="s">
        <v>7</v>
      </c>
      <c r="K112" s="1" t="s">
        <v>212</v>
      </c>
      <c r="L112" s="1" t="s">
        <v>9</v>
      </c>
      <c r="M112">
        <v>5</v>
      </c>
      <c r="N112" s="2" t="s">
        <v>207</v>
      </c>
    </row>
    <row r="113" spans="1:14" ht="16" x14ac:dyDescent="0.2">
      <c r="A113" t="s">
        <v>129</v>
      </c>
      <c r="B113" t="s">
        <v>16</v>
      </c>
      <c r="C113">
        <v>74</v>
      </c>
      <c r="D113" t="s">
        <v>21</v>
      </c>
      <c r="E113">
        <v>3478.75</v>
      </c>
      <c r="F113" t="str">
        <f>"050"</f>
        <v>050</v>
      </c>
      <c r="G113" t="s">
        <v>1</v>
      </c>
      <c r="H113" t="s">
        <v>2</v>
      </c>
      <c r="I113" t="s">
        <v>3</v>
      </c>
      <c r="J113" s="1" t="s">
        <v>7</v>
      </c>
      <c r="K113" s="1" t="s">
        <v>212</v>
      </c>
      <c r="L113" s="1" t="s">
        <v>3</v>
      </c>
      <c r="M113">
        <v>4</v>
      </c>
      <c r="N113" s="2" t="s">
        <v>207</v>
      </c>
    </row>
    <row r="114" spans="1:14" ht="16" x14ac:dyDescent="0.2">
      <c r="A114" t="s">
        <v>130</v>
      </c>
      <c r="B114" t="s">
        <v>16</v>
      </c>
      <c r="C114">
        <v>145</v>
      </c>
      <c r="D114" t="s">
        <v>19</v>
      </c>
      <c r="E114">
        <v>21424.080000000002</v>
      </c>
      <c r="F114" t="str">
        <f>"050"</f>
        <v>050</v>
      </c>
      <c r="G114" t="s">
        <v>1</v>
      </c>
      <c r="H114" t="s">
        <v>202</v>
      </c>
      <c r="I114" t="s">
        <v>8</v>
      </c>
      <c r="J114" s="1" t="s">
        <v>7</v>
      </c>
      <c r="K114" s="1" t="s">
        <v>212</v>
      </c>
      <c r="L114" s="1" t="s">
        <v>9</v>
      </c>
      <c r="M114">
        <v>3</v>
      </c>
      <c r="N114" s="2" t="s">
        <v>207</v>
      </c>
    </row>
    <row r="115" spans="1:14" ht="16" x14ac:dyDescent="0.2">
      <c r="A115" t="s">
        <v>131</v>
      </c>
      <c r="B115" t="s">
        <v>16</v>
      </c>
      <c r="C115">
        <v>132</v>
      </c>
      <c r="D115" t="s">
        <v>21</v>
      </c>
      <c r="E115">
        <v>7536.01</v>
      </c>
      <c r="F115" t="str">
        <f>"051"</f>
        <v>051</v>
      </c>
      <c r="G115" t="s">
        <v>1</v>
      </c>
      <c r="H115" t="s">
        <v>2</v>
      </c>
      <c r="I115" t="s">
        <v>3</v>
      </c>
      <c r="J115" s="1" t="s">
        <v>7</v>
      </c>
      <c r="K115" s="1" t="s">
        <v>212</v>
      </c>
      <c r="L115" s="1" t="s">
        <v>3</v>
      </c>
      <c r="M115">
        <v>3</v>
      </c>
      <c r="N115" s="2" t="s">
        <v>207</v>
      </c>
    </row>
    <row r="116" spans="1:14" ht="16" x14ac:dyDescent="0.2">
      <c r="A116" t="s">
        <v>132</v>
      </c>
      <c r="B116" t="s">
        <v>16</v>
      </c>
      <c r="C116">
        <v>283</v>
      </c>
      <c r="D116" t="s">
        <v>19</v>
      </c>
      <c r="E116">
        <v>48776.24</v>
      </c>
      <c r="F116" t="str">
        <f>"051"</f>
        <v>051</v>
      </c>
      <c r="G116" t="s">
        <v>1</v>
      </c>
      <c r="H116" t="s">
        <v>202</v>
      </c>
      <c r="I116" t="s">
        <v>8</v>
      </c>
      <c r="J116" s="1" t="s">
        <v>7</v>
      </c>
      <c r="K116" s="1" t="s">
        <v>212</v>
      </c>
      <c r="L116" s="1" t="s">
        <v>9</v>
      </c>
      <c r="M116">
        <v>2</v>
      </c>
      <c r="N116" s="2" t="s">
        <v>207</v>
      </c>
    </row>
    <row r="117" spans="1:14" ht="16" x14ac:dyDescent="0.2">
      <c r="A117" t="s">
        <v>133</v>
      </c>
      <c r="B117" t="s">
        <v>16</v>
      </c>
      <c r="C117">
        <v>117</v>
      </c>
      <c r="D117" t="s">
        <v>21</v>
      </c>
      <c r="E117">
        <v>7310.72</v>
      </c>
      <c r="F117" t="str">
        <f>"052"</f>
        <v>052</v>
      </c>
      <c r="G117" t="s">
        <v>1</v>
      </c>
      <c r="H117" t="s">
        <v>2</v>
      </c>
      <c r="I117" t="s">
        <v>3</v>
      </c>
      <c r="J117" s="1" t="s">
        <v>7</v>
      </c>
      <c r="K117" s="1" t="s">
        <v>212</v>
      </c>
      <c r="L117" s="1" t="s">
        <v>3</v>
      </c>
      <c r="M117">
        <v>3</v>
      </c>
      <c r="N117" s="2" t="s">
        <v>207</v>
      </c>
    </row>
    <row r="118" spans="1:14" ht="16" x14ac:dyDescent="0.2">
      <c r="A118" t="s">
        <v>134</v>
      </c>
      <c r="B118" t="s">
        <v>16</v>
      </c>
      <c r="C118">
        <v>243</v>
      </c>
      <c r="D118" t="s">
        <v>19</v>
      </c>
      <c r="E118">
        <v>42335.28</v>
      </c>
      <c r="F118" t="str">
        <f>"052"</f>
        <v>052</v>
      </c>
      <c r="G118" t="s">
        <v>1</v>
      </c>
      <c r="H118" t="s">
        <v>202</v>
      </c>
      <c r="I118" t="s">
        <v>8</v>
      </c>
      <c r="J118" s="1" t="s">
        <v>7</v>
      </c>
      <c r="K118" s="1" t="s">
        <v>212</v>
      </c>
      <c r="L118" s="1" t="s">
        <v>9</v>
      </c>
      <c r="M118">
        <v>2</v>
      </c>
      <c r="N118" s="2" t="s">
        <v>207</v>
      </c>
    </row>
    <row r="119" spans="1:14" ht="16" x14ac:dyDescent="0.2">
      <c r="A119" t="s">
        <v>135</v>
      </c>
      <c r="B119" t="s">
        <v>16</v>
      </c>
      <c r="C119">
        <v>528</v>
      </c>
      <c r="D119" t="s">
        <v>17</v>
      </c>
      <c r="E119">
        <v>47645.34</v>
      </c>
      <c r="F119" t="str">
        <f>"053"</f>
        <v>053</v>
      </c>
      <c r="G119" t="s">
        <v>1</v>
      </c>
      <c r="H119" t="s">
        <v>5</v>
      </c>
      <c r="I119" t="s">
        <v>5</v>
      </c>
      <c r="J119" s="1" t="s">
        <v>11</v>
      </c>
      <c r="K119" s="1" t="s">
        <v>212</v>
      </c>
      <c r="L119" s="1" t="s">
        <v>6</v>
      </c>
      <c r="M119">
        <v>1</v>
      </c>
      <c r="N119" s="2" t="s">
        <v>207</v>
      </c>
    </row>
    <row r="120" spans="1:14" ht="16" x14ac:dyDescent="0.2">
      <c r="A120" t="s">
        <v>136</v>
      </c>
      <c r="B120" t="s">
        <v>16</v>
      </c>
      <c r="C120">
        <v>295</v>
      </c>
      <c r="D120" t="s">
        <v>17</v>
      </c>
      <c r="E120">
        <v>18034.87</v>
      </c>
      <c r="F120" t="str">
        <f>"054"</f>
        <v>054</v>
      </c>
      <c r="G120" t="s">
        <v>1</v>
      </c>
      <c r="H120" t="s">
        <v>5</v>
      </c>
      <c r="I120" t="s">
        <v>5</v>
      </c>
      <c r="J120" s="1" t="s">
        <v>11</v>
      </c>
      <c r="K120" s="1" t="s">
        <v>212</v>
      </c>
      <c r="L120" s="1" t="s">
        <v>6</v>
      </c>
      <c r="M120">
        <v>2</v>
      </c>
      <c r="N120" s="2" t="s">
        <v>207</v>
      </c>
    </row>
    <row r="121" spans="1:14" ht="16" x14ac:dyDescent="0.2">
      <c r="A121" t="s">
        <v>137</v>
      </c>
      <c r="B121" t="s">
        <v>16</v>
      </c>
      <c r="C121">
        <v>16</v>
      </c>
      <c r="D121" t="s">
        <v>21</v>
      </c>
      <c r="E121">
        <v>925.37</v>
      </c>
      <c r="F121" t="str">
        <f>"055"</f>
        <v>055</v>
      </c>
      <c r="G121" t="s">
        <v>1</v>
      </c>
      <c r="H121" t="s">
        <v>2</v>
      </c>
      <c r="I121" t="s">
        <v>3</v>
      </c>
      <c r="J121" s="1" t="s">
        <v>11</v>
      </c>
      <c r="K121" s="1" t="s">
        <v>212</v>
      </c>
      <c r="L121" s="1" t="s">
        <v>3</v>
      </c>
      <c r="M121">
        <v>6</v>
      </c>
      <c r="N121" s="2" t="s">
        <v>207</v>
      </c>
    </row>
    <row r="122" spans="1:14" ht="16" x14ac:dyDescent="0.2">
      <c r="A122" t="s">
        <v>139</v>
      </c>
      <c r="B122" t="s">
        <v>16</v>
      </c>
      <c r="C122">
        <v>52</v>
      </c>
      <c r="D122" t="s">
        <v>19</v>
      </c>
      <c r="E122">
        <v>4549.2700000000004</v>
      </c>
      <c r="F122" t="str">
        <f>"055"</f>
        <v>055</v>
      </c>
      <c r="G122" t="s">
        <v>1</v>
      </c>
      <c r="H122" t="s">
        <v>202</v>
      </c>
      <c r="I122" t="s">
        <v>8</v>
      </c>
      <c r="J122" s="1" t="s">
        <v>11</v>
      </c>
      <c r="K122" s="1" t="s">
        <v>212</v>
      </c>
      <c r="L122" s="1" t="s">
        <v>9</v>
      </c>
      <c r="M122">
        <v>4</v>
      </c>
      <c r="N122" s="2" t="s">
        <v>207</v>
      </c>
    </row>
    <row r="123" spans="1:14" ht="16" x14ac:dyDescent="0.2">
      <c r="A123" t="s">
        <v>138</v>
      </c>
      <c r="B123" t="s">
        <v>16</v>
      </c>
      <c r="C123">
        <v>508</v>
      </c>
      <c r="D123" t="s">
        <v>17</v>
      </c>
      <c r="E123">
        <v>31229.87</v>
      </c>
      <c r="F123" t="str">
        <f>"055"</f>
        <v>055</v>
      </c>
      <c r="G123" t="s">
        <v>1</v>
      </c>
      <c r="H123" t="s">
        <v>5</v>
      </c>
      <c r="I123" t="s">
        <v>5</v>
      </c>
      <c r="J123" s="1" t="s">
        <v>11</v>
      </c>
      <c r="K123" s="1" t="s">
        <v>212</v>
      </c>
      <c r="L123" s="1" t="s">
        <v>6</v>
      </c>
      <c r="M123">
        <v>1</v>
      </c>
      <c r="N123" s="2" t="s">
        <v>207</v>
      </c>
    </row>
    <row r="124" spans="1:14" ht="16" x14ac:dyDescent="0.2">
      <c r="A124" t="s">
        <v>140</v>
      </c>
      <c r="B124" t="s">
        <v>16</v>
      </c>
      <c r="C124">
        <v>106</v>
      </c>
      <c r="D124" t="s">
        <v>17</v>
      </c>
      <c r="E124">
        <v>8624.85</v>
      </c>
      <c r="F124" t="str">
        <f>"056"</f>
        <v>056</v>
      </c>
      <c r="G124" t="s">
        <v>1</v>
      </c>
      <c r="H124" t="s">
        <v>5</v>
      </c>
      <c r="I124" t="s">
        <v>5</v>
      </c>
      <c r="J124" s="1" t="s">
        <v>11</v>
      </c>
      <c r="K124" s="1" t="s">
        <v>212</v>
      </c>
      <c r="L124" s="1" t="s">
        <v>6</v>
      </c>
      <c r="M124">
        <v>3</v>
      </c>
      <c r="N124" s="2" t="s">
        <v>207</v>
      </c>
    </row>
    <row r="125" spans="1:14" ht="16" x14ac:dyDescent="0.2">
      <c r="A125" t="s">
        <v>141</v>
      </c>
      <c r="B125" t="s">
        <v>16</v>
      </c>
      <c r="C125">
        <v>62</v>
      </c>
      <c r="D125" t="s">
        <v>17</v>
      </c>
      <c r="E125">
        <v>7464.47</v>
      </c>
      <c r="F125" t="str">
        <f>"057"</f>
        <v>057</v>
      </c>
      <c r="G125" t="s">
        <v>1</v>
      </c>
      <c r="H125" t="s">
        <v>5</v>
      </c>
      <c r="I125" t="s">
        <v>5</v>
      </c>
      <c r="J125" s="1" t="s">
        <v>11</v>
      </c>
      <c r="K125" s="1" t="s">
        <v>212</v>
      </c>
      <c r="L125" s="1" t="s">
        <v>6</v>
      </c>
      <c r="M125">
        <v>4</v>
      </c>
      <c r="N125" s="2" t="s">
        <v>207</v>
      </c>
    </row>
    <row r="126" spans="1:14" ht="16" x14ac:dyDescent="0.2">
      <c r="A126" t="s">
        <v>142</v>
      </c>
      <c r="B126" t="s">
        <v>16</v>
      </c>
      <c r="C126">
        <v>29</v>
      </c>
      <c r="D126" t="s">
        <v>17</v>
      </c>
      <c r="E126">
        <v>2761.46</v>
      </c>
      <c r="F126" t="str">
        <f>"058"</f>
        <v>058</v>
      </c>
      <c r="G126" t="s">
        <v>1</v>
      </c>
      <c r="H126" t="s">
        <v>5</v>
      </c>
      <c r="I126" t="s">
        <v>5</v>
      </c>
      <c r="J126" s="1" t="s">
        <v>11</v>
      </c>
      <c r="K126" s="1" t="s">
        <v>212</v>
      </c>
      <c r="L126" s="1" t="s">
        <v>6</v>
      </c>
      <c r="M126">
        <v>5</v>
      </c>
      <c r="N126" s="2" t="s">
        <v>207</v>
      </c>
    </row>
    <row r="127" spans="1:14" ht="16" x14ac:dyDescent="0.2">
      <c r="A127" t="s">
        <v>143</v>
      </c>
      <c r="B127" t="s">
        <v>16</v>
      </c>
      <c r="C127">
        <v>14</v>
      </c>
      <c r="D127" t="s">
        <v>17</v>
      </c>
      <c r="E127">
        <v>1220.45</v>
      </c>
      <c r="F127" t="str">
        <f>"059"</f>
        <v>059</v>
      </c>
      <c r="G127" t="s">
        <v>1</v>
      </c>
      <c r="H127" t="s">
        <v>5</v>
      </c>
      <c r="I127" t="s">
        <v>5</v>
      </c>
      <c r="J127" s="1" t="s">
        <v>11</v>
      </c>
      <c r="K127" s="1" t="s">
        <v>212</v>
      </c>
      <c r="L127" s="1" t="s">
        <v>6</v>
      </c>
      <c r="M127">
        <v>6</v>
      </c>
      <c r="N127" s="2" t="s">
        <v>207</v>
      </c>
    </row>
    <row r="128" spans="1:14" ht="16" x14ac:dyDescent="0.2">
      <c r="A128" t="s">
        <v>144</v>
      </c>
      <c r="B128" t="s">
        <v>16</v>
      </c>
      <c r="C128">
        <v>285</v>
      </c>
      <c r="D128" t="s">
        <v>17</v>
      </c>
      <c r="E128">
        <v>21653.03</v>
      </c>
      <c r="F128" t="str">
        <f>"060"</f>
        <v>060</v>
      </c>
      <c r="G128" t="s">
        <v>1</v>
      </c>
      <c r="H128" t="s">
        <v>5</v>
      </c>
      <c r="I128" t="s">
        <v>5</v>
      </c>
      <c r="J128" s="1" t="s">
        <v>11</v>
      </c>
      <c r="K128" s="1" t="s">
        <v>212</v>
      </c>
      <c r="L128" s="1" t="s">
        <v>6</v>
      </c>
      <c r="M128">
        <v>2</v>
      </c>
      <c r="N128" s="2" t="s">
        <v>207</v>
      </c>
    </row>
    <row r="129" spans="1:14" ht="16" x14ac:dyDescent="0.2">
      <c r="A129" t="s">
        <v>145</v>
      </c>
      <c r="B129" t="s">
        <v>16</v>
      </c>
      <c r="C129">
        <v>129</v>
      </c>
      <c r="D129" t="s">
        <v>17</v>
      </c>
      <c r="E129">
        <v>8673.77</v>
      </c>
      <c r="F129" t="str">
        <f>"061"</f>
        <v>061</v>
      </c>
      <c r="G129" t="s">
        <v>1</v>
      </c>
      <c r="H129" t="s">
        <v>5</v>
      </c>
      <c r="I129" t="s">
        <v>5</v>
      </c>
      <c r="J129" s="1" t="s">
        <v>11</v>
      </c>
      <c r="K129" s="1" t="s">
        <v>212</v>
      </c>
      <c r="L129" s="1" t="s">
        <v>6</v>
      </c>
      <c r="M129">
        <v>3</v>
      </c>
      <c r="N129" s="2" t="s">
        <v>207</v>
      </c>
    </row>
    <row r="130" spans="1:14" ht="16" x14ac:dyDescent="0.2">
      <c r="A130" t="s">
        <v>146</v>
      </c>
      <c r="B130" t="s">
        <v>16</v>
      </c>
      <c r="C130">
        <v>74</v>
      </c>
      <c r="D130" t="s">
        <v>17</v>
      </c>
      <c r="E130">
        <v>5822.13</v>
      </c>
      <c r="F130" t="str">
        <f>"062"</f>
        <v>062</v>
      </c>
      <c r="G130" t="s">
        <v>1</v>
      </c>
      <c r="H130" t="s">
        <v>5</v>
      </c>
      <c r="I130" t="s">
        <v>5</v>
      </c>
      <c r="J130" s="1" t="s">
        <v>11</v>
      </c>
      <c r="K130" s="1" t="s">
        <v>212</v>
      </c>
      <c r="L130" s="1" t="s">
        <v>6</v>
      </c>
      <c r="M130">
        <v>4</v>
      </c>
      <c r="N130" s="2" t="s">
        <v>207</v>
      </c>
    </row>
    <row r="131" spans="1:14" ht="16" x14ac:dyDescent="0.2">
      <c r="A131" t="s">
        <v>147</v>
      </c>
      <c r="B131" t="s">
        <v>16</v>
      </c>
      <c r="C131">
        <v>30</v>
      </c>
      <c r="D131" t="s">
        <v>17</v>
      </c>
      <c r="E131">
        <v>2589.0700000000002</v>
      </c>
      <c r="F131" t="str">
        <f>"063"</f>
        <v>063</v>
      </c>
      <c r="G131" t="s">
        <v>1</v>
      </c>
      <c r="H131" t="s">
        <v>5</v>
      </c>
      <c r="I131" t="s">
        <v>5</v>
      </c>
      <c r="J131" s="1" t="s">
        <v>11</v>
      </c>
      <c r="K131" s="1" t="s">
        <v>212</v>
      </c>
      <c r="L131" s="1" t="s">
        <v>6</v>
      </c>
      <c r="M131">
        <v>5</v>
      </c>
      <c r="N131" s="2" t="s">
        <v>207</v>
      </c>
    </row>
    <row r="132" spans="1:14" ht="16" x14ac:dyDescent="0.2">
      <c r="A132" t="s">
        <v>148</v>
      </c>
      <c r="B132" t="s">
        <v>16</v>
      </c>
      <c r="C132">
        <v>11</v>
      </c>
      <c r="D132" t="s">
        <v>17</v>
      </c>
      <c r="E132">
        <v>930.95</v>
      </c>
      <c r="F132" t="str">
        <f>"064"</f>
        <v>064</v>
      </c>
      <c r="G132" t="s">
        <v>1</v>
      </c>
      <c r="H132" t="s">
        <v>5</v>
      </c>
      <c r="I132" t="s">
        <v>5</v>
      </c>
      <c r="J132" s="1" t="s">
        <v>11</v>
      </c>
      <c r="K132" s="1" t="s">
        <v>212</v>
      </c>
      <c r="L132" s="1" t="s">
        <v>6</v>
      </c>
      <c r="M132">
        <v>6</v>
      </c>
      <c r="N132" s="2" t="s">
        <v>207</v>
      </c>
    </row>
    <row r="133" spans="1:14" ht="16" x14ac:dyDescent="0.2">
      <c r="A133" t="s">
        <v>149</v>
      </c>
      <c r="B133" t="s">
        <v>16</v>
      </c>
      <c r="C133">
        <v>244</v>
      </c>
      <c r="D133" t="s">
        <v>17</v>
      </c>
      <c r="E133">
        <v>23961.040000000001</v>
      </c>
      <c r="F133" t="str">
        <f>"065"</f>
        <v>065</v>
      </c>
      <c r="G133" t="s">
        <v>1</v>
      </c>
      <c r="H133" t="s">
        <v>5</v>
      </c>
      <c r="I133" t="s">
        <v>5</v>
      </c>
      <c r="J133" s="1" t="s">
        <v>11</v>
      </c>
      <c r="K133" s="1" t="s">
        <v>212</v>
      </c>
      <c r="L133" s="1" t="s">
        <v>6</v>
      </c>
      <c r="M133">
        <v>2</v>
      </c>
      <c r="N133" s="2" t="s">
        <v>207</v>
      </c>
    </row>
    <row r="134" spans="1:14" ht="16" x14ac:dyDescent="0.2">
      <c r="A134" t="s">
        <v>150</v>
      </c>
      <c r="B134" t="s">
        <v>16</v>
      </c>
      <c r="C134">
        <v>620</v>
      </c>
      <c r="D134" t="s">
        <v>17</v>
      </c>
      <c r="E134">
        <v>81291.399999999994</v>
      </c>
      <c r="F134" t="str">
        <f>"066"</f>
        <v>066</v>
      </c>
      <c r="G134" t="s">
        <v>1</v>
      </c>
      <c r="H134" t="s">
        <v>5</v>
      </c>
      <c r="I134" t="s">
        <v>5</v>
      </c>
      <c r="J134" s="1" t="s">
        <v>11</v>
      </c>
      <c r="K134" s="1" t="s">
        <v>212</v>
      </c>
      <c r="L134" s="1" t="s">
        <v>6</v>
      </c>
      <c r="M134">
        <v>1</v>
      </c>
      <c r="N134" s="2" t="s">
        <v>207</v>
      </c>
    </row>
    <row r="135" spans="1:14" ht="16" x14ac:dyDescent="0.2">
      <c r="A135" t="s">
        <v>152</v>
      </c>
      <c r="B135" t="s">
        <v>16</v>
      </c>
      <c r="C135">
        <v>196</v>
      </c>
      <c r="D135" t="s">
        <v>19</v>
      </c>
      <c r="E135">
        <v>46357.81</v>
      </c>
      <c r="F135" t="str">
        <f>"067"</f>
        <v>067</v>
      </c>
      <c r="G135" t="s">
        <v>1</v>
      </c>
      <c r="H135" t="s">
        <v>202</v>
      </c>
      <c r="I135" t="s">
        <v>8</v>
      </c>
      <c r="J135" s="1" t="s">
        <v>7</v>
      </c>
      <c r="K135" s="1" t="s">
        <v>212</v>
      </c>
      <c r="L135" s="1" t="s">
        <v>9</v>
      </c>
      <c r="M135">
        <v>3</v>
      </c>
      <c r="N135" s="2" t="s">
        <v>207</v>
      </c>
    </row>
    <row r="136" spans="1:14" ht="16" x14ac:dyDescent="0.2">
      <c r="A136" t="s">
        <v>151</v>
      </c>
      <c r="B136" t="s">
        <v>16</v>
      </c>
      <c r="C136">
        <v>267</v>
      </c>
      <c r="D136" t="s">
        <v>21</v>
      </c>
      <c r="E136">
        <v>15160.61</v>
      </c>
      <c r="F136" t="str">
        <f>"067"</f>
        <v>067</v>
      </c>
      <c r="G136" t="s">
        <v>1</v>
      </c>
      <c r="H136" t="s">
        <v>2</v>
      </c>
      <c r="I136" t="s">
        <v>3</v>
      </c>
      <c r="J136" s="1" t="s">
        <v>7</v>
      </c>
      <c r="K136" s="1" t="s">
        <v>212</v>
      </c>
      <c r="L136" s="1" t="s">
        <v>3</v>
      </c>
      <c r="M136">
        <v>2</v>
      </c>
      <c r="N136" s="2" t="s">
        <v>207</v>
      </c>
    </row>
    <row r="137" spans="1:14" ht="16" x14ac:dyDescent="0.2">
      <c r="A137" t="s">
        <v>153</v>
      </c>
      <c r="B137" t="s">
        <v>16</v>
      </c>
      <c r="C137">
        <v>105</v>
      </c>
      <c r="D137" t="s">
        <v>17</v>
      </c>
      <c r="E137">
        <v>12977.03</v>
      </c>
      <c r="F137" t="str">
        <f>"068"</f>
        <v>068</v>
      </c>
      <c r="G137" t="s">
        <v>1</v>
      </c>
      <c r="H137" t="s">
        <v>5</v>
      </c>
      <c r="I137" t="s">
        <v>5</v>
      </c>
      <c r="J137" s="1" t="s">
        <v>11</v>
      </c>
      <c r="K137" s="1" t="s">
        <v>212</v>
      </c>
      <c r="L137" s="1" t="s">
        <v>6</v>
      </c>
      <c r="M137">
        <v>3</v>
      </c>
      <c r="N137" s="2" t="s">
        <v>207</v>
      </c>
    </row>
    <row r="138" spans="1:14" ht="16" x14ac:dyDescent="0.2">
      <c r="A138" t="s">
        <v>154</v>
      </c>
      <c r="B138" t="s">
        <v>16</v>
      </c>
      <c r="C138">
        <v>177</v>
      </c>
      <c r="D138" t="s">
        <v>21</v>
      </c>
      <c r="E138">
        <v>10155.67</v>
      </c>
      <c r="F138" t="str">
        <f>"069"</f>
        <v>069</v>
      </c>
      <c r="G138" t="s">
        <v>1</v>
      </c>
      <c r="H138" t="s">
        <v>2</v>
      </c>
      <c r="I138" t="s">
        <v>3</v>
      </c>
      <c r="J138" s="1" t="s">
        <v>7</v>
      </c>
      <c r="K138" s="1" t="s">
        <v>212</v>
      </c>
      <c r="L138" s="1" t="s">
        <v>3</v>
      </c>
      <c r="M138">
        <v>3</v>
      </c>
      <c r="N138" s="2" t="s">
        <v>207</v>
      </c>
    </row>
    <row r="139" spans="1:14" ht="16" x14ac:dyDescent="0.2">
      <c r="A139" t="s">
        <v>155</v>
      </c>
      <c r="B139" t="s">
        <v>16</v>
      </c>
      <c r="C139">
        <v>260</v>
      </c>
      <c r="D139" t="s">
        <v>19</v>
      </c>
      <c r="E139">
        <v>56747.69</v>
      </c>
      <c r="F139" t="str">
        <f>"069"</f>
        <v>069</v>
      </c>
      <c r="G139" t="s">
        <v>1</v>
      </c>
      <c r="H139" t="s">
        <v>202</v>
      </c>
      <c r="I139" t="s">
        <v>8</v>
      </c>
      <c r="J139" s="1" t="s">
        <v>7</v>
      </c>
      <c r="K139" s="1" t="s">
        <v>212</v>
      </c>
      <c r="L139" s="1" t="s">
        <v>9</v>
      </c>
      <c r="M139">
        <v>2</v>
      </c>
      <c r="N139" s="2" t="s">
        <v>207</v>
      </c>
    </row>
    <row r="140" spans="1:14" ht="16" x14ac:dyDescent="0.2">
      <c r="A140" t="s">
        <v>156</v>
      </c>
      <c r="B140" t="s">
        <v>16</v>
      </c>
      <c r="C140">
        <v>78</v>
      </c>
      <c r="D140" t="s">
        <v>17</v>
      </c>
      <c r="E140">
        <v>6756.27</v>
      </c>
      <c r="F140" t="str">
        <f>"070"</f>
        <v>070</v>
      </c>
      <c r="G140" t="s">
        <v>1</v>
      </c>
      <c r="H140" t="s">
        <v>5</v>
      </c>
      <c r="I140" t="s">
        <v>5</v>
      </c>
      <c r="J140" s="1" t="s">
        <v>11</v>
      </c>
      <c r="K140" s="1" t="s">
        <v>212</v>
      </c>
      <c r="L140" s="1" t="s">
        <v>6</v>
      </c>
      <c r="M140">
        <v>4</v>
      </c>
      <c r="N140" s="2" t="s">
        <v>207</v>
      </c>
    </row>
    <row r="141" spans="1:14" ht="16" x14ac:dyDescent="0.2">
      <c r="A141" t="s">
        <v>157</v>
      </c>
      <c r="B141" t="s">
        <v>16</v>
      </c>
      <c r="C141">
        <v>33</v>
      </c>
      <c r="D141" t="s">
        <v>17</v>
      </c>
      <c r="E141">
        <v>2823.28</v>
      </c>
      <c r="F141" t="str">
        <f>"071"</f>
        <v>071</v>
      </c>
      <c r="G141" t="s">
        <v>1</v>
      </c>
      <c r="H141" t="s">
        <v>5</v>
      </c>
      <c r="I141" t="s">
        <v>5</v>
      </c>
      <c r="J141" s="1" t="s">
        <v>11</v>
      </c>
      <c r="K141" s="1" t="s">
        <v>212</v>
      </c>
      <c r="L141" s="1" t="s">
        <v>6</v>
      </c>
      <c r="M141">
        <v>5</v>
      </c>
      <c r="N141" s="2" t="s">
        <v>207</v>
      </c>
    </row>
    <row r="142" spans="1:14" ht="16" x14ac:dyDescent="0.2">
      <c r="A142" t="s">
        <v>158</v>
      </c>
      <c r="B142" t="s">
        <v>16</v>
      </c>
      <c r="C142">
        <v>31</v>
      </c>
      <c r="D142" t="s">
        <v>21</v>
      </c>
      <c r="E142">
        <v>2082.56</v>
      </c>
      <c r="F142" t="str">
        <f>"072"</f>
        <v>072</v>
      </c>
      <c r="G142" t="s">
        <v>1</v>
      </c>
      <c r="H142" t="s">
        <v>2</v>
      </c>
      <c r="I142" t="s">
        <v>3</v>
      </c>
      <c r="J142" s="1" t="s">
        <v>7</v>
      </c>
      <c r="K142" s="1" t="s">
        <v>212</v>
      </c>
      <c r="L142" s="1" t="s">
        <v>3</v>
      </c>
      <c r="M142">
        <v>5</v>
      </c>
      <c r="N142" s="2" t="s">
        <v>207</v>
      </c>
    </row>
    <row r="143" spans="1:14" ht="16" x14ac:dyDescent="0.2">
      <c r="A143" t="s">
        <v>159</v>
      </c>
      <c r="B143" t="s">
        <v>16</v>
      </c>
      <c r="C143">
        <v>44</v>
      </c>
      <c r="D143" t="s">
        <v>17</v>
      </c>
      <c r="E143">
        <v>3236.89</v>
      </c>
      <c r="F143" t="str">
        <f>"072"</f>
        <v>072</v>
      </c>
      <c r="G143" t="s">
        <v>1</v>
      </c>
      <c r="H143" t="s">
        <v>5</v>
      </c>
      <c r="I143" t="s">
        <v>5</v>
      </c>
      <c r="J143" s="1" t="s">
        <v>7</v>
      </c>
      <c r="K143" s="1" t="s">
        <v>212</v>
      </c>
      <c r="L143" s="1" t="s">
        <v>6</v>
      </c>
      <c r="M143">
        <v>5</v>
      </c>
      <c r="N143" s="2" t="s">
        <v>207</v>
      </c>
    </row>
    <row r="144" spans="1:14" ht="16" x14ac:dyDescent="0.2">
      <c r="A144" t="s">
        <v>160</v>
      </c>
      <c r="B144" t="s">
        <v>16</v>
      </c>
      <c r="C144">
        <v>84</v>
      </c>
      <c r="D144" t="s">
        <v>19</v>
      </c>
      <c r="E144">
        <v>10339.049999999999</v>
      </c>
      <c r="F144" t="str">
        <f>"072"</f>
        <v>072</v>
      </c>
      <c r="G144" t="s">
        <v>1</v>
      </c>
      <c r="H144" t="s">
        <v>202</v>
      </c>
      <c r="I144" t="s">
        <v>8</v>
      </c>
      <c r="J144" s="1" t="s">
        <v>7</v>
      </c>
      <c r="K144" s="1" t="s">
        <v>212</v>
      </c>
      <c r="L144" s="1" t="s">
        <v>9</v>
      </c>
      <c r="M144">
        <v>4</v>
      </c>
      <c r="N144" s="2" t="s">
        <v>207</v>
      </c>
    </row>
    <row r="145" spans="1:14" ht="16" x14ac:dyDescent="0.2">
      <c r="A145" t="s">
        <v>161</v>
      </c>
      <c r="B145" t="s">
        <v>16</v>
      </c>
      <c r="C145">
        <v>17</v>
      </c>
      <c r="D145" t="s">
        <v>17</v>
      </c>
      <c r="E145">
        <v>1183.6400000000001</v>
      </c>
      <c r="F145" t="str">
        <f>"073"</f>
        <v>073</v>
      </c>
      <c r="G145" t="s">
        <v>1</v>
      </c>
      <c r="H145" t="s">
        <v>5</v>
      </c>
      <c r="I145" t="s">
        <v>5</v>
      </c>
      <c r="J145" s="1" t="s">
        <v>11</v>
      </c>
      <c r="K145" s="1" t="s">
        <v>212</v>
      </c>
      <c r="L145" s="1" t="s">
        <v>6</v>
      </c>
      <c r="M145">
        <v>6</v>
      </c>
      <c r="N145" s="2" t="s">
        <v>207</v>
      </c>
    </row>
    <row r="146" spans="1:14" ht="16" x14ac:dyDescent="0.2">
      <c r="A146" t="s">
        <v>163</v>
      </c>
      <c r="B146" t="s">
        <v>16</v>
      </c>
      <c r="C146">
        <v>394</v>
      </c>
      <c r="D146" t="s">
        <v>19</v>
      </c>
      <c r="E146">
        <v>92192.72</v>
      </c>
      <c r="F146" t="str">
        <f>"074"</f>
        <v>074</v>
      </c>
      <c r="G146" t="s">
        <v>1</v>
      </c>
      <c r="H146" t="s">
        <v>202</v>
      </c>
      <c r="I146" t="s">
        <v>8</v>
      </c>
      <c r="J146" s="1" t="s">
        <v>7</v>
      </c>
      <c r="K146" s="1" t="s">
        <v>212</v>
      </c>
      <c r="L146" s="1" t="s">
        <v>9</v>
      </c>
      <c r="M146">
        <v>1</v>
      </c>
      <c r="N146" s="2" t="s">
        <v>207</v>
      </c>
    </row>
    <row r="147" spans="1:14" ht="16" x14ac:dyDescent="0.2">
      <c r="A147" t="s">
        <v>162</v>
      </c>
      <c r="B147" t="s">
        <v>16</v>
      </c>
      <c r="C147">
        <v>471</v>
      </c>
      <c r="D147" t="s">
        <v>21</v>
      </c>
      <c r="E147">
        <v>25308.15</v>
      </c>
      <c r="F147" t="str">
        <f>"074"</f>
        <v>074</v>
      </c>
      <c r="G147" t="s">
        <v>1</v>
      </c>
      <c r="H147" t="s">
        <v>2</v>
      </c>
      <c r="I147" t="s">
        <v>3</v>
      </c>
      <c r="J147" s="1" t="s">
        <v>7</v>
      </c>
      <c r="K147" s="1" t="s">
        <v>212</v>
      </c>
      <c r="L147" s="1" t="s">
        <v>3</v>
      </c>
      <c r="M147">
        <v>1</v>
      </c>
      <c r="N147" s="2" t="s">
        <v>207</v>
      </c>
    </row>
    <row r="148" spans="1:14" ht="16" x14ac:dyDescent="0.2">
      <c r="A148" t="s">
        <v>164</v>
      </c>
      <c r="B148" t="s">
        <v>16</v>
      </c>
      <c r="C148">
        <v>18</v>
      </c>
      <c r="D148" t="s">
        <v>21</v>
      </c>
      <c r="E148">
        <v>804.12</v>
      </c>
      <c r="F148" t="str">
        <f>"075"</f>
        <v>075</v>
      </c>
      <c r="G148" t="s">
        <v>1</v>
      </c>
      <c r="H148" t="s">
        <v>2</v>
      </c>
      <c r="I148" t="s">
        <v>3</v>
      </c>
      <c r="J148" s="1" t="s">
        <v>7</v>
      </c>
      <c r="K148" s="1" t="s">
        <v>212</v>
      </c>
      <c r="L148" s="1" t="s">
        <v>3</v>
      </c>
      <c r="M148">
        <v>6</v>
      </c>
      <c r="N148" s="2" t="s">
        <v>207</v>
      </c>
    </row>
    <row r="149" spans="1:14" ht="16" x14ac:dyDescent="0.2">
      <c r="A149" t="s">
        <v>165</v>
      </c>
      <c r="B149" t="s">
        <v>16</v>
      </c>
      <c r="C149">
        <v>59</v>
      </c>
      <c r="D149" t="s">
        <v>19</v>
      </c>
      <c r="E149">
        <v>6194</v>
      </c>
      <c r="F149" t="str">
        <f>"075"</f>
        <v>075</v>
      </c>
      <c r="G149" t="s">
        <v>1</v>
      </c>
      <c r="H149" t="s">
        <v>202</v>
      </c>
      <c r="I149" t="s">
        <v>8</v>
      </c>
      <c r="J149" s="1" t="s">
        <v>7</v>
      </c>
      <c r="K149" s="1" t="s">
        <v>212</v>
      </c>
      <c r="L149" s="1" t="s">
        <v>9</v>
      </c>
      <c r="M149">
        <v>4</v>
      </c>
      <c r="N149" s="2" t="s">
        <v>207</v>
      </c>
    </row>
    <row r="150" spans="1:14" ht="16" x14ac:dyDescent="0.2">
      <c r="A150" t="s">
        <v>166</v>
      </c>
      <c r="B150" t="s">
        <v>16</v>
      </c>
      <c r="C150">
        <v>601</v>
      </c>
      <c r="D150" t="s">
        <v>17</v>
      </c>
      <c r="E150">
        <v>37651.39</v>
      </c>
      <c r="F150" t="str">
        <f>"078"</f>
        <v>078</v>
      </c>
      <c r="G150" t="s">
        <v>1</v>
      </c>
      <c r="H150" t="s">
        <v>5</v>
      </c>
      <c r="I150" t="s">
        <v>5</v>
      </c>
      <c r="J150" s="1" t="s">
        <v>11</v>
      </c>
      <c r="K150" s="1" t="s">
        <v>212</v>
      </c>
      <c r="L150" s="1" t="s">
        <v>6</v>
      </c>
      <c r="M150">
        <v>1</v>
      </c>
      <c r="N150" s="2" t="s">
        <v>207</v>
      </c>
    </row>
    <row r="151" spans="1:14" ht="16" x14ac:dyDescent="0.2">
      <c r="A151" t="s">
        <v>167</v>
      </c>
      <c r="B151" t="s">
        <v>16</v>
      </c>
      <c r="C151">
        <v>94</v>
      </c>
      <c r="D151" t="s">
        <v>21</v>
      </c>
      <c r="E151">
        <v>5027.7299999999996</v>
      </c>
      <c r="F151" t="str">
        <f>"079"</f>
        <v>079</v>
      </c>
      <c r="G151" t="s">
        <v>1</v>
      </c>
      <c r="H151" t="s">
        <v>2</v>
      </c>
      <c r="I151" t="s">
        <v>3</v>
      </c>
      <c r="J151" s="1" t="s">
        <v>7</v>
      </c>
      <c r="K151" s="1" t="s">
        <v>212</v>
      </c>
      <c r="L151" s="1" t="s">
        <v>3</v>
      </c>
      <c r="M151">
        <v>4</v>
      </c>
      <c r="N151" s="2" t="s">
        <v>207</v>
      </c>
    </row>
    <row r="152" spans="1:14" ht="16" x14ac:dyDescent="0.2">
      <c r="A152" t="s">
        <v>168</v>
      </c>
      <c r="B152" t="s">
        <v>16</v>
      </c>
      <c r="C152">
        <v>265</v>
      </c>
      <c r="D152" t="s">
        <v>19</v>
      </c>
      <c r="E152">
        <v>45858.17</v>
      </c>
      <c r="F152" t="str">
        <f>"079"</f>
        <v>079</v>
      </c>
      <c r="G152" t="s">
        <v>1</v>
      </c>
      <c r="H152" t="s">
        <v>202</v>
      </c>
      <c r="I152" t="s">
        <v>8</v>
      </c>
      <c r="J152" s="1" t="s">
        <v>7</v>
      </c>
      <c r="K152" s="1" t="s">
        <v>212</v>
      </c>
      <c r="L152" s="1" t="s">
        <v>9</v>
      </c>
      <c r="M152">
        <v>2</v>
      </c>
      <c r="N152" s="2" t="s">
        <v>207</v>
      </c>
    </row>
    <row r="153" spans="1:14" ht="16" x14ac:dyDescent="0.2">
      <c r="A153" t="s">
        <v>169</v>
      </c>
      <c r="B153" t="s">
        <v>16</v>
      </c>
      <c r="C153">
        <v>37</v>
      </c>
      <c r="D153" t="s">
        <v>21</v>
      </c>
      <c r="E153">
        <v>2069.8200000000002</v>
      </c>
      <c r="F153" t="str">
        <f>"082"</f>
        <v>082</v>
      </c>
      <c r="G153" t="s">
        <v>1</v>
      </c>
      <c r="H153" t="s">
        <v>2</v>
      </c>
      <c r="I153" t="s">
        <v>3</v>
      </c>
      <c r="J153" s="1" t="s">
        <v>7</v>
      </c>
      <c r="K153" s="1" t="s">
        <v>212</v>
      </c>
      <c r="L153" s="1" t="s">
        <v>3</v>
      </c>
      <c r="M153">
        <v>5</v>
      </c>
      <c r="N153" s="2" t="s">
        <v>207</v>
      </c>
    </row>
    <row r="154" spans="1:14" ht="16" x14ac:dyDescent="0.2">
      <c r="A154" t="s">
        <v>170</v>
      </c>
      <c r="B154" t="s">
        <v>16</v>
      </c>
      <c r="C154">
        <v>88</v>
      </c>
      <c r="D154" t="s">
        <v>19</v>
      </c>
      <c r="E154">
        <v>22710.49</v>
      </c>
      <c r="F154" t="str">
        <f>"082"</f>
        <v>082</v>
      </c>
      <c r="G154" t="s">
        <v>1</v>
      </c>
      <c r="H154" t="s">
        <v>202</v>
      </c>
      <c r="I154" t="s">
        <v>8</v>
      </c>
      <c r="J154" s="1" t="s">
        <v>7</v>
      </c>
      <c r="K154" s="1" t="s">
        <v>212</v>
      </c>
      <c r="L154" s="1" t="s">
        <v>9</v>
      </c>
      <c r="M154">
        <v>4</v>
      </c>
      <c r="N154" s="2" t="s">
        <v>207</v>
      </c>
    </row>
    <row r="155" spans="1:14" ht="16" x14ac:dyDescent="0.2">
      <c r="A155" t="s">
        <v>171</v>
      </c>
      <c r="B155" t="s">
        <v>16</v>
      </c>
      <c r="C155">
        <v>17</v>
      </c>
      <c r="D155" t="s">
        <v>21</v>
      </c>
      <c r="E155">
        <v>1350.3</v>
      </c>
      <c r="F155" t="str">
        <f>"084"</f>
        <v>084</v>
      </c>
      <c r="G155" t="s">
        <v>1</v>
      </c>
      <c r="H155" t="s">
        <v>2</v>
      </c>
      <c r="I155" t="s">
        <v>3</v>
      </c>
      <c r="J155" s="1" t="s">
        <v>7</v>
      </c>
      <c r="K155" s="1" t="s">
        <v>212</v>
      </c>
      <c r="L155" s="1" t="s">
        <v>3</v>
      </c>
      <c r="M155">
        <v>6</v>
      </c>
      <c r="N155" s="2" t="s">
        <v>207</v>
      </c>
    </row>
    <row r="156" spans="1:14" ht="16" x14ac:dyDescent="0.2">
      <c r="A156" t="s">
        <v>172</v>
      </c>
      <c r="B156" t="s">
        <v>16</v>
      </c>
      <c r="C156">
        <v>57</v>
      </c>
      <c r="D156" t="s">
        <v>19</v>
      </c>
      <c r="E156">
        <v>9642</v>
      </c>
      <c r="F156" t="str">
        <f>"084"</f>
        <v>084</v>
      </c>
      <c r="G156" t="s">
        <v>1</v>
      </c>
      <c r="H156" t="s">
        <v>202</v>
      </c>
      <c r="I156" t="s">
        <v>8</v>
      </c>
      <c r="J156" s="1" t="s">
        <v>7</v>
      </c>
      <c r="K156" s="1" t="s">
        <v>212</v>
      </c>
      <c r="L156" s="1" t="s">
        <v>9</v>
      </c>
      <c r="M156">
        <v>4</v>
      </c>
      <c r="N156" s="2" t="s">
        <v>207</v>
      </c>
    </row>
    <row r="157" spans="1:14" ht="16" x14ac:dyDescent="0.2">
      <c r="A157" t="s">
        <v>173</v>
      </c>
      <c r="B157" t="s">
        <v>16</v>
      </c>
      <c r="C157">
        <v>245</v>
      </c>
      <c r="D157" t="s">
        <v>21</v>
      </c>
      <c r="E157">
        <v>19048.990000000002</v>
      </c>
      <c r="F157" t="str">
        <f>"087"</f>
        <v>087</v>
      </c>
      <c r="G157" t="s">
        <v>1</v>
      </c>
      <c r="H157" t="s">
        <v>2</v>
      </c>
      <c r="I157" t="s">
        <v>3</v>
      </c>
      <c r="J157" s="1" t="s">
        <v>7</v>
      </c>
      <c r="K157" s="1" t="s">
        <v>212</v>
      </c>
      <c r="L157" s="1" t="s">
        <v>3</v>
      </c>
      <c r="M157">
        <v>2</v>
      </c>
      <c r="N157" s="2" t="s">
        <v>207</v>
      </c>
    </row>
    <row r="158" spans="1:14" ht="16" x14ac:dyDescent="0.2">
      <c r="A158" t="s">
        <v>174</v>
      </c>
      <c r="B158" t="s">
        <v>16</v>
      </c>
      <c r="C158">
        <v>448</v>
      </c>
      <c r="D158" t="s">
        <v>19</v>
      </c>
      <c r="E158">
        <v>116557.5</v>
      </c>
      <c r="F158" t="str">
        <f>"087"</f>
        <v>087</v>
      </c>
      <c r="G158" t="s">
        <v>1</v>
      </c>
      <c r="H158" t="s">
        <v>202</v>
      </c>
      <c r="I158" t="s">
        <v>8</v>
      </c>
      <c r="J158" s="1" t="s">
        <v>7</v>
      </c>
      <c r="K158" s="1" t="s">
        <v>212</v>
      </c>
      <c r="L158" s="1" t="s">
        <v>9</v>
      </c>
      <c r="M158">
        <v>1</v>
      </c>
      <c r="N158" s="2" t="s">
        <v>207</v>
      </c>
    </row>
    <row r="159" spans="1:14" ht="16" x14ac:dyDescent="0.2">
      <c r="A159" t="s">
        <v>176</v>
      </c>
      <c r="B159" t="s">
        <v>16</v>
      </c>
      <c r="C159">
        <v>4</v>
      </c>
      <c r="D159" t="s">
        <v>19</v>
      </c>
      <c r="E159">
        <v>12473.4</v>
      </c>
      <c r="F159" t="str">
        <f>"089"</f>
        <v>089</v>
      </c>
      <c r="G159" t="s">
        <v>1</v>
      </c>
      <c r="H159" t="s">
        <v>202</v>
      </c>
      <c r="I159" t="s">
        <v>8</v>
      </c>
      <c r="J159" s="1" t="s">
        <v>7</v>
      </c>
      <c r="K159" s="1" t="s">
        <v>212</v>
      </c>
      <c r="L159" s="1" t="s">
        <v>9</v>
      </c>
      <c r="M159">
        <v>6</v>
      </c>
      <c r="N159" s="2" t="s">
        <v>207</v>
      </c>
    </row>
    <row r="160" spans="1:14" ht="16" x14ac:dyDescent="0.2">
      <c r="A160" t="s">
        <v>175</v>
      </c>
      <c r="B160" t="s">
        <v>16</v>
      </c>
      <c r="C160">
        <v>49</v>
      </c>
      <c r="D160" t="s">
        <v>21</v>
      </c>
      <c r="E160">
        <v>3191.96</v>
      </c>
      <c r="F160" t="str">
        <f>"089"</f>
        <v>089</v>
      </c>
      <c r="G160" t="s">
        <v>1</v>
      </c>
      <c r="H160" t="s">
        <v>2</v>
      </c>
      <c r="I160" t="s">
        <v>3</v>
      </c>
      <c r="J160" s="1" t="s">
        <v>7</v>
      </c>
      <c r="K160" s="1" t="s">
        <v>212</v>
      </c>
      <c r="L160" s="1" t="s">
        <v>3</v>
      </c>
      <c r="M160">
        <v>4</v>
      </c>
      <c r="N160" s="2" t="s">
        <v>207</v>
      </c>
    </row>
    <row r="161" spans="1:14" ht="16" x14ac:dyDescent="0.2">
      <c r="A161" t="s">
        <v>177</v>
      </c>
      <c r="B161" t="s">
        <v>16</v>
      </c>
      <c r="C161">
        <v>44</v>
      </c>
      <c r="D161" t="s">
        <v>21</v>
      </c>
      <c r="E161">
        <v>3529.1</v>
      </c>
      <c r="F161" t="str">
        <f>"090"</f>
        <v>090</v>
      </c>
      <c r="G161" t="s">
        <v>1</v>
      </c>
      <c r="H161" t="s">
        <v>2</v>
      </c>
      <c r="I161" t="s">
        <v>3</v>
      </c>
      <c r="J161" s="1" t="s">
        <v>7</v>
      </c>
      <c r="K161" s="1" t="s">
        <v>212</v>
      </c>
      <c r="L161" s="1" t="s">
        <v>3</v>
      </c>
      <c r="M161">
        <v>5</v>
      </c>
      <c r="N161" s="2" t="s">
        <v>207</v>
      </c>
    </row>
    <row r="162" spans="1:14" ht="16" x14ac:dyDescent="0.2">
      <c r="A162" t="s">
        <v>178</v>
      </c>
      <c r="B162" t="s">
        <v>16</v>
      </c>
      <c r="C162">
        <v>59</v>
      </c>
      <c r="D162" t="s">
        <v>19</v>
      </c>
      <c r="E162">
        <v>18391.45</v>
      </c>
      <c r="F162" t="str">
        <f>"090"</f>
        <v>090</v>
      </c>
      <c r="G162" t="s">
        <v>1</v>
      </c>
      <c r="H162" t="s">
        <v>202</v>
      </c>
      <c r="I162" t="s">
        <v>8</v>
      </c>
      <c r="J162" s="1" t="s">
        <v>7</v>
      </c>
      <c r="K162" s="1" t="s">
        <v>212</v>
      </c>
      <c r="L162" s="1" t="s">
        <v>9</v>
      </c>
      <c r="M162">
        <v>4</v>
      </c>
      <c r="N162" s="2" t="s">
        <v>207</v>
      </c>
    </row>
    <row r="163" spans="1:14" ht="16" x14ac:dyDescent="0.2">
      <c r="A163" t="s">
        <v>180</v>
      </c>
      <c r="B163" t="s">
        <v>16</v>
      </c>
      <c r="C163">
        <v>25</v>
      </c>
      <c r="D163" t="s">
        <v>19</v>
      </c>
      <c r="E163">
        <v>6125.17</v>
      </c>
      <c r="F163" t="str">
        <f>"091"</f>
        <v>091</v>
      </c>
      <c r="G163" t="s">
        <v>1</v>
      </c>
      <c r="H163" t="s">
        <v>202</v>
      </c>
      <c r="I163" t="s">
        <v>8</v>
      </c>
      <c r="J163" s="1" t="s">
        <v>7</v>
      </c>
      <c r="K163" s="1" t="s">
        <v>212</v>
      </c>
      <c r="L163" s="1" t="s">
        <v>9</v>
      </c>
      <c r="M163">
        <v>6</v>
      </c>
      <c r="N163" s="2" t="s">
        <v>207</v>
      </c>
    </row>
    <row r="164" spans="1:14" ht="16" x14ac:dyDescent="0.2">
      <c r="A164" t="s">
        <v>179</v>
      </c>
      <c r="B164" t="s">
        <v>16</v>
      </c>
      <c r="C164">
        <v>27</v>
      </c>
      <c r="D164" t="s">
        <v>21</v>
      </c>
      <c r="E164">
        <v>2111.88</v>
      </c>
      <c r="F164" t="str">
        <f>"091"</f>
        <v>091</v>
      </c>
      <c r="G164" t="s">
        <v>1</v>
      </c>
      <c r="H164" t="s">
        <v>2</v>
      </c>
      <c r="I164" t="s">
        <v>3</v>
      </c>
      <c r="J164" s="1" t="s">
        <v>7</v>
      </c>
      <c r="K164" s="1" t="s">
        <v>212</v>
      </c>
      <c r="L164" s="1" t="s">
        <v>3</v>
      </c>
      <c r="M164">
        <v>5</v>
      </c>
      <c r="N164" s="2" t="s">
        <v>207</v>
      </c>
    </row>
    <row r="165" spans="1:14" ht="16" x14ac:dyDescent="0.2">
      <c r="A165" t="s">
        <v>182</v>
      </c>
      <c r="B165" t="s">
        <v>16</v>
      </c>
      <c r="C165">
        <v>49</v>
      </c>
      <c r="D165" t="s">
        <v>19</v>
      </c>
      <c r="E165">
        <v>2318.85</v>
      </c>
      <c r="F165" t="str">
        <f>"095"</f>
        <v>095</v>
      </c>
      <c r="G165" t="s">
        <v>1</v>
      </c>
      <c r="H165" t="s">
        <v>202</v>
      </c>
      <c r="I165" t="s">
        <v>8</v>
      </c>
      <c r="J165" s="1" t="s">
        <v>11</v>
      </c>
      <c r="K165" s="1" t="s">
        <v>212</v>
      </c>
      <c r="L165" s="1" t="s">
        <v>9</v>
      </c>
      <c r="M165">
        <v>4</v>
      </c>
      <c r="N165" s="2" t="s">
        <v>207</v>
      </c>
    </row>
    <row r="166" spans="1:14" ht="16" x14ac:dyDescent="0.2">
      <c r="A166" t="s">
        <v>181</v>
      </c>
      <c r="B166" t="s">
        <v>16</v>
      </c>
      <c r="C166">
        <v>158</v>
      </c>
      <c r="D166" t="s">
        <v>17</v>
      </c>
      <c r="E166">
        <v>45666.81</v>
      </c>
      <c r="F166" t="str">
        <f>"095"</f>
        <v>095</v>
      </c>
      <c r="G166" t="s">
        <v>1</v>
      </c>
      <c r="H166" t="s">
        <v>5</v>
      </c>
      <c r="I166" t="s">
        <v>5</v>
      </c>
      <c r="J166" s="1" t="s">
        <v>11</v>
      </c>
      <c r="K166" s="1" t="s">
        <v>212</v>
      </c>
      <c r="L166" s="1" t="s">
        <v>6</v>
      </c>
      <c r="M166">
        <v>3</v>
      </c>
      <c r="N166" s="2" t="s">
        <v>207</v>
      </c>
    </row>
    <row r="167" spans="1:14" ht="16" x14ac:dyDescent="0.2">
      <c r="A167" t="s">
        <v>183</v>
      </c>
      <c r="B167" t="s">
        <v>16</v>
      </c>
      <c r="C167">
        <v>223</v>
      </c>
      <c r="D167" t="s">
        <v>21</v>
      </c>
      <c r="E167">
        <v>15936.06</v>
      </c>
      <c r="F167" t="str">
        <f>"096"</f>
        <v>096</v>
      </c>
      <c r="G167" t="s">
        <v>1</v>
      </c>
      <c r="H167" t="s">
        <v>2</v>
      </c>
      <c r="I167" t="s">
        <v>3</v>
      </c>
      <c r="J167" s="1" t="s">
        <v>10</v>
      </c>
      <c r="K167" s="1" t="s">
        <v>212</v>
      </c>
      <c r="L167" s="1" t="s">
        <v>3</v>
      </c>
      <c r="M167">
        <v>2</v>
      </c>
      <c r="N167" s="2" t="s">
        <v>207</v>
      </c>
    </row>
    <row r="168" spans="1:14" ht="16" x14ac:dyDescent="0.2">
      <c r="A168" t="s">
        <v>184</v>
      </c>
      <c r="B168" t="s">
        <v>16</v>
      </c>
      <c r="C168">
        <v>262</v>
      </c>
      <c r="D168" t="s">
        <v>19</v>
      </c>
      <c r="E168">
        <v>30797.93</v>
      </c>
      <c r="F168" t="str">
        <f>"096"</f>
        <v>096</v>
      </c>
      <c r="G168" t="s">
        <v>1</v>
      </c>
      <c r="H168" t="s">
        <v>202</v>
      </c>
      <c r="I168" t="s">
        <v>8</v>
      </c>
      <c r="J168" s="1" t="s">
        <v>10</v>
      </c>
      <c r="K168" s="1" t="s">
        <v>212</v>
      </c>
      <c r="L168" s="1" t="s">
        <v>9</v>
      </c>
      <c r="M168">
        <v>2</v>
      </c>
      <c r="N168" s="2" t="s">
        <v>207</v>
      </c>
    </row>
    <row r="169" spans="1:14" ht="16" x14ac:dyDescent="0.2">
      <c r="A169" t="s">
        <v>186</v>
      </c>
      <c r="B169" t="s">
        <v>16</v>
      </c>
      <c r="C169">
        <v>377</v>
      </c>
      <c r="D169" t="s">
        <v>19</v>
      </c>
      <c r="E169">
        <v>98723.22</v>
      </c>
      <c r="F169" t="str">
        <f>"098"</f>
        <v>098</v>
      </c>
      <c r="G169" t="s">
        <v>1</v>
      </c>
      <c r="H169" t="s">
        <v>202</v>
      </c>
      <c r="I169" t="s">
        <v>8</v>
      </c>
      <c r="J169" s="1" t="s">
        <v>7</v>
      </c>
      <c r="K169" s="1" t="s">
        <v>212</v>
      </c>
      <c r="L169" s="1" t="s">
        <v>9</v>
      </c>
      <c r="M169">
        <v>1</v>
      </c>
      <c r="N169" s="2" t="s">
        <v>207</v>
      </c>
    </row>
    <row r="170" spans="1:14" ht="16" x14ac:dyDescent="0.2">
      <c r="A170" t="s">
        <v>185</v>
      </c>
      <c r="B170" t="s">
        <v>16</v>
      </c>
      <c r="C170">
        <v>511</v>
      </c>
      <c r="D170" t="s">
        <v>21</v>
      </c>
      <c r="E170">
        <v>33006.519999999997</v>
      </c>
      <c r="F170" t="str">
        <f>"098"</f>
        <v>098</v>
      </c>
      <c r="G170" t="s">
        <v>1</v>
      </c>
      <c r="H170" t="s">
        <v>2</v>
      </c>
      <c r="I170" t="s">
        <v>3</v>
      </c>
      <c r="J170" s="1" t="s">
        <v>7</v>
      </c>
      <c r="K170" s="1" t="s">
        <v>212</v>
      </c>
      <c r="L170" s="1" t="s">
        <v>3</v>
      </c>
      <c r="M170">
        <v>1</v>
      </c>
      <c r="N170" s="2" t="s">
        <v>207</v>
      </c>
    </row>
    <row r="171" spans="1:14" ht="16" x14ac:dyDescent="0.2">
      <c r="A171" t="s">
        <v>188</v>
      </c>
      <c r="B171" t="s">
        <v>16</v>
      </c>
      <c r="C171">
        <v>181</v>
      </c>
      <c r="D171" t="s">
        <v>19</v>
      </c>
      <c r="E171">
        <v>49155.28</v>
      </c>
      <c r="F171" t="str">
        <f>"100"</f>
        <v>100</v>
      </c>
      <c r="G171" t="s">
        <v>1</v>
      </c>
      <c r="H171" t="s">
        <v>202</v>
      </c>
      <c r="I171" t="s">
        <v>8</v>
      </c>
      <c r="J171" s="1" t="s">
        <v>7</v>
      </c>
      <c r="K171" s="1" t="s">
        <v>212</v>
      </c>
      <c r="L171" s="1" t="s">
        <v>9</v>
      </c>
      <c r="M171">
        <v>3</v>
      </c>
      <c r="N171" s="2" t="s">
        <v>207</v>
      </c>
    </row>
    <row r="172" spans="1:14" ht="16" x14ac:dyDescent="0.2">
      <c r="A172" t="s">
        <v>187</v>
      </c>
      <c r="B172" t="s">
        <v>16</v>
      </c>
      <c r="C172">
        <v>290</v>
      </c>
      <c r="D172" t="s">
        <v>21</v>
      </c>
      <c r="E172">
        <v>17337.98</v>
      </c>
      <c r="F172" t="str">
        <f>"100"</f>
        <v>100</v>
      </c>
      <c r="G172" t="s">
        <v>1</v>
      </c>
      <c r="H172" t="s">
        <v>2</v>
      </c>
      <c r="I172" t="s">
        <v>3</v>
      </c>
      <c r="J172" s="1" t="s">
        <v>7</v>
      </c>
      <c r="K172" s="1" t="s">
        <v>212</v>
      </c>
      <c r="L172" s="1" t="s">
        <v>3</v>
      </c>
      <c r="M172">
        <v>2</v>
      </c>
      <c r="N172" s="2" t="s">
        <v>207</v>
      </c>
    </row>
    <row r="173" spans="1:14" ht="16" x14ac:dyDescent="0.2">
      <c r="A173" t="s">
        <v>190</v>
      </c>
      <c r="B173" t="s">
        <v>16</v>
      </c>
      <c r="C173">
        <v>98</v>
      </c>
      <c r="D173" t="s">
        <v>19</v>
      </c>
      <c r="E173">
        <v>30791.4</v>
      </c>
      <c r="F173" t="str">
        <f>"101"</f>
        <v>101</v>
      </c>
      <c r="G173" t="s">
        <v>1</v>
      </c>
      <c r="H173" t="s">
        <v>202</v>
      </c>
      <c r="I173" t="s">
        <v>8</v>
      </c>
      <c r="J173" s="1" t="s">
        <v>7</v>
      </c>
      <c r="K173" s="1" t="s">
        <v>212</v>
      </c>
      <c r="L173" s="1" t="s">
        <v>9</v>
      </c>
      <c r="M173">
        <v>4</v>
      </c>
      <c r="N173" s="2" t="s">
        <v>207</v>
      </c>
    </row>
    <row r="174" spans="1:14" ht="16" x14ac:dyDescent="0.2">
      <c r="A174" t="s">
        <v>189</v>
      </c>
      <c r="B174" t="s">
        <v>16</v>
      </c>
      <c r="C174">
        <v>196</v>
      </c>
      <c r="D174" t="s">
        <v>21</v>
      </c>
      <c r="E174">
        <v>11813.79</v>
      </c>
      <c r="F174" t="str">
        <f>"101"</f>
        <v>101</v>
      </c>
      <c r="G174" t="s">
        <v>1</v>
      </c>
      <c r="H174" t="s">
        <v>2</v>
      </c>
      <c r="I174" t="s">
        <v>3</v>
      </c>
      <c r="J174" s="1" t="s">
        <v>7</v>
      </c>
      <c r="K174" s="1" t="s">
        <v>212</v>
      </c>
      <c r="L174" s="1" t="s">
        <v>3</v>
      </c>
      <c r="M174">
        <v>3</v>
      </c>
      <c r="N174" s="2" t="s">
        <v>207</v>
      </c>
    </row>
    <row r="175" spans="1:14" ht="16" x14ac:dyDescent="0.2">
      <c r="A175" t="s">
        <v>192</v>
      </c>
      <c r="B175" t="s">
        <v>16</v>
      </c>
      <c r="C175">
        <v>34</v>
      </c>
      <c r="D175" t="s">
        <v>19</v>
      </c>
      <c r="E175">
        <v>7130.68</v>
      </c>
      <c r="F175" t="str">
        <f>"102"</f>
        <v>102</v>
      </c>
      <c r="G175" t="s">
        <v>1</v>
      </c>
      <c r="H175" t="s">
        <v>202</v>
      </c>
      <c r="I175" t="s">
        <v>8</v>
      </c>
      <c r="J175" s="1" t="s">
        <v>7</v>
      </c>
      <c r="K175" s="1" t="s">
        <v>212</v>
      </c>
      <c r="L175" s="1" t="s">
        <v>9</v>
      </c>
      <c r="M175">
        <v>5</v>
      </c>
      <c r="N175" s="2" t="s">
        <v>207</v>
      </c>
    </row>
    <row r="176" spans="1:14" ht="16" x14ac:dyDescent="0.2">
      <c r="A176" t="s">
        <v>191</v>
      </c>
      <c r="B176" t="s">
        <v>16</v>
      </c>
      <c r="C176">
        <v>73</v>
      </c>
      <c r="D176" t="s">
        <v>21</v>
      </c>
      <c r="E176">
        <v>4168.79</v>
      </c>
      <c r="F176" t="str">
        <f>"102"</f>
        <v>102</v>
      </c>
      <c r="G176" t="s">
        <v>1</v>
      </c>
      <c r="H176" t="s">
        <v>2</v>
      </c>
      <c r="I176" t="s">
        <v>3</v>
      </c>
      <c r="J176" s="1" t="s">
        <v>7</v>
      </c>
      <c r="K176" s="1" t="s">
        <v>212</v>
      </c>
      <c r="L176" s="1" t="s">
        <v>3</v>
      </c>
      <c r="M176">
        <v>4</v>
      </c>
      <c r="N176" s="2" t="s">
        <v>207</v>
      </c>
    </row>
    <row r="177" spans="1:14" ht="16" x14ac:dyDescent="0.2">
      <c r="A177" t="s">
        <v>194</v>
      </c>
      <c r="B177" t="s">
        <v>16</v>
      </c>
      <c r="C177">
        <v>95</v>
      </c>
      <c r="D177" t="s">
        <v>19</v>
      </c>
      <c r="E177">
        <v>16246.59</v>
      </c>
      <c r="F177" t="str">
        <f>"103"</f>
        <v>103</v>
      </c>
      <c r="G177" t="s">
        <v>1</v>
      </c>
      <c r="H177" t="s">
        <v>202</v>
      </c>
      <c r="I177" t="s">
        <v>8</v>
      </c>
      <c r="J177" s="1" t="s">
        <v>7</v>
      </c>
      <c r="K177" s="1" t="s">
        <v>212</v>
      </c>
      <c r="L177" s="1" t="s">
        <v>9</v>
      </c>
      <c r="M177">
        <v>3</v>
      </c>
      <c r="N177" s="2" t="s">
        <v>207</v>
      </c>
    </row>
    <row r="178" spans="1:14" ht="16" x14ac:dyDescent="0.2">
      <c r="A178" t="s">
        <v>193</v>
      </c>
      <c r="B178" t="s">
        <v>16</v>
      </c>
      <c r="C178">
        <v>209</v>
      </c>
      <c r="D178" t="s">
        <v>21</v>
      </c>
      <c r="E178">
        <v>11199.74</v>
      </c>
      <c r="F178" t="str">
        <f>"103"</f>
        <v>103</v>
      </c>
      <c r="G178" t="s">
        <v>1</v>
      </c>
      <c r="H178" t="s">
        <v>2</v>
      </c>
      <c r="I178" t="s">
        <v>3</v>
      </c>
      <c r="J178" s="1" t="s">
        <v>7</v>
      </c>
      <c r="K178" s="1" t="s">
        <v>212</v>
      </c>
      <c r="L178" s="1" t="s">
        <v>3</v>
      </c>
      <c r="M178">
        <v>2</v>
      </c>
      <c r="N178" s="2" t="s">
        <v>207</v>
      </c>
    </row>
    <row r="179" spans="1:14" ht="16" x14ac:dyDescent="0.2">
      <c r="A179" t="s">
        <v>195</v>
      </c>
      <c r="B179" t="s">
        <v>16</v>
      </c>
      <c r="C179">
        <v>12</v>
      </c>
      <c r="D179" t="s">
        <v>21</v>
      </c>
      <c r="E179">
        <v>436.4</v>
      </c>
      <c r="F179" t="str">
        <f>"109"</f>
        <v>109</v>
      </c>
      <c r="G179" t="s">
        <v>1</v>
      </c>
      <c r="H179" t="s">
        <v>2</v>
      </c>
      <c r="I179" t="s">
        <v>3</v>
      </c>
      <c r="J179" s="1" t="s">
        <v>4</v>
      </c>
      <c r="K179" s="1" t="s">
        <v>212</v>
      </c>
      <c r="L179" s="1" t="s">
        <v>3</v>
      </c>
      <c r="M179">
        <v>6</v>
      </c>
      <c r="N179" s="2" t="s">
        <v>207</v>
      </c>
    </row>
    <row r="180" spans="1:14" ht="16" x14ac:dyDescent="0.2">
      <c r="A180" t="s">
        <v>196</v>
      </c>
      <c r="B180" t="s">
        <v>16</v>
      </c>
      <c r="C180">
        <v>187</v>
      </c>
      <c r="D180" t="s">
        <v>17</v>
      </c>
      <c r="E180">
        <v>14441.41</v>
      </c>
      <c r="F180" t="str">
        <f>"109"</f>
        <v>109</v>
      </c>
      <c r="G180" t="s">
        <v>1</v>
      </c>
      <c r="H180" t="s">
        <v>5</v>
      </c>
      <c r="I180" t="s">
        <v>5</v>
      </c>
      <c r="J180" s="1" t="s">
        <v>4</v>
      </c>
      <c r="K180" s="1" t="s">
        <v>212</v>
      </c>
      <c r="L180" s="1" t="s">
        <v>6</v>
      </c>
      <c r="M180">
        <v>3</v>
      </c>
      <c r="N180" s="2" t="s">
        <v>207</v>
      </c>
    </row>
    <row r="181" spans="1:14" ht="16" x14ac:dyDescent="0.2">
      <c r="A181" t="s">
        <v>197</v>
      </c>
      <c r="B181" t="s">
        <v>16</v>
      </c>
      <c r="C181">
        <v>23</v>
      </c>
      <c r="D181" t="s">
        <v>21</v>
      </c>
      <c r="E181">
        <v>3883.44</v>
      </c>
      <c r="F181" t="str">
        <f>"118"</f>
        <v>118</v>
      </c>
      <c r="G181" t="s">
        <v>1</v>
      </c>
      <c r="H181" t="s">
        <v>2</v>
      </c>
      <c r="I181" t="s">
        <v>3</v>
      </c>
      <c r="J181" s="1" t="s">
        <v>4</v>
      </c>
      <c r="K181" s="1" t="s">
        <v>212</v>
      </c>
      <c r="L181" s="1" t="s">
        <v>3</v>
      </c>
      <c r="M181">
        <v>6</v>
      </c>
      <c r="N181" s="2" t="s">
        <v>207</v>
      </c>
    </row>
    <row r="182" spans="1:14" ht="16" x14ac:dyDescent="0.2">
      <c r="A182" t="s">
        <v>198</v>
      </c>
      <c r="B182" t="s">
        <v>16</v>
      </c>
      <c r="C182">
        <v>93</v>
      </c>
      <c r="D182" t="s">
        <v>17</v>
      </c>
      <c r="E182">
        <v>19991.25</v>
      </c>
      <c r="F182" t="str">
        <f>"118"</f>
        <v>118</v>
      </c>
      <c r="G182" t="s">
        <v>1</v>
      </c>
      <c r="H182" t="s">
        <v>5</v>
      </c>
      <c r="I182" t="s">
        <v>5</v>
      </c>
      <c r="J182" s="1" t="s">
        <v>4</v>
      </c>
      <c r="K182" s="1" t="s">
        <v>212</v>
      </c>
      <c r="L182" s="1" t="s">
        <v>6</v>
      </c>
      <c r="M182">
        <v>4</v>
      </c>
      <c r="N182" s="2" t="s">
        <v>207</v>
      </c>
    </row>
    <row r="183" spans="1:14" x14ac:dyDescent="0.2">
      <c r="C183" s="1"/>
      <c r="F183" s="1"/>
    </row>
    <row r="186" spans="1:14" x14ac:dyDescent="0.2">
      <c r="B186" s="1"/>
    </row>
  </sheetData>
  <autoFilter ref="C1:C183" xr:uid="{00000000-0001-0000-0000-000000000000}">
    <sortState xmlns:xlrd2="http://schemas.microsoft.com/office/spreadsheetml/2017/richdata2" ref="C2:I183">
      <sortCondition ref="C1:C183"/>
    </sortState>
  </autoFilter>
  <sortState xmlns:xlrd2="http://schemas.microsoft.com/office/spreadsheetml/2017/richdata2" ref="C3:I183">
    <sortCondition ref="C4:C183"/>
    <sortCondition ref="I4:I183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C1FF-CB36-834D-8217-09DA1F31B9C9}">
  <dimension ref="A1:F2"/>
  <sheetViews>
    <sheetView workbookViewId="0">
      <selection activeCell="A2" sqref="A2:B2"/>
    </sheetView>
  </sheetViews>
  <sheetFormatPr baseColWidth="10" defaultRowHeight="15" x14ac:dyDescent="0.2"/>
  <cols>
    <col min="1" max="1" width="53.6640625" customWidth="1"/>
  </cols>
  <sheetData>
    <row r="1" spans="1:6" x14ac:dyDescent="0.2">
      <c r="A1" t="s">
        <v>13</v>
      </c>
      <c r="B1" t="s">
        <v>14</v>
      </c>
      <c r="C1" s="1"/>
      <c r="F1" s="1"/>
    </row>
    <row r="2" spans="1:6" x14ac:dyDescent="0.2">
      <c r="A2" t="s">
        <v>114</v>
      </c>
      <c r="B2" t="s">
        <v>14</v>
      </c>
      <c r="C2" s="1"/>
      <c r="F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NTC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DSPDA</dc:creator>
  <cp:keywords/>
  <dc:description/>
  <cp:lastModifiedBy>Cauley, Ned (NIH/NCI) [C]</cp:lastModifiedBy>
  <cp:revision/>
  <dcterms:created xsi:type="dcterms:W3CDTF">2024-03-18T17:43:47Z</dcterms:created>
  <dcterms:modified xsi:type="dcterms:W3CDTF">2024-07-23T22:11:19Z</dcterms:modified>
  <cp:category/>
  <cp:contentStatus/>
</cp:coreProperties>
</file>