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mi.imai\Documents\"/>
    </mc:Choice>
  </mc:AlternateContent>
  <xr:revisionPtr revIDLastSave="0" documentId="8_{FD535362-B088-494F-9B37-3D95C5DC51A7}" xr6:coauthVersionLast="47" xr6:coauthVersionMax="47" xr10:uidLastSave="{00000000-0000-0000-0000-000000000000}"/>
  <bookViews>
    <workbookView xWindow="13485" yWindow="2670" windowWidth="43200" windowHeight="23445" xr2:uid="{F6061F69-0439-4570-92DA-C71D8B25F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22" i="1"/>
  <c r="G22" i="1" s="1"/>
  <c r="F17" i="1"/>
  <c r="F18" i="1" s="1"/>
  <c r="H16" i="1"/>
  <c r="G16" i="1"/>
  <c r="F34" i="1"/>
  <c r="G34" i="1" s="1"/>
  <c r="H15" i="1"/>
  <c r="I6" i="1" s="1"/>
  <c r="F33" i="1"/>
  <c r="G33" i="1" s="1"/>
  <c r="H14" i="1"/>
  <c r="F32" i="1"/>
  <c r="G32" i="1" s="1"/>
  <c r="H13" i="1"/>
  <c r="F31" i="1"/>
  <c r="G31" i="1" s="1"/>
  <c r="H12" i="1"/>
  <c r="F30" i="1"/>
  <c r="G30" i="1" s="1"/>
  <c r="H11" i="1"/>
  <c r="F29" i="1"/>
  <c r="G29" i="1" s="1"/>
  <c r="H10" i="1"/>
  <c r="F28" i="1"/>
  <c r="G28" i="1" s="1"/>
  <c r="H9" i="1"/>
  <c r="F27" i="1"/>
  <c r="H27" i="1" s="1"/>
  <c r="H8" i="1"/>
  <c r="G8" i="1"/>
  <c r="F26" i="1"/>
  <c r="G26" i="1" s="1"/>
  <c r="H7" i="1"/>
  <c r="F25" i="1"/>
  <c r="G25" i="1" s="1"/>
  <c r="H6" i="1"/>
  <c r="F24" i="1"/>
  <c r="G24" i="1" s="1"/>
  <c r="H5" i="1"/>
  <c r="F23" i="1"/>
  <c r="G23" i="1" s="1"/>
  <c r="H4" i="1"/>
  <c r="H3" i="1"/>
  <c r="I4" i="1" l="1"/>
  <c r="I5" i="1"/>
  <c r="I3" i="1"/>
  <c r="G35" i="1"/>
  <c r="G27" i="1"/>
  <c r="H34" i="1" s="1"/>
  <c r="I34" i="1" s="1"/>
  <c r="J34" i="1" s="1"/>
</calcChain>
</file>

<file path=xl/sharedStrings.xml><?xml version="1.0" encoding="utf-8"?>
<sst xmlns="http://schemas.openxmlformats.org/spreadsheetml/2006/main" count="76" uniqueCount="45">
  <si>
    <t>DEC</t>
    <phoneticPr fontId="1"/>
  </si>
  <si>
    <t>HEX</t>
    <phoneticPr fontId="1"/>
  </si>
  <si>
    <t>BRAM</t>
    <phoneticPr fontId="1"/>
  </si>
  <si>
    <t>hex</t>
    <phoneticPr fontId="1"/>
  </si>
  <si>
    <t>(reserved)</t>
    <phoneticPr fontId="1"/>
  </si>
  <si>
    <t>[127:108]</t>
    <phoneticPr fontId="1"/>
  </si>
  <si>
    <t>VLAN ID</t>
    <phoneticPr fontId="1"/>
  </si>
  <si>
    <t>[107:96]</t>
    <phoneticPr fontId="1"/>
  </si>
  <si>
    <t>[95:64]</t>
    <phoneticPr fontId="1"/>
  </si>
  <si>
    <t>additional wait</t>
    <phoneticPr fontId="1"/>
  </si>
  <si>
    <t>[94:88]</t>
    <phoneticPr fontId="1"/>
  </si>
  <si>
    <t>not_eol</t>
    <phoneticPr fontId="1"/>
  </si>
  <si>
    <t>[87]</t>
    <phoneticPr fontId="1"/>
  </si>
  <si>
    <t>is_nop</t>
    <phoneticPr fontId="1"/>
  </si>
  <si>
    <t>[86]</t>
    <phoneticPr fontId="1"/>
  </si>
  <si>
    <t>protocol</t>
    <phoneticPr fontId="1"/>
  </si>
  <si>
    <t>[85:84]</t>
    <phoneticPr fontId="1"/>
  </si>
  <si>
    <t>is_vlan/pcp</t>
    <phoneticPr fontId="1"/>
  </si>
  <si>
    <t>[83][82:80]</t>
    <phoneticPr fontId="1"/>
  </si>
  <si>
    <t>dst_mac_idx</t>
    <phoneticPr fontId="1"/>
  </si>
  <si>
    <t>[79:72]</t>
    <phoneticPr fontId="1"/>
  </si>
  <si>
    <t>dst_ip_idx</t>
    <phoneticPr fontId="1"/>
  </si>
  <si>
    <t>[71:64]</t>
    <phoneticPr fontId="1"/>
  </si>
  <si>
    <t>[63:32]</t>
    <phoneticPr fontId="1"/>
  </si>
  <si>
    <t>dst_port</t>
    <phoneticPr fontId="1"/>
  </si>
  <si>
    <t>[63:48]</t>
    <phoneticPr fontId="1"/>
  </si>
  <si>
    <t>src_mac_idx</t>
    <phoneticPr fontId="1"/>
  </si>
  <si>
    <t>[47:40]</t>
    <phoneticPr fontId="1"/>
  </si>
  <si>
    <t>src_ip_idx</t>
    <phoneticPr fontId="1"/>
  </si>
  <si>
    <t>[39:32]</t>
    <phoneticPr fontId="1"/>
  </si>
  <si>
    <t>[31:0]</t>
    <phoneticPr fontId="1"/>
  </si>
  <si>
    <t>src_port</t>
    <phoneticPr fontId="1"/>
  </si>
  <si>
    <t>[31:16]</t>
    <phoneticPr fontId="1"/>
  </si>
  <si>
    <t>payload_size</t>
    <phoneticPr fontId="1"/>
  </si>
  <si>
    <t>[15:0]</t>
    <phoneticPr fontId="1"/>
  </si>
  <si>
    <t>frame size</t>
    <phoneticPr fontId="1"/>
  </si>
  <si>
    <t>+FCS</t>
    <phoneticPr fontId="1"/>
  </si>
  <si>
    <t>interval</t>
    <phoneticPr fontId="1"/>
  </si>
  <si>
    <t>eth_frmsize</t>
    <phoneticPr fontId="1"/>
  </si>
  <si>
    <t>[127:96]</t>
    <phoneticPr fontId="1"/>
  </si>
  <si>
    <t>00000001</t>
  </si>
  <si>
    <t>[95]は reserved</t>
    <phoneticPr fontId="1"/>
  </si>
  <si>
    <t>009B0404</t>
  </si>
  <si>
    <t>04D20202</t>
  </si>
  <si>
    <t>C00005C8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</si>
</sst>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DACD-E62A-43D2-9EB7-86402C27C454}">
  <dimension ref="B2:J36"/>
  <sheetViews>
    <sheetView tabSelected="1" workbookViewId="0">
      <selection activeCell="E19" sqref="E19"/>
    </sheetView>
  </sheetViews>
  <sheetFormatPr defaultRowHeight="18.75" x14ac:dyDescent="0.4"/>
  <cols>
    <col min="2" max="2" width="8.5" bestFit="1" customWidth="1"/>
    <col min="3" max="3" width="9.875" bestFit="1" customWidth="1"/>
    <col min="4" max="4" width="12.75" bestFit="1" customWidth="1"/>
    <col min="5" max="5" width="11.625" bestFit="1" customWidth="1"/>
    <col min="6" max="6" width="6.5" bestFit="1" customWidth="1"/>
    <col min="7" max="7" width="6.25" bestFit="1" customWidth="1"/>
    <col min="8" max="8" width="8.5" bestFit="1" customWidth="1"/>
    <col min="9" max="9" width="10" bestFit="1" customWidth="1"/>
  </cols>
  <sheetData>
    <row r="2" spans="3:10" x14ac:dyDescent="0.4">
      <c r="F2" t="s">
        <v>0</v>
      </c>
      <c r="H2" t="s">
        <v>1</v>
      </c>
      <c r="I2" t="s">
        <v>2</v>
      </c>
    </row>
    <row r="3" spans="3:10" x14ac:dyDescent="0.4">
      <c r="D3" t="s">
        <v>4</v>
      </c>
      <c r="E3" t="s">
        <v>5</v>
      </c>
      <c r="F3">
        <v>0</v>
      </c>
      <c r="H3" t="str">
        <f>"0x"&amp;DEC2HEX(F3,5)</f>
        <v>0x00000</v>
      </c>
      <c r="I3" s="2" t="str">
        <f>RIGHT(H3,5)&amp;RIGHT(H4,3)</f>
        <v>00000001</v>
      </c>
      <c r="J3" t="s">
        <v>39</v>
      </c>
    </row>
    <row r="4" spans="3:10" x14ac:dyDescent="0.4">
      <c r="D4" t="s">
        <v>6</v>
      </c>
      <c r="E4" t="s">
        <v>7</v>
      </c>
      <c r="F4" s="1">
        <v>1</v>
      </c>
      <c r="H4" t="str">
        <f>"0x"&amp;DEC2HEX(F4,3)</f>
        <v>0x001</v>
      </c>
      <c r="I4" s="2" t="str">
        <f>RIGHT(H5,2)&amp;DEC2HEX(HEX2DEC(RIGHT(H6,1))*2^7+HEX2DEC(RIGHT(H7,1))*2^6+BIN2DEC(RIGHT(H8,2))*2^4+BIN2DEC(RIGHT(H9,4)),2)&amp;RIGHT(H10,2)&amp;RIGHT(H11,2)</f>
        <v>009B0404</v>
      </c>
      <c r="J4" t="s">
        <v>8</v>
      </c>
    </row>
    <row r="5" spans="3:10" x14ac:dyDescent="0.4">
      <c r="C5" s="8" t="s">
        <v>41</v>
      </c>
      <c r="D5" s="4" t="s">
        <v>9</v>
      </c>
      <c r="E5" t="s">
        <v>10</v>
      </c>
      <c r="F5" s="1">
        <v>0</v>
      </c>
      <c r="H5" t="str">
        <f>"0x"&amp;DEC2HEX(F5,2)</f>
        <v>0x00</v>
      </c>
      <c r="I5" s="2" t="str">
        <f>RIGHT(H12,4)&amp;RIGHT(H13,2)&amp;RIGHT(H14,2)</f>
        <v>04D20202</v>
      </c>
      <c r="J5" t="s">
        <v>23</v>
      </c>
    </row>
    <row r="6" spans="3:10" x14ac:dyDescent="0.4">
      <c r="D6" t="s">
        <v>11</v>
      </c>
      <c r="E6" t="s">
        <v>12</v>
      </c>
      <c r="F6" s="1">
        <v>1</v>
      </c>
      <c r="H6" t="str">
        <f>"0x"&amp;DEC2HEX(F6,1)</f>
        <v>0x1</v>
      </c>
      <c r="I6" s="2" t="str">
        <f>RIGHT(H15,4)&amp;RIGHT(H16,4)</f>
        <v>C00005C8</v>
      </c>
      <c r="J6" t="s">
        <v>30</v>
      </c>
    </row>
    <row r="7" spans="3:10" x14ac:dyDescent="0.4">
      <c r="D7" t="s">
        <v>13</v>
      </c>
      <c r="E7" t="s">
        <v>14</v>
      </c>
      <c r="F7" s="1">
        <v>0</v>
      </c>
      <c r="H7" t="str">
        <f>"0x"&amp;DEC2HEX(F7,1)</f>
        <v>0x0</v>
      </c>
    </row>
    <row r="8" spans="3:10" x14ac:dyDescent="0.4">
      <c r="D8" t="s">
        <v>15</v>
      </c>
      <c r="E8" t="s">
        <v>16</v>
      </c>
      <c r="F8" s="1">
        <v>1</v>
      </c>
      <c r="G8" t="str">
        <f>IF(F8&gt;0,"UDP","RAW")</f>
        <v>UDP</v>
      </c>
      <c r="H8" s="5" t="str">
        <f>"0b"&amp;DEC2BIN(F8,2)</f>
        <v>0b01</v>
      </c>
    </row>
    <row r="9" spans="3:10" x14ac:dyDescent="0.4">
      <c r="D9" t="s">
        <v>17</v>
      </c>
      <c r="E9" t="s">
        <v>18</v>
      </c>
      <c r="F9" s="1">
        <v>1</v>
      </c>
      <c r="G9" s="1">
        <v>3</v>
      </c>
      <c r="H9" s="5" t="str">
        <f>"0b"&amp;DEC2BIN(F9*2^3+G9,4)</f>
        <v>0b1011</v>
      </c>
    </row>
    <row r="10" spans="3:10" x14ac:dyDescent="0.4">
      <c r="D10" t="s">
        <v>19</v>
      </c>
      <c r="E10" t="s">
        <v>20</v>
      </c>
      <c r="F10" s="1">
        <v>4</v>
      </c>
      <c r="H10" t="str">
        <f>"0x"&amp;DEC2HEX(F10,2)</f>
        <v>0x04</v>
      </c>
    </row>
    <row r="11" spans="3:10" x14ac:dyDescent="0.4">
      <c r="D11" t="s">
        <v>21</v>
      </c>
      <c r="E11" t="s">
        <v>22</v>
      </c>
      <c r="F11" s="1">
        <v>4</v>
      </c>
      <c r="H11" t="str">
        <f>"0x"&amp;DEC2HEX(F11,2)</f>
        <v>0x04</v>
      </c>
    </row>
    <row r="12" spans="3:10" x14ac:dyDescent="0.4">
      <c r="D12" t="s">
        <v>24</v>
      </c>
      <c r="E12" t="s">
        <v>25</v>
      </c>
      <c r="F12" s="1">
        <v>1234</v>
      </c>
      <c r="H12" t="str">
        <f>"0x"&amp;DEC2HEX(F12,4)</f>
        <v>0x04D2</v>
      </c>
    </row>
    <row r="13" spans="3:10" x14ac:dyDescent="0.4">
      <c r="D13" t="s">
        <v>26</v>
      </c>
      <c r="E13" t="s">
        <v>27</v>
      </c>
      <c r="F13" s="1">
        <v>2</v>
      </c>
      <c r="H13" t="str">
        <f>"0x"&amp;DEC2HEX(F13,2)</f>
        <v>0x02</v>
      </c>
    </row>
    <row r="14" spans="3:10" x14ac:dyDescent="0.4">
      <c r="D14" t="s">
        <v>28</v>
      </c>
      <c r="E14" t="s">
        <v>29</v>
      </c>
      <c r="F14" s="1">
        <v>2</v>
      </c>
      <c r="H14" t="str">
        <f>"0x"&amp;DEC2HEX(F14,2)</f>
        <v>0x02</v>
      </c>
    </row>
    <row r="15" spans="3:10" x14ac:dyDescent="0.4">
      <c r="D15" t="s">
        <v>31</v>
      </c>
      <c r="E15" t="s">
        <v>32</v>
      </c>
      <c r="F15" s="1">
        <v>49152</v>
      </c>
      <c r="H15" t="str">
        <f>"0x"&amp;DEC2HEX(F15,4)</f>
        <v>0xC000</v>
      </c>
    </row>
    <row r="16" spans="3:10" x14ac:dyDescent="0.4">
      <c r="D16" t="s">
        <v>33</v>
      </c>
      <c r="E16" t="s">
        <v>34</v>
      </c>
      <c r="F16" s="1">
        <v>1480</v>
      </c>
      <c r="G16" s="6">
        <f>F16+34+IF(F9,4,0)+IF(F8,8,0)</f>
        <v>1526</v>
      </c>
      <c r="H16" t="str">
        <f>"0x"&amp;DEC2HEX(F16,4)</f>
        <v>0x05C8</v>
      </c>
    </row>
    <row r="17" spans="2:8" x14ac:dyDescent="0.4">
      <c r="E17" t="s">
        <v>38</v>
      </c>
      <c r="F17">
        <f>F16+IF(F8,28,20)</f>
        <v>1508</v>
      </c>
    </row>
    <row r="18" spans="2:8" x14ac:dyDescent="0.4">
      <c r="E18" t="s">
        <v>3</v>
      </c>
      <c r="F18" s="8" t="str">
        <f>DEC2HEX(F17,4)</f>
        <v>05E4</v>
      </c>
    </row>
    <row r="21" spans="2:8" x14ac:dyDescent="0.4">
      <c r="C21" t="s">
        <v>3</v>
      </c>
    </row>
    <row r="22" spans="2:8" x14ac:dyDescent="0.4">
      <c r="B22" t="s">
        <v>39</v>
      </c>
      <c r="C22" s="1" t="s">
        <v>40</v>
      </c>
      <c r="D22" t="s">
        <v>6</v>
      </c>
      <c r="E22" t="s">
        <v>7</v>
      </c>
      <c r="F22" t="str">
        <f>RIGHT(C22,3)</f>
        <v>001</v>
      </c>
      <c r="G22" s="2">
        <f>BIN2DEC(F22)</f>
        <v>1</v>
      </c>
    </row>
    <row r="23" spans="2:8" x14ac:dyDescent="0.4">
      <c r="B23" t="s">
        <v>8</v>
      </c>
      <c r="C23" s="1" t="s">
        <v>42</v>
      </c>
      <c r="D23" s="4" t="s">
        <v>9</v>
      </c>
      <c r="E23" t="s">
        <v>10</v>
      </c>
      <c r="F23" t="str">
        <f>LEFT(C23,2)</f>
        <v>00</v>
      </c>
      <c r="G23" s="2">
        <f>BIN2DEC(F23)</f>
        <v>0</v>
      </c>
    </row>
    <row r="24" spans="2:8" x14ac:dyDescent="0.4">
      <c r="B24" t="s">
        <v>23</v>
      </c>
      <c r="C24" s="1" t="s">
        <v>43</v>
      </c>
      <c r="D24" t="s">
        <v>11</v>
      </c>
      <c r="E24" t="s">
        <v>12</v>
      </c>
      <c r="F24" t="str">
        <f>LEFT(HEX2BIN(MID(C23,3,1)),1)</f>
        <v>1</v>
      </c>
      <c r="G24" s="2">
        <f>BIN2DEC(F24)</f>
        <v>1</v>
      </c>
    </row>
    <row r="25" spans="2:8" x14ac:dyDescent="0.4">
      <c r="B25" t="s">
        <v>30</v>
      </c>
      <c r="C25" s="1" t="s">
        <v>44</v>
      </c>
      <c r="D25" t="s">
        <v>13</v>
      </c>
      <c r="E25" t="s">
        <v>14</v>
      </c>
      <c r="F25" t="str">
        <f>MID(HEX2BIN(MID(C23,3,1)),2,1)</f>
        <v>0</v>
      </c>
      <c r="G25" s="2">
        <f>BIN2DEC(F25)</f>
        <v>0</v>
      </c>
    </row>
    <row r="26" spans="2:8" x14ac:dyDescent="0.4">
      <c r="D26" t="s">
        <v>15</v>
      </c>
      <c r="E26" t="s">
        <v>16</v>
      </c>
      <c r="F26" s="5" t="str">
        <f>RIGHT(HEX2BIN(MID(C23,3,1)),2)</f>
        <v>01</v>
      </c>
      <c r="G26" s="2">
        <f>BIN2DEC(F26)</f>
        <v>1</v>
      </c>
    </row>
    <row r="27" spans="2:8" x14ac:dyDescent="0.4">
      <c r="D27" t="s">
        <v>17</v>
      </c>
      <c r="E27" t="s">
        <v>18</v>
      </c>
      <c r="F27" s="5" t="str">
        <f>HEX2BIN(MID(C23,4,1),4)</f>
        <v>1011</v>
      </c>
      <c r="G27" s="2">
        <f>BIN2DEC(LEFT(F27,1))</f>
        <v>1</v>
      </c>
      <c r="H27" s="2">
        <f>BIN2DEC(RIGHT(F27,3))</f>
        <v>3</v>
      </c>
    </row>
    <row r="28" spans="2:8" x14ac:dyDescent="0.4">
      <c r="D28" t="s">
        <v>19</v>
      </c>
      <c r="E28" t="s">
        <v>20</v>
      </c>
      <c r="F28" t="str">
        <f>MID(C23,5,2)</f>
        <v>04</v>
      </c>
      <c r="G28" s="2">
        <f t="shared" ref="G28:G34" si="0">HEX2DEC(F28)</f>
        <v>4</v>
      </c>
    </row>
    <row r="29" spans="2:8" x14ac:dyDescent="0.4">
      <c r="D29" t="s">
        <v>21</v>
      </c>
      <c r="E29" t="s">
        <v>22</v>
      </c>
      <c r="F29" t="str">
        <f>RIGHT(C23,2)</f>
        <v>04</v>
      </c>
      <c r="G29" s="2">
        <f t="shared" si="0"/>
        <v>4</v>
      </c>
    </row>
    <row r="30" spans="2:8" x14ac:dyDescent="0.4">
      <c r="D30" t="s">
        <v>24</v>
      </c>
      <c r="E30" t="s">
        <v>25</v>
      </c>
      <c r="F30" t="str">
        <f>LEFT(C24,4)</f>
        <v>04D2</v>
      </c>
      <c r="G30" s="2">
        <f t="shared" si="0"/>
        <v>1234</v>
      </c>
    </row>
    <row r="31" spans="2:8" x14ac:dyDescent="0.4">
      <c r="D31" t="s">
        <v>26</v>
      </c>
      <c r="E31" t="s">
        <v>27</v>
      </c>
      <c r="F31" t="str">
        <f>MID(C24,5,2)</f>
        <v>02</v>
      </c>
      <c r="G31" s="2">
        <f t="shared" si="0"/>
        <v>2</v>
      </c>
    </row>
    <row r="32" spans="2:8" x14ac:dyDescent="0.4">
      <c r="D32" t="s">
        <v>28</v>
      </c>
      <c r="E32" t="s">
        <v>29</v>
      </c>
      <c r="F32" t="str">
        <f>RIGHT(C24,2)</f>
        <v>02</v>
      </c>
      <c r="G32" s="2">
        <f t="shared" si="0"/>
        <v>2</v>
      </c>
    </row>
    <row r="33" spans="4:10" x14ac:dyDescent="0.4">
      <c r="D33" t="s">
        <v>31</v>
      </c>
      <c r="E33" t="s">
        <v>32</v>
      </c>
      <c r="F33" t="str">
        <f>LEFT(C25,4)</f>
        <v>C000</v>
      </c>
      <c r="G33" s="2">
        <f t="shared" si="0"/>
        <v>49152</v>
      </c>
    </row>
    <row r="34" spans="4:10" x14ac:dyDescent="0.4">
      <c r="D34" t="s">
        <v>33</v>
      </c>
      <c r="E34" t="s">
        <v>34</v>
      </c>
      <c r="F34" t="str">
        <f>RIGHT(C25,4)</f>
        <v>05C8</v>
      </c>
      <c r="G34" s="2">
        <f t="shared" si="0"/>
        <v>1480</v>
      </c>
      <c r="H34" s="6">
        <f>G34+34+IF(G27,4,0)+IF(G26,8,0)</f>
        <v>1526</v>
      </c>
      <c r="I34">
        <f>H34+4</f>
        <v>1530</v>
      </c>
      <c r="J34">
        <f>I34+20</f>
        <v>1550</v>
      </c>
    </row>
    <row r="35" spans="4:10" x14ac:dyDescent="0.4">
      <c r="G35">
        <f>G34+IF(G26,28,20)</f>
        <v>1508</v>
      </c>
      <c r="H35" s="7" t="s">
        <v>35</v>
      </c>
      <c r="I35" s="3" t="s">
        <v>36</v>
      </c>
      <c r="J35" s="3" t="s">
        <v>37</v>
      </c>
    </row>
    <row r="36" spans="4:10" x14ac:dyDescent="0.4">
      <c r="G36" s="8" t="str">
        <f>DEC2HEX(G35)</f>
        <v>5E4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takumi.imai</dc:creator>
  <cp:lastModifiedBy>takumi.imai</cp:lastModifiedBy>
  <dcterms:created xsi:type="dcterms:W3CDTF">2024-09-26T01:02:19Z</dcterms:created>
  <dcterms:modified xsi:type="dcterms:W3CDTF">2024-09-26T01:10:45Z</dcterms:modified>
</cp:coreProperties>
</file>