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0955" windowHeight="14055" activeTab="3"/>
  </bookViews>
  <sheets>
    <sheet name="Algandmed" sheetId="4" r:id="rId1"/>
    <sheet name="Tulud-Kulud" sheetId="1" r:id="rId2"/>
    <sheet name="Kulud objekt" sheetId="2" r:id="rId3"/>
    <sheet name="Andmed" sheetId="3" r:id="rId4"/>
  </sheets>
  <calcPr calcId="125725"/>
</workbook>
</file>

<file path=xl/calcChain.xml><?xml version="1.0" encoding="utf-8"?>
<calcChain xmlns="http://schemas.openxmlformats.org/spreadsheetml/2006/main">
  <c r="B14" i="1"/>
  <c r="H17" s="1"/>
  <c r="L14"/>
  <c r="J14"/>
  <c r="M20" i="3"/>
  <c r="S48"/>
  <c r="Q48"/>
  <c r="H14" i="1"/>
  <c r="F14"/>
  <c r="D14"/>
  <c r="C12" i="4"/>
  <c r="C21"/>
  <c r="M22" i="3" l="1"/>
  <c r="K22"/>
  <c r="I22"/>
  <c r="G22"/>
  <c r="E22"/>
  <c r="C22"/>
  <c r="K20"/>
  <c r="I20"/>
  <c r="R15" i="2"/>
  <c r="R14"/>
  <c r="R13"/>
  <c r="R12"/>
  <c r="R11"/>
  <c r="R10"/>
  <c r="R9"/>
  <c r="R8"/>
  <c r="R7"/>
  <c r="R6"/>
  <c r="R5"/>
  <c r="R4"/>
  <c r="R3"/>
  <c r="B46"/>
  <c r="F43" s="1"/>
  <c r="Q36" i="1" l="1"/>
  <c r="Q35"/>
  <c r="Q34"/>
  <c r="Q33"/>
  <c r="Q32"/>
  <c r="Q31"/>
  <c r="P36"/>
  <c r="P35"/>
  <c r="P34"/>
  <c r="P33"/>
  <c r="P32"/>
  <c r="P31"/>
  <c r="Q7"/>
  <c r="Q6"/>
  <c r="Q5"/>
  <c r="Q4"/>
  <c r="Q3"/>
  <c r="J28"/>
  <c r="D28"/>
  <c r="H28"/>
  <c r="L28"/>
  <c r="B28"/>
  <c r="F9"/>
  <c r="F11"/>
  <c r="H25" l="1"/>
  <c r="H21" l="1"/>
</calcChain>
</file>

<file path=xl/comments1.xml><?xml version="1.0" encoding="utf-8"?>
<comments xmlns="http://schemas.openxmlformats.org/spreadsheetml/2006/main">
  <authors>
    <author>Paul Tammert</author>
  </authors>
  <commentList>
    <comment ref="F4" authorId="0">
      <text>
        <r>
          <rPr>
            <b/>
            <sz val="8"/>
            <color indexed="81"/>
            <rFont val="Tahoma"/>
            <family val="2"/>
            <charset val="186"/>
          </rPr>
          <t>Riikliku pensionikindlustuse väljamaksed 1 265,5 mln eur
Pensionikindlustustoetused muude riigitulude arvelt 20,45 mln eur
Riigi maksed KKP fondidesse 79,1 mln eur</t>
        </r>
        <r>
          <rPr>
            <sz val="8"/>
            <color indexed="81"/>
            <rFont val="Tahoma"/>
            <family val="2"/>
            <charset val="186"/>
          </rPr>
          <t xml:space="preserve">
</t>
        </r>
      </text>
    </comment>
    <comment ref="F6" authorId="0">
      <text>
        <r>
          <rPr>
            <b/>
            <sz val="8"/>
            <color indexed="81"/>
            <rFont val="Tahoma"/>
            <family val="2"/>
            <charset val="186"/>
          </rPr>
          <t>Peretoetused (lapsetoetus, lapsehooldustasu, sünnitoetused jm)
Toimetulekutoetus ja täiendav sotsiaaltoetus (KOV-le) 222,37 mln eur
Töötutoetus 11,2 mln eur
Toetus puuetega inimestele ja nende hooldajatele 59,97 mln eur
Õppetoetus 17,7 mln eur
Riigi poolt tasutav SM osa 83,22 mln eur
Muud sotsiaalabitoetused 17,14 mln eur</t>
        </r>
        <r>
          <rPr>
            <sz val="8"/>
            <color indexed="81"/>
            <rFont val="Tahoma"/>
            <family val="2"/>
            <charset val="186"/>
          </rPr>
          <t xml:space="preserve">
</t>
        </r>
      </text>
    </comment>
    <comment ref="H13" authorId="0">
      <text>
        <r>
          <rPr>
            <b/>
            <sz val="8"/>
            <color indexed="81"/>
            <rFont val="Tahoma"/>
            <family val="2"/>
            <charset val="186"/>
          </rPr>
          <t xml:space="preserve">Investeeringud riigieelarve vahenditest.
Nendele lisanduvad veel investeeringud:
  -  Riigi Kinnisvara AS 44 milj eur
  - CO2 kvoodi tuludest 131 milj eur
 </t>
        </r>
        <r>
          <rPr>
            <sz val="8"/>
            <color indexed="81"/>
            <rFont val="Tahoma"/>
            <family val="2"/>
            <charset val="186"/>
          </rPr>
          <t xml:space="preserve">
</t>
        </r>
      </text>
    </comment>
    <comment ref="H17" authorId="0">
      <text>
        <r>
          <rPr>
            <b/>
            <sz val="9"/>
            <color indexed="81"/>
            <rFont val="Tahoma"/>
            <family val="2"/>
            <charset val="186"/>
          </rPr>
          <t>Riigieelarve kulude maht kokku:
5 924 465 664</t>
        </r>
      </text>
    </comment>
    <comment ref="H31" authorId="0">
      <text>
        <r>
          <rPr>
            <b/>
            <sz val="8"/>
            <color indexed="81"/>
            <rFont val="Tahoma"/>
            <family val="2"/>
            <charset val="186"/>
          </rPr>
          <t>3,5% kantakse üle Eesti Kultuurkapitalile
   - sellest 0,5% Kehakultuuri ja spordi sihtkapitalile</t>
        </r>
        <r>
          <rPr>
            <sz val="8"/>
            <color indexed="81"/>
            <rFont val="Tahoma"/>
            <family val="2"/>
            <charset val="186"/>
          </rPr>
          <t xml:space="preserve">
</t>
        </r>
      </text>
    </comment>
    <comment ref="H33" authorId="0">
      <text>
        <r>
          <rPr>
            <b/>
            <sz val="8"/>
            <color indexed="81"/>
            <rFont val="Tahoma"/>
            <family val="2"/>
            <charset val="186"/>
          </rPr>
          <t>3,5% kantakse üle Eesti Kultuurkapitalile
   - sellest 0,5% Kehakultuuri ja spordi sihtkapitalile</t>
        </r>
        <r>
          <rPr>
            <sz val="8"/>
            <color indexed="81"/>
            <rFont val="Tahoma"/>
            <family val="2"/>
            <charset val="186"/>
          </rPr>
          <t xml:space="preserve">
</t>
        </r>
      </text>
    </comment>
    <comment ref="H35" authorId="0">
      <text>
        <r>
          <rPr>
            <b/>
            <sz val="8"/>
            <color indexed="81"/>
            <rFont val="Tahoma"/>
            <charset val="1"/>
          </rPr>
          <t xml:space="preserve">Teeseaduse § 16, lg 2 sätestabm et 75% kütuseaktsiisist ja 25% erimärgistatud kütuseaktsiisist peab minema teehoiulude katteks. </t>
        </r>
        <r>
          <rPr>
            <sz val="8"/>
            <color indexed="81"/>
            <rFont val="Tahoma"/>
            <charset val="1"/>
          </rPr>
          <t xml:space="preserve">
</t>
        </r>
      </text>
    </comment>
    <comment ref="H41" authorId="0">
      <text>
        <r>
          <rPr>
            <b/>
            <sz val="8"/>
            <color indexed="81"/>
            <rFont val="Tahoma"/>
            <family val="2"/>
            <charset val="186"/>
          </rPr>
          <t>Laekub riigieelarvesse, kuid selles kantakse üle:
46% Eesti Kultuurkapitalile (algsest eelarvest)
   - sellest 63% kultuuriehitistele
37,4% Hasartmängumaksu Nõukogule
   - 31,8% teadus-, haridus-, laste- ja noorteprojektide toetamiseks
   - 22% Olümpiaettevalmistusprojektidele
   - 10% noorteprojektide toetuseks
   - 31,7% hasartmängusõltuvusega ning pere, meditsiini ja hoolekandega 
           ning vanurite ja puuetega inimestega seotud projektide toetamiseks
   - 4% kultuuriprojektide toetuseks
   - 0,5% Nõukogu kulude katteks
12,7% Siseministeeriumile regionaalsete investeeringutoetuste programmidele 
             (laste, noorte, perede, vanurite ja puuetega inimeste jaoks hoolekande-, 
              õppimis-, sportimis- ja vaba aja veetmise tingimuste parandamiseks) 
3,9% Eesti Punasele Ristile</t>
        </r>
        <r>
          <rPr>
            <sz val="8"/>
            <color indexed="81"/>
            <rFont val="Tahoma"/>
            <family val="2"/>
            <charset val="186"/>
          </rPr>
          <t xml:space="preserve">
</t>
        </r>
      </text>
    </comment>
    <comment ref="H43" authorId="0">
      <text>
        <r>
          <rPr>
            <b/>
            <sz val="8"/>
            <color indexed="81"/>
            <rFont val="Tahoma"/>
            <family val="2"/>
            <charset val="186"/>
          </rPr>
          <t xml:space="preserve">75% kantakse EL eelarvesse;
25% jääb kohalike halduskulude katteks. </t>
        </r>
        <r>
          <rPr>
            <sz val="8"/>
            <color indexed="81"/>
            <rFont val="Tahoma"/>
            <family val="2"/>
            <charset val="186"/>
          </rPr>
          <t xml:space="preserve">
</t>
        </r>
      </text>
    </comment>
    <comment ref="J48" authorId="0">
      <text>
        <r>
          <rPr>
            <b/>
            <sz val="8"/>
            <color indexed="81"/>
            <rFont val="Tahoma"/>
            <family val="2"/>
            <charset val="186"/>
          </rPr>
          <t>VV poolt eraldatavad summad, peaministri haldusalas</t>
        </r>
        <r>
          <rPr>
            <sz val="8"/>
            <color indexed="81"/>
            <rFont val="Tahoma"/>
            <family val="2"/>
            <charset val="186"/>
          </rPr>
          <t xml:space="preserve">
</t>
        </r>
      </text>
    </comment>
    <comment ref="J51" authorId="0">
      <text>
        <r>
          <rPr>
            <b/>
            <sz val="8"/>
            <color indexed="81"/>
            <rFont val="Tahoma"/>
            <family val="2"/>
            <charset val="186"/>
          </rPr>
          <t>VV poolt eraldatavad summad, peaministri haldusalas</t>
        </r>
        <r>
          <rPr>
            <sz val="8"/>
            <color indexed="81"/>
            <rFont val="Tahoma"/>
            <family val="2"/>
            <charset val="186"/>
          </rPr>
          <t xml:space="preserve">
</t>
        </r>
      </text>
    </comment>
    <comment ref="J66" authorId="0">
      <text>
        <r>
          <rPr>
            <b/>
            <sz val="8"/>
            <color indexed="81"/>
            <rFont val="Tahoma"/>
            <family val="2"/>
            <charset val="186"/>
          </rPr>
          <t>Riikliku pensionikindlustuse väljamaksed 1 265,5 mln eur
Pensionikindlustustoetused muude riigitulude arvelt 20,45 mln eur
Riigi maksed KKP fondidesse 79,1 mln eur</t>
        </r>
        <r>
          <rPr>
            <sz val="8"/>
            <color indexed="81"/>
            <rFont val="Tahoma"/>
            <family val="2"/>
            <charset val="186"/>
          </rPr>
          <t xml:space="preserve">
</t>
        </r>
      </text>
    </comment>
  </commentList>
</comments>
</file>

<file path=xl/comments2.xml><?xml version="1.0" encoding="utf-8"?>
<comments xmlns="http://schemas.openxmlformats.org/spreadsheetml/2006/main">
  <authors>
    <author>Paul Tammert</author>
  </authors>
  <commentList>
    <comment ref="B17" authorId="0">
      <text>
        <r>
          <rPr>
            <b/>
            <sz val="8"/>
            <color indexed="81"/>
            <rFont val="Tahoma"/>
            <family val="2"/>
            <charset val="186"/>
          </rPr>
          <t>VV Toetusfondist</t>
        </r>
        <r>
          <rPr>
            <sz val="8"/>
            <color indexed="81"/>
            <rFont val="Tahoma"/>
            <family val="2"/>
            <charset val="186"/>
          </rPr>
          <t xml:space="preserve">
</t>
        </r>
      </text>
    </comment>
    <comment ref="F43" authorId="0">
      <text>
        <r>
          <rPr>
            <b/>
            <sz val="9"/>
            <color indexed="81"/>
            <rFont val="Tahoma"/>
            <family val="2"/>
            <charset val="186"/>
          </rPr>
          <t>Riigieelarve kulude maht kokku:
5 924 465 664</t>
        </r>
      </text>
    </comment>
    <comment ref="B61" authorId="0">
      <text>
        <r>
          <rPr>
            <b/>
            <sz val="8"/>
            <color indexed="81"/>
            <rFont val="Tahoma"/>
            <family val="2"/>
            <charset val="186"/>
          </rPr>
          <t>Lisaks VV kuludele (1 443 407 eur) on siin veel kulud:
  - KOV tasandus- ja toetusfond …  298 840 622 eur
  - EL liikmemaksud …………………  153 068 398 eur
  - VV reserv …………………………..     11 558 048 eur
  - Omandireformi reservfond ……       2 876 024 eur</t>
        </r>
        <r>
          <rPr>
            <sz val="8"/>
            <color indexed="81"/>
            <rFont val="Tahoma"/>
            <family val="2"/>
            <charset val="186"/>
          </rPr>
          <t xml:space="preserve">
  </t>
        </r>
      </text>
    </comment>
    <comment ref="B72" authorId="0">
      <text>
        <r>
          <rPr>
            <b/>
            <sz val="8"/>
            <color indexed="81"/>
            <rFont val="Tahoma"/>
            <family val="2"/>
            <charset val="186"/>
          </rPr>
          <t>Riigikogu ……………………….  12 412 105
Presidendi Kantselei ………..     1 575 864
Riigikontroll …………………..      2 971 911    
Õiguskantsleri kantselei …..     1 200 248    
Riigikohus ……………………..     3 810 242
Vabariigi Valitsus ……………    
Riigikantselei …………………     6 258 600</t>
        </r>
        <r>
          <rPr>
            <sz val="8"/>
            <color indexed="81"/>
            <rFont val="Tahoma"/>
            <family val="2"/>
            <charset val="186"/>
          </rPr>
          <t xml:space="preserve">
</t>
        </r>
      </text>
    </comment>
    <comment ref="B74" authorId="0">
      <text>
        <r>
          <rPr>
            <b/>
            <sz val="8"/>
            <color indexed="81"/>
            <rFont val="Tahoma"/>
            <family val="2"/>
            <charset val="186"/>
          </rPr>
          <t>Riigikogu ……………………….   4 181 935
Presidendi Kantselei ………..    1 677 564
Riigikontroll …………………..        984 771
Õiguskantsleri kantselei …..       383 791
Riigikohus ……………………..       483 814
Vabariigi Valitsus ……………  
Riigikantselei …………………    3 067 123</t>
        </r>
        <r>
          <rPr>
            <sz val="8"/>
            <color indexed="81"/>
            <rFont val="Tahoma"/>
            <family val="2"/>
            <charset val="186"/>
          </rPr>
          <t xml:space="preserve">
</t>
        </r>
      </text>
    </comment>
    <comment ref="B76" authorId="0">
      <text>
        <r>
          <rPr>
            <b/>
            <sz val="8"/>
            <color indexed="81"/>
            <rFont val="Tahoma"/>
            <family val="2"/>
            <charset val="186"/>
          </rPr>
          <t>Riigikogu ……………………….      6 256 405
Presidendi Kantselei ………..         484 987
Riigikontroll …………………..          284 548
Õiguskantsleri kantselei …..            36 504
Riigikohus ……………………..          454 558
Vabariigi Valitsus ……………  451 909 020
Riigikantselei …………………            94 439</t>
        </r>
        <r>
          <rPr>
            <sz val="8"/>
            <color indexed="81"/>
            <rFont val="Tahoma"/>
            <family val="2"/>
            <charset val="186"/>
          </rPr>
          <t xml:space="preserve">
</t>
        </r>
      </text>
    </comment>
    <comment ref="B78" authorId="0">
      <text>
        <r>
          <rPr>
            <b/>
            <sz val="8"/>
            <color indexed="81"/>
            <rFont val="Tahoma"/>
            <family val="2"/>
            <charset val="186"/>
          </rPr>
          <t>Riigikogu ………………………. 668 452
Presidendi Kantselei ………..    12 782
Riigikontroll …………………..      4 474
Õiguskantsleri kantselei ….. 
Riigikohus ……………………..    31 956
Vabariigi Valitsus ……………  
Riigikantselei ………………… 114 913</t>
        </r>
        <r>
          <rPr>
            <sz val="8"/>
            <color indexed="81"/>
            <rFont val="Tahoma"/>
            <family val="2"/>
            <charset val="186"/>
          </rPr>
          <t xml:space="preserve">
</t>
        </r>
      </text>
    </comment>
    <comment ref="B80" authorId="0">
      <text>
        <r>
          <rPr>
            <b/>
            <sz val="8"/>
            <color indexed="81"/>
            <rFont val="Tahoma"/>
            <family val="2"/>
            <charset val="186"/>
          </rPr>
          <t>Riigikogu ……………………….         12 782
Presidendi Kantselei ………..            6 167
Riigikontroll …………………..  
Õiguskantsleri kantselei ….. 
Riigikohus ……………………..                 64
Vabariigi Valitsus ……………  14 434 072
Riigikantselei …………………            6 835</t>
        </r>
        <r>
          <rPr>
            <sz val="8"/>
            <color indexed="81"/>
            <rFont val="Tahoma"/>
            <family val="2"/>
            <charset val="186"/>
          </rPr>
          <t xml:space="preserve">
</t>
        </r>
      </text>
    </comment>
  </commentList>
</comments>
</file>

<file path=xl/comments3.xml><?xml version="1.0" encoding="utf-8"?>
<comments xmlns="http://schemas.openxmlformats.org/spreadsheetml/2006/main">
  <authors>
    <author>Paul Tammert</author>
  </authors>
  <commentList>
    <comment ref="I19" authorId="0">
      <text>
        <r>
          <rPr>
            <b/>
            <sz val="8"/>
            <color indexed="81"/>
            <rFont val="Tahoma"/>
            <family val="2"/>
            <charset val="186"/>
          </rPr>
          <t xml:space="preserve">Investeeringud riigieelarve vahenditest.
Nendele lisanduvad veel investeeringud:
  -  Riigi Kinnisvara AS 44 milj eur
  - CO2 kvoodi tuludest 131 milj eur
 </t>
        </r>
        <r>
          <rPr>
            <sz val="8"/>
            <color indexed="81"/>
            <rFont val="Tahoma"/>
            <family val="2"/>
            <charset val="186"/>
          </rPr>
          <t xml:space="preserve">
</t>
        </r>
      </text>
    </comment>
    <comment ref="Y24" authorId="0">
      <text>
        <r>
          <rPr>
            <b/>
            <sz val="8"/>
            <color indexed="81"/>
            <rFont val="Tahoma"/>
            <family val="2"/>
            <charset val="186"/>
          </rPr>
          <t>Lisaks VV kuludele (1 443 407 eur) on siin veel kulud:
  - KOV tasandus- ja toetusfond …  298 840 622 eur
  - EL liikmemaksud …………………  153 068 398 eur
  - VV reserv …………………………..     11 558 048 eur
  - Omandireformi reservfond ……       2 876 024 eur</t>
        </r>
        <r>
          <rPr>
            <sz val="8"/>
            <color indexed="81"/>
            <rFont val="Tahoma"/>
            <family val="2"/>
            <charset val="186"/>
          </rPr>
          <t xml:space="preserve">
  </t>
        </r>
      </text>
    </comment>
    <comment ref="U47" authorId="0">
      <text>
        <r>
          <rPr>
            <b/>
            <sz val="8"/>
            <color indexed="81"/>
            <rFont val="Tahoma"/>
            <family val="2"/>
            <charset val="186"/>
          </rPr>
          <t>Peretoetused (lapsetoetus, lapsehooldustasu, sünnitoetused jm)
Toimetulekutoetus ja täiendav sotsiaaltoetus (KOV-le) 222,37 mln eur
Töötutoetus 11,2 mln eur
Toetus puuetega inimestele ja nende hooldajatele 59,97 mln eur
Õppetoetus 17,7 mln eur
Riigi poolt tasutav SM osa 83,22 mln eur
Muud sotsiaalabitoetused 17,14 mln eur</t>
        </r>
        <r>
          <rPr>
            <sz val="8"/>
            <color indexed="81"/>
            <rFont val="Tahoma"/>
            <family val="2"/>
            <charset val="186"/>
          </rPr>
          <t xml:space="preserve">
</t>
        </r>
      </text>
    </comment>
    <comment ref="W47" authorId="0">
      <text>
        <r>
          <rPr>
            <b/>
            <sz val="8"/>
            <color indexed="81"/>
            <rFont val="Tahoma"/>
            <family val="2"/>
            <charset val="186"/>
          </rPr>
          <t>Riikliku pensionikindlustuse väljamaksed 1 265,5 mln eur
Pensionikindlustustoetused muude riigitulude arvelt 20,45 mln eur
Riigi maksed KKP fondidesse 79,1 mln eur</t>
        </r>
        <r>
          <rPr>
            <sz val="8"/>
            <color indexed="81"/>
            <rFont val="Tahoma"/>
            <family val="2"/>
            <charset val="186"/>
          </rPr>
          <t xml:space="preserve">
</t>
        </r>
      </text>
    </comment>
  </commentList>
</comments>
</file>

<file path=xl/sharedStrings.xml><?xml version="1.0" encoding="utf-8"?>
<sst xmlns="http://schemas.openxmlformats.org/spreadsheetml/2006/main" count="419" uniqueCount="221">
  <si>
    <t>Personalikulud</t>
  </si>
  <si>
    <t>Riigieealrve kulud (eurodes)</t>
  </si>
  <si>
    <t>Majandamiskulud</t>
  </si>
  <si>
    <t>Eraldised</t>
  </si>
  <si>
    <t>Ülekanded JI-le</t>
  </si>
  <si>
    <t>Ülekanded FI-le</t>
  </si>
  <si>
    <t xml:space="preserve"> s.h sotsiaalabi</t>
  </si>
  <si>
    <t xml:space="preserve"> s.h sotsiaalkindlustustoetused</t>
  </si>
  <si>
    <t>Investeeringud</t>
  </si>
  <si>
    <t>Riigieelarve kulud</t>
  </si>
  <si>
    <t>Riigieealrve tulud</t>
  </si>
  <si>
    <t>Käibemaks</t>
  </si>
  <si>
    <t>KOV tulud</t>
  </si>
  <si>
    <t>Tasandusfond (riigieealrvest)</t>
  </si>
  <si>
    <t xml:space="preserve"> </t>
  </si>
  <si>
    <t>Aktsiisid</t>
  </si>
  <si>
    <t xml:space="preserve"> s.h Alkoholiaktsiis</t>
  </si>
  <si>
    <t xml:space="preserve"> s.h Tubakaaktsiis</t>
  </si>
  <si>
    <t xml:space="preserve"> s.h Kütuseaktsiis</t>
  </si>
  <si>
    <t xml:space="preserve"> s.h Elektriaktsiis</t>
  </si>
  <si>
    <t>Tulumaks</t>
  </si>
  <si>
    <t xml:space="preserve"> s.h FI tulumaks</t>
  </si>
  <si>
    <t xml:space="preserve"> s.h JI tulumaks</t>
  </si>
  <si>
    <t xml:space="preserve"> s.h Pakendiaktsiis</t>
  </si>
  <si>
    <t>Omandimaksud</t>
  </si>
  <si>
    <t xml:space="preserve"> s.h Raskeveokimaks</t>
  </si>
  <si>
    <t>Sotsiaalmaksud</t>
  </si>
  <si>
    <t xml:space="preserve"> s.h Pensionimaks</t>
  </si>
  <si>
    <t xml:space="preserve"> s.h Haiguskindlustus</t>
  </si>
  <si>
    <t>Mittemaksutulud</t>
  </si>
  <si>
    <t xml:space="preserve"> s.h Kaupade ja teenuste müük</t>
  </si>
  <si>
    <t xml:space="preserve"> s.h Toetused</t>
  </si>
  <si>
    <t xml:space="preserve"> s.h Varade müük</t>
  </si>
  <si>
    <t xml:space="preserve"> s.h Tulud varadelt</t>
  </si>
  <si>
    <t xml:space="preserve"> s.h Muud tulud</t>
  </si>
  <si>
    <t xml:space="preserve"> s.h Hasartmängumaks</t>
  </si>
  <si>
    <t xml:space="preserve"> s.h Tollimaks</t>
  </si>
  <si>
    <t xml:space="preserve"> Maamaks</t>
  </si>
  <si>
    <t>FI Tulumaks</t>
  </si>
  <si>
    <t>Müügimaks</t>
  </si>
  <si>
    <t>Paadimaks</t>
  </si>
  <si>
    <t>Pensionikassa</t>
  </si>
  <si>
    <t>Haigekassa</t>
  </si>
  <si>
    <t>Finantskulud</t>
  </si>
  <si>
    <t>Riigieelarve tulud</t>
  </si>
  <si>
    <t>Riigieelarve tasakaal</t>
  </si>
  <si>
    <t xml:space="preserve">  Riigieelarve kulud</t>
  </si>
  <si>
    <t xml:space="preserve">     </t>
  </si>
  <si>
    <t xml:space="preserve">  Sihtasutuste  tulud</t>
  </si>
  <si>
    <t xml:space="preserve"> s.h Riigikogu</t>
  </si>
  <si>
    <t xml:space="preserve"> s.h Presidendi kantselei</t>
  </si>
  <si>
    <t xml:space="preserve"> s.h Riigikontroll</t>
  </si>
  <si>
    <t xml:space="preserve"> s.h Õiguskantsleri kantselei</t>
  </si>
  <si>
    <t xml:space="preserve"> s.h Riigikohus</t>
  </si>
  <si>
    <t xml:space="preserve"> s.h Vabariigi Valitsus</t>
  </si>
  <si>
    <t xml:space="preserve">Toetusfond </t>
  </si>
  <si>
    <t xml:space="preserve"> s.h hariduskuludeks</t>
  </si>
  <si>
    <t xml:space="preserve"> s.h toimetulekutoetusteks</t>
  </si>
  <si>
    <t xml:space="preserve"> s.h sotsiaaltoetusteks</t>
  </si>
  <si>
    <t xml:space="preserve"> s.h saarvaldadele</t>
  </si>
  <si>
    <t xml:space="preserve"> s.h tulubaasi stabiliseerimiseks</t>
  </si>
  <si>
    <t xml:space="preserve"> s.h Riigikantselei</t>
  </si>
  <si>
    <t xml:space="preserve"> s.h Ministeerium </t>
  </si>
  <si>
    <t xml:space="preserve"> s.h Keeleinspektsioon</t>
  </si>
  <si>
    <t xml:space="preserve"> s.h Andmesidevõrk</t>
  </si>
  <si>
    <t xml:space="preserve"> s.h Noorsootöö keskus</t>
  </si>
  <si>
    <t xml:space="preserve"> s.h Eksami- ja Kvalifikatsioonikeskus</t>
  </si>
  <si>
    <t xml:space="preserve"> s.h Kutseõppeasutustele</t>
  </si>
  <si>
    <t xml:space="preserve"> s.h Rakenduskõrgkoolidele</t>
  </si>
  <si>
    <t xml:space="preserve"> s.h Riigigümnaasiumitele</t>
  </si>
  <si>
    <t xml:space="preserve"> s.h Teadus- ja arendusasutustele</t>
  </si>
  <si>
    <t xml:space="preserve"> + KOV hariduskulude toetus</t>
  </si>
  <si>
    <t xml:space="preserve"> + KOV kulutused</t>
  </si>
  <si>
    <t>?</t>
  </si>
  <si>
    <t xml:space="preserve"> s.h Ministeerium</t>
  </si>
  <si>
    <t xml:space="preserve"> s.h Prokuratuur</t>
  </si>
  <si>
    <t xml:space="preserve"> s.h Kohtuekspertiisi Instituut</t>
  </si>
  <si>
    <t xml:space="preserve"> s.h Registrite ja Infosüsteemide keskus</t>
  </si>
  <si>
    <t xml:space="preserve"> s.h Kohtute raamatupidamiskeskus</t>
  </si>
  <si>
    <t xml:space="preserve"> s.h Andmekaitse inspektsioon</t>
  </si>
  <si>
    <t xml:space="preserve"> s.h I ja II astme kohtud</t>
  </si>
  <si>
    <t xml:space="preserve"> s.h Kinnipidamiskohad</t>
  </si>
  <si>
    <t xml:space="preserve"> s.h Personalikulud</t>
  </si>
  <si>
    <t xml:space="preserve"> s.h Majandamiskulud</t>
  </si>
  <si>
    <t xml:space="preserve"> s.h Eraldised</t>
  </si>
  <si>
    <t xml:space="preserve"> s.h Investeeringud</t>
  </si>
  <si>
    <t xml:space="preserve"> s.h Muud kulud</t>
  </si>
  <si>
    <t>Justiits-</t>
  </si>
  <si>
    <t>ministeerium</t>
  </si>
  <si>
    <t>Kaitse-</t>
  </si>
  <si>
    <t xml:space="preserve"> s.h Kaitsevägi</t>
  </si>
  <si>
    <t xml:space="preserve"> s.h Kaitseressursside Amet</t>
  </si>
  <si>
    <t xml:space="preserve"> s.h Seli Tervisekeskus</t>
  </si>
  <si>
    <t xml:space="preserve"> s.h Muuseumid</t>
  </si>
  <si>
    <t>Keskkonna-</t>
  </si>
  <si>
    <t xml:space="preserve"> s.h Maaamet</t>
  </si>
  <si>
    <t xml:space="preserve"> s.h Keskkonnainspektsioon</t>
  </si>
  <si>
    <t xml:space="preserve"> s.h Keskkonnateabe Keskus</t>
  </si>
  <si>
    <t xml:space="preserve"> s.h Meteoroloogia- ja Hüdroloogia Inst.</t>
  </si>
  <si>
    <t xml:space="preserve"> s.h Põlula Kalakasvatuskeskus</t>
  </si>
  <si>
    <t xml:space="preserve"> s.h Keskkonnaamet</t>
  </si>
  <si>
    <t xml:space="preserve"> s.h Loodusmuuseum</t>
  </si>
  <si>
    <t>Kultuuri-</t>
  </si>
  <si>
    <t>Haridus-</t>
  </si>
  <si>
    <t xml:space="preserve"> s.h Muinsuskaitseamet</t>
  </si>
  <si>
    <t xml:space="preserve"> s.h Hoiuraamatukogu</t>
  </si>
  <si>
    <t xml:space="preserve"> s.h Lastekirjanduse Teabekeskus</t>
  </si>
  <si>
    <t xml:space="preserve"> s.h Rahvakultuuri Arendus- ja Koolituskeskus</t>
  </si>
  <si>
    <t xml:space="preserve"> s.h Kontserdiorganisatsioonid</t>
  </si>
  <si>
    <t xml:space="preserve"> s.h Teatrid</t>
  </si>
  <si>
    <t xml:space="preserve"> s.h Võru Instituut</t>
  </si>
  <si>
    <t xml:space="preserve"> s.h Maanteeamet</t>
  </si>
  <si>
    <t xml:space="preserve"> s.h Tehnilise Järelevalve Insp.</t>
  </si>
  <si>
    <t xml:space="preserve"> s.h Veeteede Amet</t>
  </si>
  <si>
    <t xml:space="preserve"> s.h Riigi Infosüsteemide Arenduskeskus</t>
  </si>
  <si>
    <t xml:space="preserve"> s.h Konkurentsiamet</t>
  </si>
  <si>
    <t xml:space="preserve"> s.h Patendiamet</t>
  </si>
  <si>
    <t xml:space="preserve"> s.h Tarbijakaitseamet</t>
  </si>
  <si>
    <t xml:space="preserve"> s.h Lennuamet</t>
  </si>
  <si>
    <t xml:space="preserve"> s.h Patendiinfo Keskus</t>
  </si>
  <si>
    <t>Sotsiaal-</t>
  </si>
  <si>
    <t>Rahandus-</t>
  </si>
  <si>
    <t>Välis-</t>
  </si>
  <si>
    <t>Sise-</t>
  </si>
  <si>
    <t>Põllumajandus-</t>
  </si>
  <si>
    <t xml:space="preserve"> s.h PRIA</t>
  </si>
  <si>
    <t xml:space="preserve"> s.h Põllumajandusamet</t>
  </si>
  <si>
    <t xml:space="preserve"> s.h Veterinaar- ja Toiduamet</t>
  </si>
  <si>
    <t xml:space="preserve"> s.h Jõudluskontrolli Keskus</t>
  </si>
  <si>
    <t xml:space="preserve"> s.h Maamajanduse Infokeskus</t>
  </si>
  <si>
    <t xml:space="preserve"> s.h Põllumajandusuuringute Keskus</t>
  </si>
  <si>
    <t xml:space="preserve"> s.h Veterinaar- ja Toidulaboratoorium</t>
  </si>
  <si>
    <t xml:space="preserve"> s.h Teadus ja arendusasutused</t>
  </si>
  <si>
    <t>Maj.- ja Kommunik.-</t>
  </si>
  <si>
    <t xml:space="preserve"> s.h Maksu- ja Tolliamet</t>
  </si>
  <si>
    <t xml:space="preserve"> s.h Statistikaamet</t>
  </si>
  <si>
    <t xml:space="preserve"> s.h Finantseerimistehingud</t>
  </si>
  <si>
    <t xml:space="preserve"> s.h Politsei- ja Piirivalveamet</t>
  </si>
  <si>
    <t xml:space="preserve"> s.h Päästeamet</t>
  </si>
  <si>
    <t xml:space="preserve"> s.h Sisekaitseakadeemia</t>
  </si>
  <si>
    <t xml:space="preserve"> s.h Infotehnoloogia ja Arenduskeskus</t>
  </si>
  <si>
    <t xml:space="preserve"> s.h Finatseerimistehingud</t>
  </si>
  <si>
    <t>Regionaal-</t>
  </si>
  <si>
    <t>minister</t>
  </si>
  <si>
    <t xml:space="preserve"> s.h Maavalitsused</t>
  </si>
  <si>
    <t xml:space="preserve"> s.h Ravimiamet</t>
  </si>
  <si>
    <t xml:space="preserve"> s.h Sotsiaakindlustusamet</t>
  </si>
  <si>
    <t xml:space="preserve"> s.h Tööinspektsioon</t>
  </si>
  <si>
    <t xml:space="preserve"> s.h Riikliku Lepitaja Kantselei</t>
  </si>
  <si>
    <t xml:space="preserve"> s.h Astangu Kutserehabilitatsiooni Keskus</t>
  </si>
  <si>
    <t xml:space="preserve"> s.h Terviseamet</t>
  </si>
  <si>
    <t xml:space="preserve"> s.h Illuka Varjupaigataotlejate Keskus</t>
  </si>
  <si>
    <t xml:space="preserve"> s.h Tervise Arengu Instituut</t>
  </si>
  <si>
    <t>Valitsussektor</t>
  </si>
  <si>
    <t>Välismin.</t>
  </si>
  <si>
    <t>Haridusmin.</t>
  </si>
  <si>
    <t>Kultuurimin.</t>
  </si>
  <si>
    <t>Sotsiaalmin.</t>
  </si>
  <si>
    <t>Rahandusmin.</t>
  </si>
  <si>
    <t>Sisemin.</t>
  </si>
  <si>
    <t>Regionaalmin.</t>
  </si>
  <si>
    <t>Justiitsmin.</t>
  </si>
  <si>
    <t>Kaitsemin.</t>
  </si>
  <si>
    <t>Keskkonnamin.</t>
  </si>
  <si>
    <t>Põllumajandmin.</t>
  </si>
  <si>
    <t>Maj-ja Kommunik.</t>
  </si>
  <si>
    <t>Riik kokku</t>
  </si>
  <si>
    <t xml:space="preserve">  Vastava sektori asutused</t>
  </si>
  <si>
    <t>Keskvalitsus kokku</t>
  </si>
  <si>
    <t>Justiiitsmin.</t>
  </si>
  <si>
    <t>Majandusmin.</t>
  </si>
  <si>
    <t xml:space="preserve">  Riigieealrve kulud</t>
  </si>
  <si>
    <t xml:space="preserve">   Riigieelarve tulu</t>
  </si>
  <si>
    <t>Üldandmed</t>
  </si>
  <si>
    <t>Elanikkonna suurus</t>
  </si>
  <si>
    <t>2010. a andmed</t>
  </si>
  <si>
    <t>2011 prog</t>
  </si>
  <si>
    <t xml:space="preserve"> s.h:</t>
  </si>
  <si>
    <t>Rahva arv</t>
  </si>
  <si>
    <t>Kuni 19 a. s.h</t>
  </si>
  <si>
    <t>20-65 aastased</t>
  </si>
  <si>
    <t>Üle 63 aastased</t>
  </si>
  <si>
    <t>Töötavaid inimesi</t>
  </si>
  <si>
    <t>Töötuid inimesi</t>
  </si>
  <si>
    <t>Keskmine töötasu</t>
  </si>
  <si>
    <t xml:space="preserve">Kapitalitulu suurus </t>
  </si>
  <si>
    <t>Riigi majandus</t>
  </si>
  <si>
    <t>RKP jooksevhindades</t>
  </si>
  <si>
    <t>SKP jooksevhindades</t>
  </si>
  <si>
    <t>SKP 2000 a alusel</t>
  </si>
  <si>
    <t>Tarbijahinna indeks</t>
  </si>
  <si>
    <t>Maksukoormus</t>
  </si>
  <si>
    <t>Töötuse määr (ametlik)</t>
  </si>
  <si>
    <t xml:space="preserve">  Järgnevad tabelid näitavad</t>
  </si>
  <si>
    <r>
      <t xml:space="preserve"> Tegelikud tulud või kulud: </t>
    </r>
    <r>
      <rPr>
        <i/>
        <sz val="18"/>
        <color rgb="FFFF0000"/>
        <rFont val="Arial Black"/>
        <family val="2"/>
        <charset val="186"/>
      </rPr>
      <t xml:space="preserve"> 1</t>
    </r>
  </si>
  <si>
    <r>
      <t xml:space="preserve"> Tulu või kulu ühe Eesti elaniku kohta keskmiselt:  </t>
    </r>
    <r>
      <rPr>
        <i/>
        <sz val="18"/>
        <color rgb="FFFF0000"/>
        <rFont val="Arial Black"/>
        <family val="2"/>
        <charset val="186"/>
      </rPr>
      <t>2</t>
    </r>
  </si>
  <si>
    <r>
      <t xml:space="preserve">Tulu või kulu ühe Eesti töötava isiku koht:  </t>
    </r>
    <r>
      <rPr>
        <i/>
        <sz val="18"/>
        <color rgb="FFFF0000"/>
        <rFont val="Arial Black"/>
        <family val="2"/>
        <charset val="186"/>
      </rPr>
      <t>3</t>
    </r>
  </si>
  <si>
    <t>2010 a sesuga</t>
  </si>
  <si>
    <t>Mehed</t>
  </si>
  <si>
    <t>Naised</t>
  </si>
  <si>
    <t>1-4</t>
  </si>
  <si>
    <t>5-9</t>
  </si>
  <si>
    <t>10-14</t>
  </si>
  <si>
    <t>15-19</t>
  </si>
  <si>
    <t>20-24</t>
  </si>
  <si>
    <t>25-29</t>
  </si>
  <si>
    <t>30-34</t>
  </si>
  <si>
    <t>35-39</t>
  </si>
  <si>
    <t>40-44</t>
  </si>
  <si>
    <t>45-49</t>
  </si>
  <si>
    <t>50-54</t>
  </si>
  <si>
    <t>55-59</t>
  </si>
  <si>
    <t>60-64</t>
  </si>
  <si>
    <t>65-69</t>
  </si>
  <si>
    <t>70-74</t>
  </si>
  <si>
    <t>75-79</t>
  </si>
  <si>
    <t>80-84</t>
  </si>
  <si>
    <t>85 ja vanemad</t>
  </si>
  <si>
    <t>Vanus teadmata</t>
  </si>
  <si>
    <t>Muud kulud</t>
  </si>
  <si>
    <t>Finantskuluid</t>
  </si>
</sst>
</file>

<file path=xl/styles.xml><?xml version="1.0" encoding="utf-8"?>
<styleSheet xmlns="http://schemas.openxmlformats.org/spreadsheetml/2006/main">
  <numFmts count="1">
    <numFmt numFmtId="164" formatCode="0.0%"/>
  </numFmts>
  <fonts count="23">
    <font>
      <sz val="11"/>
      <color theme="1"/>
      <name val="Calibri"/>
      <family val="2"/>
      <charset val="186"/>
      <scheme val="minor"/>
    </font>
    <font>
      <b/>
      <sz val="11"/>
      <color theme="1"/>
      <name val="Calibri"/>
      <family val="2"/>
      <charset val="186"/>
      <scheme val="minor"/>
    </font>
    <font>
      <b/>
      <sz val="20"/>
      <color theme="1"/>
      <name val="Calibri"/>
      <family val="2"/>
      <charset val="186"/>
      <scheme val="minor"/>
    </font>
    <font>
      <b/>
      <sz val="14"/>
      <color theme="1"/>
      <name val="Calibri"/>
      <family val="2"/>
      <charset val="186"/>
      <scheme val="minor"/>
    </font>
    <font>
      <b/>
      <sz val="16"/>
      <color theme="1"/>
      <name val="Calibri"/>
      <family val="2"/>
      <charset val="186"/>
      <scheme val="minor"/>
    </font>
    <font>
      <b/>
      <sz val="24"/>
      <color rgb="FF000099"/>
      <name val="Calibri"/>
      <family val="2"/>
      <charset val="186"/>
      <scheme val="minor"/>
    </font>
    <font>
      <b/>
      <sz val="24"/>
      <color rgb="FFC00000"/>
      <name val="Calibri"/>
      <family val="2"/>
      <charset val="186"/>
      <scheme val="minor"/>
    </font>
    <font>
      <b/>
      <sz val="24"/>
      <color rgb="FF006600"/>
      <name val="Calibri"/>
      <family val="2"/>
      <charset val="186"/>
      <scheme val="minor"/>
    </font>
    <font>
      <b/>
      <i/>
      <sz val="14"/>
      <color theme="1"/>
      <name val="Calibri"/>
      <family val="2"/>
      <charset val="186"/>
      <scheme val="minor"/>
    </font>
    <font>
      <sz val="8"/>
      <color indexed="81"/>
      <name val="Tahoma"/>
      <family val="2"/>
      <charset val="186"/>
    </font>
    <font>
      <b/>
      <sz val="8"/>
      <color indexed="81"/>
      <name val="Tahoma"/>
      <family val="2"/>
      <charset val="186"/>
    </font>
    <font>
      <b/>
      <sz val="9"/>
      <color indexed="81"/>
      <name val="Tahoma"/>
      <family val="2"/>
      <charset val="186"/>
    </font>
    <font>
      <b/>
      <i/>
      <sz val="14"/>
      <color rgb="FFC00000"/>
      <name val="Calibri"/>
      <family val="2"/>
      <charset val="186"/>
      <scheme val="minor"/>
    </font>
    <font>
      <sz val="8"/>
      <color indexed="81"/>
      <name val="Tahoma"/>
      <charset val="1"/>
    </font>
    <font>
      <b/>
      <sz val="8"/>
      <color indexed="81"/>
      <name val="Tahoma"/>
      <charset val="1"/>
    </font>
    <font>
      <b/>
      <sz val="22"/>
      <color theme="1"/>
      <name val="Calibri"/>
      <family val="2"/>
      <charset val="186"/>
      <scheme val="minor"/>
    </font>
    <font>
      <sz val="20"/>
      <color theme="1"/>
      <name val="Arial Black"/>
      <family val="2"/>
      <charset val="186"/>
    </font>
    <font>
      <i/>
      <sz val="18"/>
      <color theme="1"/>
      <name val="Arial Black"/>
      <family val="2"/>
      <charset val="186"/>
    </font>
    <font>
      <b/>
      <sz val="20"/>
      <color theme="1"/>
      <name val="Arial Black"/>
      <family val="2"/>
      <charset val="186"/>
    </font>
    <font>
      <i/>
      <sz val="18"/>
      <color rgb="FFFF0000"/>
      <name val="Arial Black"/>
      <family val="2"/>
      <charset val="186"/>
    </font>
    <font>
      <b/>
      <sz val="9"/>
      <color rgb="FF000000"/>
      <name val="Arial"/>
      <family val="2"/>
      <charset val="186"/>
    </font>
    <font>
      <sz val="9"/>
      <color rgb="FF000000"/>
      <name val="Arial"/>
      <family val="2"/>
      <charset val="186"/>
    </font>
    <font>
      <b/>
      <sz val="14"/>
      <color rgb="FFFF0000"/>
      <name val="Calibri"/>
      <family val="2"/>
      <charset val="186"/>
      <scheme val="minor"/>
    </font>
  </fonts>
  <fills count="14">
    <fill>
      <patternFill patternType="none"/>
    </fill>
    <fill>
      <patternFill patternType="gray125"/>
    </fill>
    <fill>
      <patternFill patternType="solid">
        <fgColor rgb="FFFFFF00"/>
        <bgColor indexed="64"/>
      </patternFill>
    </fill>
    <fill>
      <patternFill patternType="solid">
        <fgColor rgb="FFFF3300"/>
        <bgColor indexed="64"/>
      </patternFill>
    </fill>
    <fill>
      <patternFill patternType="solid">
        <fgColor rgb="FF00B0F0"/>
        <bgColor indexed="64"/>
      </patternFill>
    </fill>
    <fill>
      <patternFill patternType="solid">
        <fgColor rgb="FFFF603B"/>
        <bgColor indexed="64"/>
      </patternFill>
    </fill>
    <fill>
      <patternFill patternType="solid">
        <fgColor rgb="FF92D050"/>
        <bgColor indexed="64"/>
      </patternFill>
    </fill>
    <fill>
      <patternFill patternType="solid">
        <fgColor theme="0"/>
        <bgColor indexed="64"/>
      </patternFill>
    </fill>
    <fill>
      <patternFill patternType="solid">
        <fgColor rgb="FFFF66CC"/>
        <bgColor indexed="64"/>
      </patternFill>
    </fill>
    <fill>
      <patternFill patternType="solid">
        <fgColor rgb="FFFFCCFF"/>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E4FAC3"/>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4" fillId="0" borderId="0" xfId="0" applyFont="1"/>
    <xf numFmtId="3" fontId="3" fillId="2" borderId="1" xfId="0" applyNumberFormat="1" applyFont="1" applyFill="1" applyBorder="1"/>
    <xf numFmtId="0" fontId="6" fillId="0" borderId="0" xfId="0" applyFont="1"/>
    <xf numFmtId="0" fontId="0" fillId="0" borderId="1" xfId="0" applyBorder="1"/>
    <xf numFmtId="3" fontId="3" fillId="4"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0" fontId="2" fillId="4" borderId="0" xfId="0" applyFont="1" applyFill="1"/>
    <xf numFmtId="0" fontId="0" fillId="4" borderId="0" xfId="0" applyFill="1"/>
    <xf numFmtId="0" fontId="2" fillId="3" borderId="0" xfId="0" applyFont="1" applyFill="1"/>
    <xf numFmtId="0" fontId="0" fillId="3" borderId="0" xfId="0" applyFill="1"/>
    <xf numFmtId="0" fontId="5" fillId="7" borderId="0" xfId="0" applyFont="1" applyFill="1"/>
    <xf numFmtId="0" fontId="2" fillId="8" borderId="0" xfId="0" applyFont="1" applyFill="1"/>
    <xf numFmtId="0" fontId="0" fillId="8" borderId="0" xfId="0" applyFill="1"/>
    <xf numFmtId="0" fontId="7" fillId="0" borderId="0" xfId="0" applyFont="1"/>
    <xf numFmtId="0" fontId="8" fillId="0" borderId="0" xfId="0" applyFont="1"/>
    <xf numFmtId="3" fontId="3" fillId="9" borderId="1" xfId="0" applyNumberFormat="1" applyFont="1" applyFill="1" applyBorder="1"/>
    <xf numFmtId="0" fontId="4" fillId="0" borderId="0" xfId="0" applyFont="1" applyAlignment="1">
      <alignment horizontal="center"/>
    </xf>
    <xf numFmtId="0" fontId="0" fillId="0" borderId="0" xfId="0" applyAlignment="1">
      <alignment horizontal="center"/>
    </xf>
    <xf numFmtId="3" fontId="1" fillId="2" borderId="1" xfId="0" applyNumberFormat="1" applyFont="1" applyFill="1" applyBorder="1" applyAlignment="1">
      <alignment horizontal="right" vertical="center"/>
    </xf>
    <xf numFmtId="0" fontId="1" fillId="0" borderId="1" xfId="0" applyFont="1" applyBorder="1" applyAlignment="1">
      <alignment horizontal="left" vertical="center"/>
    </xf>
    <xf numFmtId="3" fontId="0" fillId="0" borderId="0" xfId="0" applyNumberFormat="1"/>
    <xf numFmtId="0" fontId="12" fillId="0" borderId="0" xfId="0" applyFont="1"/>
    <xf numFmtId="3" fontId="3" fillId="9" borderId="1" xfId="0" applyNumberFormat="1" applyFont="1" applyFill="1" applyBorder="1" applyAlignment="1">
      <alignment horizontal="center"/>
    </xf>
    <xf numFmtId="0" fontId="0" fillId="10" borderId="0" xfId="0" applyFill="1"/>
    <xf numFmtId="3" fontId="0" fillId="0" borderId="1" xfId="0" applyNumberFormat="1" applyBorder="1"/>
    <xf numFmtId="3" fontId="3" fillId="2" borderId="2" xfId="0" applyNumberFormat="1" applyFont="1" applyFill="1" applyBorder="1"/>
    <xf numFmtId="0" fontId="4" fillId="0" borderId="1" xfId="0" applyFont="1" applyBorder="1" applyAlignment="1">
      <alignment horizontal="center"/>
    </xf>
    <xf numFmtId="0" fontId="4" fillId="0" borderId="1" xfId="0" applyFont="1" applyBorder="1" applyAlignment="1">
      <alignment horizontal="left"/>
    </xf>
    <xf numFmtId="0" fontId="4" fillId="0" borderId="0" xfId="0" applyFont="1" applyAlignment="1">
      <alignment horizontal="left"/>
    </xf>
    <xf numFmtId="0" fontId="15" fillId="0" borderId="0" xfId="0" applyFont="1"/>
    <xf numFmtId="0" fontId="16" fillId="0" borderId="0" xfId="0" applyFont="1"/>
    <xf numFmtId="0" fontId="1" fillId="11" borderId="1" xfId="0" applyFont="1" applyFill="1" applyBorder="1"/>
    <xf numFmtId="0" fontId="1" fillId="11" borderId="1" xfId="0" applyFont="1" applyFill="1" applyBorder="1" applyAlignment="1">
      <alignment horizontal="center"/>
    </xf>
    <xf numFmtId="0" fontId="0" fillId="10" borderId="1" xfId="0" applyFill="1" applyBorder="1"/>
    <xf numFmtId="3" fontId="0" fillId="2" borderId="1" xfId="0" applyNumberFormat="1" applyFill="1" applyBorder="1"/>
    <xf numFmtId="3" fontId="0" fillId="7" borderId="1" xfId="0" applyNumberFormat="1" applyFill="1" applyBorder="1"/>
    <xf numFmtId="10" fontId="0" fillId="2" borderId="1" xfId="0" applyNumberFormat="1" applyFill="1" applyBorder="1" applyAlignment="1">
      <alignment horizontal="center"/>
    </xf>
    <xf numFmtId="0" fontId="0" fillId="2" borderId="1" xfId="0" applyFill="1" applyBorder="1"/>
    <xf numFmtId="0" fontId="1" fillId="11" borderId="3" xfId="0" applyFont="1" applyFill="1" applyBorder="1"/>
    <xf numFmtId="0" fontId="0" fillId="11" borderId="4" xfId="0" applyFill="1" applyBorder="1" applyAlignment="1">
      <alignment horizontal="center"/>
    </xf>
    <xf numFmtId="0" fontId="0" fillId="11" borderId="2" xfId="0" applyFill="1" applyBorder="1" applyAlignment="1">
      <alignment horizontal="center"/>
    </xf>
    <xf numFmtId="0" fontId="0" fillId="10" borderId="5" xfId="0" applyFill="1" applyBorder="1"/>
    <xf numFmtId="3" fontId="0" fillId="2" borderId="5" xfId="0" applyNumberFormat="1" applyFill="1" applyBorder="1"/>
    <xf numFmtId="164" fontId="0" fillId="2" borderId="1" xfId="0" applyNumberFormat="1" applyFill="1" applyBorder="1" applyAlignment="1">
      <alignment horizontal="center"/>
    </xf>
    <xf numFmtId="0" fontId="17" fillId="0" borderId="0" xfId="0" applyFont="1"/>
    <xf numFmtId="3" fontId="18" fillId="2" borderId="1" xfId="0" applyNumberFormat="1" applyFont="1" applyFill="1" applyBorder="1" applyAlignment="1">
      <alignment horizontal="center"/>
    </xf>
    <xf numFmtId="0" fontId="20" fillId="12" borderId="1" xfId="0" applyFont="1" applyFill="1" applyBorder="1" applyAlignment="1">
      <alignment horizontal="left" vertical="top" wrapText="1"/>
    </xf>
    <xf numFmtId="0" fontId="21" fillId="12" borderId="1" xfId="0" applyFont="1" applyFill="1" applyBorder="1" applyAlignment="1">
      <alignment horizontal="left" vertical="top" wrapText="1"/>
    </xf>
    <xf numFmtId="49" fontId="20" fillId="12" borderId="1" xfId="0" applyNumberFormat="1" applyFont="1" applyFill="1" applyBorder="1" applyAlignment="1">
      <alignment horizontal="left" vertical="top" wrapText="1"/>
    </xf>
    <xf numFmtId="3" fontId="21" fillId="13" borderId="1" xfId="0" applyNumberFormat="1" applyFont="1" applyFill="1" applyBorder="1" applyAlignment="1">
      <alignment horizontal="right" vertical="top"/>
    </xf>
    <xf numFmtId="0" fontId="21" fillId="13" borderId="1" xfId="0" applyFont="1" applyFill="1" applyBorder="1" applyAlignment="1">
      <alignment horizontal="right" vertical="top"/>
    </xf>
    <xf numFmtId="3" fontId="22" fillId="2" borderId="1" xfId="0" applyNumberFormat="1" applyFont="1" applyFill="1" applyBorder="1"/>
  </cellXfs>
  <cellStyles count="1">
    <cellStyle name="Normal" xfId="0" builtinId="0"/>
  </cellStyles>
  <dxfs count="0"/>
  <tableStyles count="0" defaultTableStyle="TableStyleMedium9" defaultPivotStyle="PivotStyleLight16"/>
  <colors>
    <mruColors>
      <color rgb="FFCCCC00"/>
      <color rgb="FFFF66CC"/>
      <color rgb="FF000099"/>
      <color rgb="FFFFCCFF"/>
      <color rgb="FF006600"/>
      <color rgb="FFFF603B"/>
      <color rgb="FFFF33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manualLayout>
          <c:layoutTarget val="inner"/>
          <c:xMode val="edge"/>
          <c:yMode val="edge"/>
          <c:x val="3.2203271897005711E-2"/>
          <c:y val="0.13846800703310144"/>
          <c:w val="0.5078272053600138"/>
          <c:h val="0.78736362180079555"/>
        </c:manualLayout>
      </c:layout>
      <c:pie3DChart>
        <c:varyColors val="1"/>
        <c:ser>
          <c:idx val="0"/>
          <c:order val="0"/>
          <c:explosion val="25"/>
          <c:dLbls>
            <c:dLbl>
              <c:idx val="1"/>
              <c:layout>
                <c:manualLayout>
                  <c:x val="-2.3889449716221395E-2"/>
                  <c:y val="-9.0481436299335694E-2"/>
                </c:manualLayout>
              </c:layout>
              <c:showPercent val="1"/>
            </c:dLbl>
            <c:dLbl>
              <c:idx val="4"/>
              <c:layout>
                <c:manualLayout>
                  <c:x val="-1.6608559542663503E-3"/>
                  <c:y val="-0.12459037280534109"/>
                </c:manualLayout>
              </c:layout>
              <c:showPercent val="1"/>
            </c:dLbl>
            <c:numFmt formatCode="0.0%" sourceLinked="0"/>
            <c:txPr>
              <a:bodyPr/>
              <a:lstStyle/>
              <a:p>
                <a:pPr>
                  <a:defRPr b="1"/>
                </a:pPr>
                <a:endParaRPr lang="et-EE"/>
              </a:p>
            </c:txPr>
            <c:showPercent val="1"/>
            <c:showLeaderLines val="1"/>
          </c:dLbls>
          <c:cat>
            <c:strRef>
              <c:f>'Tulud-Kulud'!$P$3:$P$7</c:f>
              <c:strCache>
                <c:ptCount val="5"/>
                <c:pt idx="0">
                  <c:v>Personalikulud</c:v>
                </c:pt>
                <c:pt idx="1">
                  <c:v>Majandamiskulud</c:v>
                </c:pt>
                <c:pt idx="2">
                  <c:v>Eraldised</c:v>
                </c:pt>
                <c:pt idx="3">
                  <c:v>Investeeringud</c:v>
                </c:pt>
                <c:pt idx="4">
                  <c:v>Finantskulud</c:v>
                </c:pt>
              </c:strCache>
            </c:strRef>
          </c:cat>
          <c:val>
            <c:numRef>
              <c:f>'Tulud-Kulud'!$Q$3:$Q$7</c:f>
              <c:numCache>
                <c:formatCode>#,##0</c:formatCode>
                <c:ptCount val="5"/>
                <c:pt idx="0">
                  <c:v>90.543503449082195</c:v>
                </c:pt>
                <c:pt idx="1">
                  <c:v>62.078005232082312</c:v>
                </c:pt>
                <c:pt idx="2">
                  <c:v>672.37713141587744</c:v>
                </c:pt>
                <c:pt idx="3">
                  <c:v>43.698564392610784</c:v>
                </c:pt>
                <c:pt idx="4">
                  <c:v>9.2928104173974049</c:v>
                </c:pt>
              </c:numCache>
            </c:numRef>
          </c:val>
        </c:ser>
      </c:pie3DChart>
    </c:plotArea>
    <c:legend>
      <c:legendPos val="r"/>
      <c:layout>
        <c:manualLayout>
          <c:xMode val="edge"/>
          <c:yMode val="edge"/>
          <c:x val="0.56087010491209954"/>
          <c:y val="0.28123371902455857"/>
          <c:w val="0.34506333697041647"/>
          <c:h val="0.58520755293937776"/>
        </c:manualLayout>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pie3DChart>
        <c:varyColors val="1"/>
        <c:ser>
          <c:idx val="0"/>
          <c:order val="0"/>
          <c:explosion val="10"/>
          <c:dLbls>
            <c:numFmt formatCode="0.0%" sourceLinked="0"/>
            <c:txPr>
              <a:bodyPr/>
              <a:lstStyle/>
              <a:p>
                <a:pPr>
                  <a:defRPr sz="1050" b="1"/>
                </a:pPr>
                <a:endParaRPr lang="et-EE"/>
              </a:p>
            </c:txPr>
            <c:showLegendKey val="1"/>
            <c:showPercent val="1"/>
            <c:showLeaderLines val="1"/>
          </c:dLbls>
          <c:cat>
            <c:strRef>
              <c:f>'Tulud-Kulud'!$P$31:$P$36</c:f>
              <c:strCache>
                <c:ptCount val="6"/>
                <c:pt idx="0">
                  <c:v>Omandimaksud</c:v>
                </c:pt>
                <c:pt idx="1">
                  <c:v>Tulumaks</c:v>
                </c:pt>
                <c:pt idx="2">
                  <c:v>Käibemaks</c:v>
                </c:pt>
                <c:pt idx="3">
                  <c:v>Aktsiisid</c:v>
                </c:pt>
                <c:pt idx="4">
                  <c:v>Mittemaksutulud</c:v>
                </c:pt>
                <c:pt idx="5">
                  <c:v>Sotsiaalmaksud</c:v>
                </c:pt>
              </c:strCache>
            </c:strRef>
          </c:cat>
          <c:val>
            <c:numRef>
              <c:f>'Tulud-Kulud'!$Q$31:$Q$36</c:f>
              <c:numCache>
                <c:formatCode>#,##0</c:formatCode>
                <c:ptCount val="6"/>
                <c:pt idx="0">
                  <c:v>3600000</c:v>
                </c:pt>
                <c:pt idx="1">
                  <c:v>444200000</c:v>
                </c:pt>
                <c:pt idx="2">
                  <c:v>1300000000</c:v>
                </c:pt>
                <c:pt idx="3">
                  <c:v>716831956</c:v>
                </c:pt>
                <c:pt idx="4">
                  <c:v>1464100000</c:v>
                </c:pt>
                <c:pt idx="5">
                  <c:v>1750500000</c:v>
                </c:pt>
              </c:numCache>
            </c:numRef>
          </c:val>
        </c:ser>
      </c:pie3DChart>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pie3DChart>
        <c:varyColors val="1"/>
        <c:ser>
          <c:idx val="0"/>
          <c:order val="0"/>
          <c:explosion val="25"/>
          <c:dPt>
            <c:idx val="1"/>
            <c:spPr>
              <a:solidFill>
                <a:srgbClr val="00B050"/>
              </a:solidFill>
            </c:spPr>
          </c:dPt>
          <c:dPt>
            <c:idx val="2"/>
            <c:spPr>
              <a:solidFill>
                <a:srgbClr val="CCCC00"/>
              </a:solidFill>
            </c:spPr>
          </c:dPt>
          <c:dPt>
            <c:idx val="3"/>
            <c:spPr>
              <a:solidFill>
                <a:srgbClr val="FF66CC"/>
              </a:solidFill>
            </c:spPr>
          </c:dPt>
          <c:dLbls>
            <c:numFmt formatCode="0.00%" sourceLinked="0"/>
            <c:txPr>
              <a:bodyPr/>
              <a:lstStyle/>
              <a:p>
                <a:pPr>
                  <a:defRPr sz="1100" b="1"/>
                </a:pPr>
                <a:endParaRPr lang="et-EE"/>
              </a:p>
            </c:txPr>
            <c:showPercent val="1"/>
            <c:showLeaderLines val="1"/>
          </c:dLbls>
          <c:cat>
            <c:strRef>
              <c:f>'Kulud objekt'!$Q$3:$Q$15</c:f>
              <c:strCache>
                <c:ptCount val="13"/>
                <c:pt idx="0">
                  <c:v>Valitsussektor</c:v>
                </c:pt>
                <c:pt idx="1">
                  <c:v>Haridusmin.</c:v>
                </c:pt>
                <c:pt idx="2">
                  <c:v>Kultuurimin.</c:v>
                </c:pt>
                <c:pt idx="3">
                  <c:v>Sotsiaalmin.</c:v>
                </c:pt>
                <c:pt idx="4">
                  <c:v>Rahandusmin.</c:v>
                </c:pt>
                <c:pt idx="5">
                  <c:v>Välismin.</c:v>
                </c:pt>
                <c:pt idx="6">
                  <c:v>Sisemin.</c:v>
                </c:pt>
                <c:pt idx="7">
                  <c:v>Regionaalmin.</c:v>
                </c:pt>
                <c:pt idx="8">
                  <c:v>Justiitsmin.</c:v>
                </c:pt>
                <c:pt idx="9">
                  <c:v>Kaitsemin.</c:v>
                </c:pt>
                <c:pt idx="10">
                  <c:v>Keskkonnamin.</c:v>
                </c:pt>
                <c:pt idx="11">
                  <c:v>Põllumajandmin.</c:v>
                </c:pt>
                <c:pt idx="12">
                  <c:v>Maj-ja Kommunik.</c:v>
                </c:pt>
              </c:strCache>
            </c:strRef>
          </c:cat>
          <c:val>
            <c:numRef>
              <c:f>'Kulud objekt'!$R$3:$R$15</c:f>
              <c:numCache>
                <c:formatCode>#,##0</c:formatCode>
                <c:ptCount val="13"/>
                <c:pt idx="0">
                  <c:v>513796051</c:v>
                </c:pt>
                <c:pt idx="1">
                  <c:v>483095302</c:v>
                </c:pt>
                <c:pt idx="2">
                  <c:v>146468232</c:v>
                </c:pt>
                <c:pt idx="3">
                  <c:v>2640628539</c:v>
                </c:pt>
                <c:pt idx="4">
                  <c:v>216142377</c:v>
                </c:pt>
                <c:pt idx="5">
                  <c:v>49737491</c:v>
                </c:pt>
                <c:pt idx="6">
                  <c:v>403330378</c:v>
                </c:pt>
                <c:pt idx="7">
                  <c:v>160120088</c:v>
                </c:pt>
                <c:pt idx="8">
                  <c:v>101632608</c:v>
                </c:pt>
                <c:pt idx="9">
                  <c:v>279742110</c:v>
                </c:pt>
                <c:pt idx="10">
                  <c:v>229406693</c:v>
                </c:pt>
                <c:pt idx="11">
                  <c:v>311482910</c:v>
                </c:pt>
                <c:pt idx="12">
                  <c:v>549002774</c:v>
                </c:pt>
              </c:numCache>
            </c:numRef>
          </c:val>
        </c:ser>
      </c:pie3DChart>
    </c:plotArea>
    <c:legend>
      <c:legendPos val="r"/>
      <c:layout>
        <c:manualLayout>
          <c:xMode val="edge"/>
          <c:yMode val="edge"/>
          <c:x val="0.79454730201599955"/>
          <c:y val="0.15237110382661395"/>
          <c:w val="0.18388200772656238"/>
          <c:h val="0.77509575657109964"/>
        </c:manualLayout>
      </c:layout>
      <c:txPr>
        <a:bodyPr/>
        <a:lstStyle/>
        <a:p>
          <a:pPr>
            <a:defRPr sz="1050" b="1"/>
          </a:pPr>
          <a:endParaRPr lang="et-EE"/>
        </a:p>
      </c:txPr>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1476376</xdr:colOff>
      <xdr:row>32</xdr:row>
      <xdr:rowOff>0</xdr:rowOff>
    </xdr:from>
    <xdr:to>
      <xdr:col>11</xdr:col>
      <xdr:colOff>161926</xdr:colOff>
      <xdr:row>65</xdr:row>
      <xdr:rowOff>200025</xdr:rowOff>
    </xdr:to>
    <xdr:cxnSp macro="">
      <xdr:nvCxnSpPr>
        <xdr:cNvPr id="3" name="Sirge noolkonnektor 2"/>
        <xdr:cNvCxnSpPr/>
      </xdr:nvCxnSpPr>
      <xdr:spPr>
        <a:xfrm rot="5400000">
          <a:off x="6153151" y="9534525"/>
          <a:ext cx="5324475" cy="542925"/>
        </a:xfrm>
        <a:prstGeom prst="straightConnector1">
          <a:avLst/>
        </a:prstGeom>
        <a:ln w="31750">
          <a:solidFill>
            <a:schemeClr val="bg2">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1390653</xdr:colOff>
      <xdr:row>34</xdr:row>
      <xdr:rowOff>28578</xdr:rowOff>
    </xdr:from>
    <xdr:to>
      <xdr:col>11</xdr:col>
      <xdr:colOff>1485899</xdr:colOff>
      <xdr:row>66</xdr:row>
      <xdr:rowOff>57150</xdr:rowOff>
    </xdr:to>
    <xdr:cxnSp macro="">
      <xdr:nvCxnSpPr>
        <xdr:cNvPr id="4" name="Sirge noolkonnektor 3"/>
        <xdr:cNvCxnSpPr/>
      </xdr:nvCxnSpPr>
      <xdr:spPr>
        <a:xfrm rot="16200000" flipH="1">
          <a:off x="7891465" y="10072691"/>
          <a:ext cx="4943472" cy="95246"/>
        </a:xfrm>
        <a:prstGeom prst="straightConnector1">
          <a:avLst/>
        </a:prstGeom>
        <a:ln w="3175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685800</xdr:colOff>
      <xdr:row>25</xdr:row>
      <xdr:rowOff>57150</xdr:rowOff>
    </xdr:from>
    <xdr:to>
      <xdr:col>6</xdr:col>
      <xdr:colOff>66675</xdr:colOff>
      <xdr:row>26</xdr:row>
      <xdr:rowOff>47625</xdr:rowOff>
    </xdr:to>
    <xdr:cxnSp macro="">
      <xdr:nvCxnSpPr>
        <xdr:cNvPr id="9" name="Sirge noolkonnektor 8"/>
        <xdr:cNvCxnSpPr/>
      </xdr:nvCxnSpPr>
      <xdr:spPr>
        <a:xfrm flipV="1">
          <a:off x="990600" y="5686425"/>
          <a:ext cx="4124325" cy="695325"/>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781050</xdr:colOff>
      <xdr:row>25</xdr:row>
      <xdr:rowOff>114301</xdr:rowOff>
    </xdr:from>
    <xdr:to>
      <xdr:col>7</xdr:col>
      <xdr:colOff>190500</xdr:colOff>
      <xdr:row>26</xdr:row>
      <xdr:rowOff>19050</xdr:rowOff>
    </xdr:to>
    <xdr:cxnSp macro="">
      <xdr:nvCxnSpPr>
        <xdr:cNvPr id="10" name="Sirge noolkonnektor 9"/>
        <xdr:cNvCxnSpPr/>
      </xdr:nvCxnSpPr>
      <xdr:spPr>
        <a:xfrm flipV="1">
          <a:off x="2667000" y="5743576"/>
          <a:ext cx="2743200" cy="609599"/>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828675</xdr:colOff>
      <xdr:row>25</xdr:row>
      <xdr:rowOff>133351</xdr:rowOff>
    </xdr:from>
    <xdr:to>
      <xdr:col>7</xdr:col>
      <xdr:colOff>561975</xdr:colOff>
      <xdr:row>26</xdr:row>
      <xdr:rowOff>28575</xdr:rowOff>
    </xdr:to>
    <xdr:cxnSp macro="">
      <xdr:nvCxnSpPr>
        <xdr:cNvPr id="13" name="Sirge noolkonnektor 12"/>
        <xdr:cNvCxnSpPr/>
      </xdr:nvCxnSpPr>
      <xdr:spPr>
        <a:xfrm flipV="1">
          <a:off x="4419600" y="5762626"/>
          <a:ext cx="1362075" cy="600074"/>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762001</xdr:colOff>
      <xdr:row>25</xdr:row>
      <xdr:rowOff>85725</xdr:rowOff>
    </xdr:from>
    <xdr:to>
      <xdr:col>7</xdr:col>
      <xdr:colOff>771526</xdr:colOff>
      <xdr:row>26</xdr:row>
      <xdr:rowOff>47626</xdr:rowOff>
    </xdr:to>
    <xdr:cxnSp macro="">
      <xdr:nvCxnSpPr>
        <xdr:cNvPr id="16" name="Sirge noolkonnektor 15"/>
        <xdr:cNvCxnSpPr/>
      </xdr:nvCxnSpPr>
      <xdr:spPr>
        <a:xfrm rot="16200000" flipV="1">
          <a:off x="5653088" y="6043613"/>
          <a:ext cx="666751" cy="9525"/>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1019175</xdr:colOff>
      <xdr:row>25</xdr:row>
      <xdr:rowOff>85725</xdr:rowOff>
    </xdr:from>
    <xdr:to>
      <xdr:col>9</xdr:col>
      <xdr:colOff>942975</xdr:colOff>
      <xdr:row>26</xdr:row>
      <xdr:rowOff>66677</xdr:rowOff>
    </xdr:to>
    <xdr:cxnSp macro="">
      <xdr:nvCxnSpPr>
        <xdr:cNvPr id="21" name="Sirge noolkonnektor 20"/>
        <xdr:cNvCxnSpPr/>
      </xdr:nvCxnSpPr>
      <xdr:spPr>
        <a:xfrm rot="10800000">
          <a:off x="6238875" y="5715000"/>
          <a:ext cx="1771650" cy="685802"/>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25</xdr:row>
      <xdr:rowOff>57150</xdr:rowOff>
    </xdr:from>
    <xdr:to>
      <xdr:col>11</xdr:col>
      <xdr:colOff>704849</xdr:colOff>
      <xdr:row>26</xdr:row>
      <xdr:rowOff>47626</xdr:rowOff>
    </xdr:to>
    <xdr:cxnSp macro="">
      <xdr:nvCxnSpPr>
        <xdr:cNvPr id="24" name="Sirge noolkonnektor 23"/>
        <xdr:cNvCxnSpPr/>
      </xdr:nvCxnSpPr>
      <xdr:spPr>
        <a:xfrm rot="10800000">
          <a:off x="6858000" y="5686425"/>
          <a:ext cx="2771774" cy="695326"/>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57153</xdr:colOff>
      <xdr:row>14</xdr:row>
      <xdr:rowOff>76200</xdr:rowOff>
    </xdr:from>
    <xdr:to>
      <xdr:col>7</xdr:col>
      <xdr:colOff>657226</xdr:colOff>
      <xdr:row>15</xdr:row>
      <xdr:rowOff>342900</xdr:rowOff>
    </xdr:to>
    <xdr:cxnSp macro="">
      <xdr:nvCxnSpPr>
        <xdr:cNvPr id="32" name="Sirge noolkonnektor 31"/>
        <xdr:cNvCxnSpPr/>
      </xdr:nvCxnSpPr>
      <xdr:spPr>
        <a:xfrm rot="10800000">
          <a:off x="1676403" y="3343275"/>
          <a:ext cx="4200523" cy="4572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19053</xdr:colOff>
      <xdr:row>14</xdr:row>
      <xdr:rowOff>66677</xdr:rowOff>
    </xdr:from>
    <xdr:to>
      <xdr:col>7</xdr:col>
      <xdr:colOff>609601</xdr:colOff>
      <xdr:row>15</xdr:row>
      <xdr:rowOff>333375</xdr:rowOff>
    </xdr:to>
    <xdr:cxnSp macro="">
      <xdr:nvCxnSpPr>
        <xdr:cNvPr id="33" name="Sirge noolkonnektor 32"/>
        <xdr:cNvCxnSpPr/>
      </xdr:nvCxnSpPr>
      <xdr:spPr>
        <a:xfrm rot="10800000">
          <a:off x="3381378" y="3333752"/>
          <a:ext cx="2447923" cy="457198"/>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xdr:colOff>
      <xdr:row>14</xdr:row>
      <xdr:rowOff>38102</xdr:rowOff>
    </xdr:from>
    <xdr:to>
      <xdr:col>7</xdr:col>
      <xdr:colOff>619126</xdr:colOff>
      <xdr:row>15</xdr:row>
      <xdr:rowOff>323850</xdr:rowOff>
    </xdr:to>
    <xdr:cxnSp macro="">
      <xdr:nvCxnSpPr>
        <xdr:cNvPr id="39" name="Sirge noolkonnektor 38"/>
        <xdr:cNvCxnSpPr/>
      </xdr:nvCxnSpPr>
      <xdr:spPr>
        <a:xfrm rot="10800000">
          <a:off x="5048253" y="3305177"/>
          <a:ext cx="790573" cy="476248"/>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657226</xdr:colOff>
      <xdr:row>14</xdr:row>
      <xdr:rowOff>76202</xdr:rowOff>
    </xdr:from>
    <xdr:to>
      <xdr:col>7</xdr:col>
      <xdr:colOff>752478</xdr:colOff>
      <xdr:row>15</xdr:row>
      <xdr:rowOff>314325</xdr:rowOff>
    </xdr:to>
    <xdr:cxnSp macro="">
      <xdr:nvCxnSpPr>
        <xdr:cNvPr id="43" name="Sirge noolkonnektor 42"/>
        <xdr:cNvCxnSpPr/>
      </xdr:nvCxnSpPr>
      <xdr:spPr>
        <a:xfrm rot="5400000" flipH="1" flipV="1">
          <a:off x="5710240" y="3509963"/>
          <a:ext cx="428623" cy="95252"/>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657225</xdr:colOff>
      <xdr:row>14</xdr:row>
      <xdr:rowOff>76200</xdr:rowOff>
    </xdr:from>
    <xdr:to>
      <xdr:col>9</xdr:col>
      <xdr:colOff>19050</xdr:colOff>
      <xdr:row>15</xdr:row>
      <xdr:rowOff>333376</xdr:rowOff>
    </xdr:to>
    <xdr:cxnSp macro="">
      <xdr:nvCxnSpPr>
        <xdr:cNvPr id="46" name="Sirge noolkonnektor 45"/>
        <xdr:cNvCxnSpPr/>
      </xdr:nvCxnSpPr>
      <xdr:spPr>
        <a:xfrm flipV="1">
          <a:off x="5876925" y="3343275"/>
          <a:ext cx="1209675" cy="447676"/>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857251</xdr:colOff>
      <xdr:row>2</xdr:row>
      <xdr:rowOff>161926</xdr:rowOff>
    </xdr:from>
    <xdr:to>
      <xdr:col>11</xdr:col>
      <xdr:colOff>400050</xdr:colOff>
      <xdr:row>10</xdr:row>
      <xdr:rowOff>266701</xdr:rowOff>
    </xdr:to>
    <xdr:graphicFrame macro="">
      <xdr:nvGraphicFramePr>
        <xdr:cNvPr id="50" name="Diagramm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34</xdr:row>
      <xdr:rowOff>171450</xdr:rowOff>
    </xdr:from>
    <xdr:to>
      <xdr:col>5</xdr:col>
      <xdr:colOff>1028700</xdr:colOff>
      <xdr:row>43</xdr:row>
      <xdr:rowOff>142875</xdr:rowOff>
    </xdr:to>
    <xdr:graphicFrame macro="">
      <xdr:nvGraphicFramePr>
        <xdr:cNvPr id="51" name="Diagramm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666750</xdr:colOff>
      <xdr:row>14</xdr:row>
      <xdr:rowOff>76200</xdr:rowOff>
    </xdr:from>
    <xdr:to>
      <xdr:col>11</xdr:col>
      <xdr:colOff>104775</xdr:colOff>
      <xdr:row>15</xdr:row>
      <xdr:rowOff>333376</xdr:rowOff>
    </xdr:to>
    <xdr:cxnSp macro="">
      <xdr:nvCxnSpPr>
        <xdr:cNvPr id="17" name="Sirge noolkonnektor 16"/>
        <xdr:cNvCxnSpPr/>
      </xdr:nvCxnSpPr>
      <xdr:spPr>
        <a:xfrm flipV="1">
          <a:off x="5886450" y="3343275"/>
          <a:ext cx="3143250" cy="447676"/>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57154</xdr:colOff>
      <xdr:row>40</xdr:row>
      <xdr:rowOff>76201</xdr:rowOff>
    </xdr:from>
    <xdr:to>
      <xdr:col>5</xdr:col>
      <xdr:colOff>619125</xdr:colOff>
      <xdr:row>41</xdr:row>
      <xdr:rowOff>390526</xdr:rowOff>
    </xdr:to>
    <xdr:cxnSp macro="">
      <xdr:nvCxnSpPr>
        <xdr:cNvPr id="2" name="Sirge noolkonnektor 1"/>
        <xdr:cNvCxnSpPr/>
      </xdr:nvCxnSpPr>
      <xdr:spPr>
        <a:xfrm rot="10800000">
          <a:off x="1428754" y="4086226"/>
          <a:ext cx="2419346" cy="50482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19054</xdr:colOff>
      <xdr:row>40</xdr:row>
      <xdr:rowOff>66677</xdr:rowOff>
    </xdr:from>
    <xdr:to>
      <xdr:col>5</xdr:col>
      <xdr:colOff>647700</xdr:colOff>
      <xdr:row>41</xdr:row>
      <xdr:rowOff>409575</xdr:rowOff>
    </xdr:to>
    <xdr:cxnSp macro="">
      <xdr:nvCxnSpPr>
        <xdr:cNvPr id="3" name="Sirge noolkonnektor 2"/>
        <xdr:cNvCxnSpPr/>
      </xdr:nvCxnSpPr>
      <xdr:spPr>
        <a:xfrm rot="10800000">
          <a:off x="3095629" y="4076702"/>
          <a:ext cx="781046" cy="533398"/>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638179</xdr:colOff>
      <xdr:row>40</xdr:row>
      <xdr:rowOff>95251</xdr:rowOff>
    </xdr:from>
    <xdr:to>
      <xdr:col>5</xdr:col>
      <xdr:colOff>647700</xdr:colOff>
      <xdr:row>41</xdr:row>
      <xdr:rowOff>371480</xdr:rowOff>
    </xdr:to>
    <xdr:cxnSp macro="">
      <xdr:nvCxnSpPr>
        <xdr:cNvPr id="4" name="Sirge noolkonnektor 3"/>
        <xdr:cNvCxnSpPr/>
      </xdr:nvCxnSpPr>
      <xdr:spPr>
        <a:xfrm rot="5400000" flipH="1" flipV="1">
          <a:off x="3638550" y="4333880"/>
          <a:ext cx="466729" cy="9521"/>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40</xdr:row>
      <xdr:rowOff>66675</xdr:rowOff>
    </xdr:from>
    <xdr:to>
      <xdr:col>7</xdr:col>
      <xdr:colOff>0</xdr:colOff>
      <xdr:row>41</xdr:row>
      <xdr:rowOff>419100</xdr:rowOff>
    </xdr:to>
    <xdr:cxnSp macro="">
      <xdr:nvCxnSpPr>
        <xdr:cNvPr id="5" name="Sirge noolkonnektor 4"/>
        <xdr:cNvCxnSpPr/>
      </xdr:nvCxnSpPr>
      <xdr:spPr>
        <a:xfrm flipV="1">
          <a:off x="3867150" y="4076700"/>
          <a:ext cx="838200" cy="54292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40</xdr:row>
      <xdr:rowOff>66676</xdr:rowOff>
    </xdr:from>
    <xdr:to>
      <xdr:col>9</xdr:col>
      <xdr:colOff>38100</xdr:colOff>
      <xdr:row>41</xdr:row>
      <xdr:rowOff>400050</xdr:rowOff>
    </xdr:to>
    <xdr:cxnSp macro="">
      <xdr:nvCxnSpPr>
        <xdr:cNvPr id="6" name="Sirge noolkonnektor 5"/>
        <xdr:cNvCxnSpPr/>
      </xdr:nvCxnSpPr>
      <xdr:spPr>
        <a:xfrm flipV="1">
          <a:off x="3876675" y="4076701"/>
          <a:ext cx="2466975" cy="523874"/>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76203</xdr:colOff>
      <xdr:row>43</xdr:row>
      <xdr:rowOff>57149</xdr:rowOff>
    </xdr:from>
    <xdr:to>
      <xdr:col>5</xdr:col>
      <xdr:colOff>590551</xdr:colOff>
      <xdr:row>44</xdr:row>
      <xdr:rowOff>380998</xdr:rowOff>
    </xdr:to>
    <xdr:cxnSp macro="">
      <xdr:nvCxnSpPr>
        <xdr:cNvPr id="20" name="Sirge noolkonnektor 19"/>
        <xdr:cNvCxnSpPr/>
      </xdr:nvCxnSpPr>
      <xdr:spPr>
        <a:xfrm rot="10800000" flipV="1">
          <a:off x="1447803" y="5124449"/>
          <a:ext cx="2371723" cy="514349"/>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1362079</xdr:colOff>
      <xdr:row>43</xdr:row>
      <xdr:rowOff>76199</xdr:rowOff>
    </xdr:from>
    <xdr:to>
      <xdr:col>5</xdr:col>
      <xdr:colOff>619125</xdr:colOff>
      <xdr:row>44</xdr:row>
      <xdr:rowOff>390522</xdr:rowOff>
    </xdr:to>
    <xdr:cxnSp macro="">
      <xdr:nvCxnSpPr>
        <xdr:cNvPr id="24" name="Sirge noolkonnektor 23"/>
        <xdr:cNvCxnSpPr/>
      </xdr:nvCxnSpPr>
      <xdr:spPr>
        <a:xfrm rot="10800000" flipV="1">
          <a:off x="2933704" y="5143499"/>
          <a:ext cx="914396" cy="504823"/>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43</xdr:row>
      <xdr:rowOff>47625</xdr:rowOff>
    </xdr:from>
    <xdr:to>
      <xdr:col>5</xdr:col>
      <xdr:colOff>628650</xdr:colOff>
      <xdr:row>44</xdr:row>
      <xdr:rowOff>428625</xdr:rowOff>
    </xdr:to>
    <xdr:cxnSp macro="">
      <xdr:nvCxnSpPr>
        <xdr:cNvPr id="29" name="Sirge noolkonnektor 28"/>
        <xdr:cNvCxnSpPr/>
      </xdr:nvCxnSpPr>
      <xdr:spPr>
        <a:xfrm rot="16200000" flipH="1">
          <a:off x="3562350" y="5391150"/>
          <a:ext cx="571500" cy="190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xdr:colOff>
      <xdr:row>43</xdr:row>
      <xdr:rowOff>47625</xdr:rowOff>
    </xdr:from>
    <xdr:to>
      <xdr:col>7</xdr:col>
      <xdr:colOff>9525</xdr:colOff>
      <xdr:row>44</xdr:row>
      <xdr:rowOff>419100</xdr:rowOff>
    </xdr:to>
    <xdr:cxnSp macro="">
      <xdr:nvCxnSpPr>
        <xdr:cNvPr id="34" name="Sirge noolkonnektor 33"/>
        <xdr:cNvCxnSpPr/>
      </xdr:nvCxnSpPr>
      <xdr:spPr>
        <a:xfrm>
          <a:off x="3848100" y="5114925"/>
          <a:ext cx="866775" cy="56197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43</xdr:row>
      <xdr:rowOff>47625</xdr:rowOff>
    </xdr:from>
    <xdr:to>
      <xdr:col>8</xdr:col>
      <xdr:colOff>114300</xdr:colOff>
      <xdr:row>44</xdr:row>
      <xdr:rowOff>390525</xdr:rowOff>
    </xdr:to>
    <xdr:cxnSp macro="">
      <xdr:nvCxnSpPr>
        <xdr:cNvPr id="37" name="Sirge noolkonnektor 36"/>
        <xdr:cNvCxnSpPr/>
      </xdr:nvCxnSpPr>
      <xdr:spPr>
        <a:xfrm>
          <a:off x="3819525" y="5114925"/>
          <a:ext cx="2466975" cy="5334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43</xdr:row>
      <xdr:rowOff>57150</xdr:rowOff>
    </xdr:from>
    <xdr:to>
      <xdr:col>11</xdr:col>
      <xdr:colOff>47625</xdr:colOff>
      <xdr:row>44</xdr:row>
      <xdr:rowOff>409575</xdr:rowOff>
    </xdr:to>
    <xdr:cxnSp macro="">
      <xdr:nvCxnSpPr>
        <xdr:cNvPr id="41" name="Sirge noolkonnektor 40"/>
        <xdr:cNvCxnSpPr/>
      </xdr:nvCxnSpPr>
      <xdr:spPr>
        <a:xfrm>
          <a:off x="4476750" y="10334625"/>
          <a:ext cx="4591050" cy="63817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40</xdr:row>
      <xdr:rowOff>57150</xdr:rowOff>
    </xdr:from>
    <xdr:to>
      <xdr:col>10</xdr:col>
      <xdr:colOff>209550</xdr:colOff>
      <xdr:row>41</xdr:row>
      <xdr:rowOff>409575</xdr:rowOff>
    </xdr:to>
    <xdr:cxnSp macro="">
      <xdr:nvCxnSpPr>
        <xdr:cNvPr id="44" name="Sirge noolkonnektor 43"/>
        <xdr:cNvCxnSpPr/>
      </xdr:nvCxnSpPr>
      <xdr:spPr>
        <a:xfrm flipV="1">
          <a:off x="4514850" y="9277350"/>
          <a:ext cx="4495800" cy="54292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40</xdr:row>
      <xdr:rowOff>95250</xdr:rowOff>
    </xdr:from>
    <xdr:to>
      <xdr:col>13</xdr:col>
      <xdr:colOff>19050</xdr:colOff>
      <xdr:row>41</xdr:row>
      <xdr:rowOff>419101</xdr:rowOff>
    </xdr:to>
    <xdr:cxnSp macro="">
      <xdr:nvCxnSpPr>
        <xdr:cNvPr id="47" name="Sirge noolkonnektor 46"/>
        <xdr:cNvCxnSpPr/>
      </xdr:nvCxnSpPr>
      <xdr:spPr>
        <a:xfrm flipV="1">
          <a:off x="4524375" y="9315450"/>
          <a:ext cx="6343650" cy="514351"/>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438151</xdr:colOff>
      <xdr:row>81</xdr:row>
      <xdr:rowOff>104775</xdr:rowOff>
    </xdr:from>
    <xdr:to>
      <xdr:col>9</xdr:col>
      <xdr:colOff>295276</xdr:colOff>
      <xdr:row>102</xdr:row>
      <xdr:rowOff>85725</xdr:rowOff>
    </xdr:to>
    <xdr:graphicFrame macro="">
      <xdr:nvGraphicFramePr>
        <xdr:cNvPr id="50" name="Diagramm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E57"/>
  <sheetViews>
    <sheetView workbookViewId="0">
      <selection activeCell="E29" sqref="E29"/>
    </sheetView>
  </sheetViews>
  <sheetFormatPr defaultRowHeight="15"/>
  <cols>
    <col min="1" max="1" width="5.5703125" customWidth="1"/>
    <col min="2" max="2" width="30.7109375" customWidth="1"/>
    <col min="3" max="5" width="16.140625" customWidth="1"/>
  </cols>
  <sheetData>
    <row r="2" spans="2:5" ht="31.5">
      <c r="B2" s="32" t="s">
        <v>173</v>
      </c>
    </row>
    <row r="4" spans="2:5">
      <c r="B4" s="33" t="s">
        <v>174</v>
      </c>
      <c r="C4" s="34" t="s">
        <v>175</v>
      </c>
      <c r="D4" s="34" t="s">
        <v>176</v>
      </c>
    </row>
    <row r="5" spans="2:5">
      <c r="B5" t="s">
        <v>177</v>
      </c>
    </row>
    <row r="6" spans="2:5">
      <c r="B6" s="35" t="s">
        <v>178</v>
      </c>
      <c r="C6" s="36">
        <v>1340415</v>
      </c>
      <c r="D6" s="36">
        <v>1340415</v>
      </c>
    </row>
    <row r="7" spans="2:5">
      <c r="B7" s="35" t="s">
        <v>179</v>
      </c>
      <c r="C7" s="36">
        <v>284221</v>
      </c>
      <c r="D7" s="36">
        <v>284221</v>
      </c>
    </row>
    <row r="8" spans="2:5">
      <c r="B8" s="35" t="s">
        <v>180</v>
      </c>
      <c r="C8" s="36">
        <v>827019</v>
      </c>
      <c r="D8" s="36">
        <v>827019</v>
      </c>
    </row>
    <row r="9" spans="2:5">
      <c r="B9" s="35" t="s">
        <v>181</v>
      </c>
      <c r="C9" s="36">
        <v>228753</v>
      </c>
      <c r="D9" s="36">
        <v>228753</v>
      </c>
    </row>
    <row r="11" spans="2:5">
      <c r="B11" s="35" t="s">
        <v>182</v>
      </c>
      <c r="C11" s="36">
        <v>565800</v>
      </c>
      <c r="D11" s="36">
        <v>570200</v>
      </c>
    </row>
    <row r="12" spans="2:5">
      <c r="B12" s="35" t="s">
        <v>183</v>
      </c>
      <c r="C12" s="37">
        <f>C8-C11</f>
        <v>261219</v>
      </c>
      <c r="D12" s="37">
        <v>255000</v>
      </c>
    </row>
    <row r="13" spans="2:5">
      <c r="B13" s="35" t="s">
        <v>192</v>
      </c>
      <c r="C13" s="38">
        <v>0.17499999999999999</v>
      </c>
      <c r="D13" s="38">
        <v>0.154</v>
      </c>
      <c r="E13" t="s">
        <v>14</v>
      </c>
    </row>
    <row r="14" spans="2:5">
      <c r="B14" t="s">
        <v>14</v>
      </c>
      <c r="C14" s="19"/>
      <c r="D14" s="19"/>
    </row>
    <row r="15" spans="2:5">
      <c r="B15" s="35" t="s">
        <v>184</v>
      </c>
      <c r="C15" s="39">
        <v>778.9</v>
      </c>
      <c r="D15" s="39">
        <v>799.3</v>
      </c>
    </row>
    <row r="16" spans="2:5">
      <c r="B16" s="35" t="s">
        <v>185</v>
      </c>
      <c r="C16" s="39"/>
      <c r="D16" s="39"/>
    </row>
    <row r="18" spans="2:5">
      <c r="B18" s="40" t="s">
        <v>186</v>
      </c>
      <c r="C18" s="41" t="s">
        <v>14</v>
      </c>
      <c r="D18" s="42"/>
    </row>
    <row r="19" spans="2:5">
      <c r="B19" s="43" t="s">
        <v>187</v>
      </c>
      <c r="C19" s="44">
        <v>13502300000</v>
      </c>
      <c r="D19" s="44">
        <v>14147200000</v>
      </c>
    </row>
    <row r="20" spans="2:5">
      <c r="B20" s="35" t="s">
        <v>188</v>
      </c>
      <c r="C20" s="36">
        <v>13944200000</v>
      </c>
      <c r="D20" s="36">
        <v>14723300000</v>
      </c>
    </row>
    <row r="21" spans="2:5">
      <c r="B21" s="35" t="s">
        <v>189</v>
      </c>
      <c r="C21" s="36">
        <f>2249800000*4</f>
        <v>8999200000</v>
      </c>
      <c r="D21" s="36">
        <v>9307800000</v>
      </c>
    </row>
    <row r="22" spans="2:5">
      <c r="B22" s="35" t="s">
        <v>190</v>
      </c>
      <c r="C22" s="45">
        <v>2.5999999999999999E-2</v>
      </c>
      <c r="D22" s="45">
        <v>2.5000000000000001E-2</v>
      </c>
    </row>
    <row r="23" spans="2:5">
      <c r="B23" s="35" t="s">
        <v>191</v>
      </c>
      <c r="C23" s="45">
        <v>0.34599999999999997</v>
      </c>
      <c r="D23" s="45">
        <v>0.33100000000000002</v>
      </c>
    </row>
    <row r="26" spans="2:5" ht="31.5">
      <c r="B26" s="32" t="s">
        <v>193</v>
      </c>
      <c r="E26" s="47">
        <v>3</v>
      </c>
    </row>
    <row r="29" spans="2:5" ht="27">
      <c r="B29" s="46" t="s">
        <v>194</v>
      </c>
    </row>
    <row r="31" spans="2:5" ht="27">
      <c r="B31" s="46" t="s">
        <v>195</v>
      </c>
    </row>
    <row r="33" spans="2:4" ht="27">
      <c r="B33" s="46" t="s">
        <v>196</v>
      </c>
    </row>
    <row r="37" spans="2:4">
      <c r="B37" s="48" t="s">
        <v>197</v>
      </c>
      <c r="C37" s="49" t="s">
        <v>198</v>
      </c>
      <c r="D37" s="49" t="s">
        <v>199</v>
      </c>
    </row>
    <row r="38" spans="2:4">
      <c r="B38" s="50">
        <v>0</v>
      </c>
      <c r="C38" s="51">
        <v>7991</v>
      </c>
      <c r="D38" s="51">
        <v>7720</v>
      </c>
    </row>
    <row r="39" spans="2:4">
      <c r="B39" s="50" t="s">
        <v>200</v>
      </c>
      <c r="C39" s="51">
        <v>31402</v>
      </c>
      <c r="D39" s="51">
        <v>29288</v>
      </c>
    </row>
    <row r="40" spans="2:4">
      <c r="B40" s="50" t="s">
        <v>201</v>
      </c>
      <c r="C40" s="51">
        <v>33424</v>
      </c>
      <c r="D40" s="51">
        <v>31683</v>
      </c>
    </row>
    <row r="41" spans="2:4">
      <c r="B41" s="50" t="s">
        <v>202</v>
      </c>
      <c r="C41" s="51">
        <v>31481</v>
      </c>
      <c r="D41" s="51">
        <v>29785</v>
      </c>
    </row>
    <row r="42" spans="2:4">
      <c r="B42" s="50" t="s">
        <v>203</v>
      </c>
      <c r="C42" s="51">
        <v>41748</v>
      </c>
      <c r="D42" s="51">
        <v>39699</v>
      </c>
    </row>
    <row r="43" spans="2:4">
      <c r="B43" s="50" t="s">
        <v>204</v>
      </c>
      <c r="C43" s="51">
        <v>54479</v>
      </c>
      <c r="D43" s="51">
        <v>52184</v>
      </c>
    </row>
    <row r="44" spans="2:4">
      <c r="B44" s="50" t="s">
        <v>205</v>
      </c>
      <c r="C44" s="51">
        <v>51585</v>
      </c>
      <c r="D44" s="51">
        <v>50443</v>
      </c>
    </row>
    <row r="45" spans="2:4">
      <c r="B45" s="50" t="s">
        <v>206</v>
      </c>
      <c r="C45" s="51">
        <v>46883</v>
      </c>
      <c r="D45" s="51">
        <v>46211</v>
      </c>
    </row>
    <row r="46" spans="2:4">
      <c r="B46" s="50" t="s">
        <v>207</v>
      </c>
      <c r="C46" s="51">
        <v>45927</v>
      </c>
      <c r="D46" s="51">
        <v>46959</v>
      </c>
    </row>
    <row r="47" spans="2:4">
      <c r="B47" s="50" t="s">
        <v>208</v>
      </c>
      <c r="C47" s="51">
        <v>41901</v>
      </c>
      <c r="D47" s="51">
        <v>44951</v>
      </c>
    </row>
    <row r="48" spans="2:4">
      <c r="B48" s="50" t="s">
        <v>209</v>
      </c>
      <c r="C48" s="51">
        <v>44085</v>
      </c>
      <c r="D48" s="51">
        <v>49288</v>
      </c>
    </row>
    <row r="49" spans="2:4">
      <c r="B49" s="50" t="s">
        <v>210</v>
      </c>
      <c r="C49" s="51">
        <v>42575</v>
      </c>
      <c r="D49" s="51">
        <v>50397</v>
      </c>
    </row>
    <row r="50" spans="2:4">
      <c r="B50" s="50" t="s">
        <v>211</v>
      </c>
      <c r="C50" s="51">
        <v>37621</v>
      </c>
      <c r="D50" s="51">
        <v>48012</v>
      </c>
    </row>
    <row r="51" spans="2:4">
      <c r="B51" s="50" t="s">
        <v>212</v>
      </c>
      <c r="C51" s="51">
        <v>30875</v>
      </c>
      <c r="D51" s="51">
        <v>42643</v>
      </c>
    </row>
    <row r="52" spans="2:4">
      <c r="B52" s="50" t="s">
        <v>213</v>
      </c>
      <c r="C52" s="51">
        <v>24491</v>
      </c>
      <c r="D52" s="51">
        <v>38064</v>
      </c>
    </row>
    <row r="53" spans="2:4">
      <c r="B53" s="50" t="s">
        <v>214</v>
      </c>
      <c r="C53" s="51">
        <v>22567</v>
      </c>
      <c r="D53" s="51">
        <v>41164</v>
      </c>
    </row>
    <row r="54" spans="2:4">
      <c r="B54" s="50" t="s">
        <v>215</v>
      </c>
      <c r="C54" s="51">
        <v>15141</v>
      </c>
      <c r="D54" s="51">
        <v>32669</v>
      </c>
    </row>
    <row r="55" spans="2:4">
      <c r="B55" s="50" t="s">
        <v>216</v>
      </c>
      <c r="C55" s="51">
        <v>8961</v>
      </c>
      <c r="D55" s="51">
        <v>24929</v>
      </c>
    </row>
    <row r="56" spans="2:4">
      <c r="B56" s="50" t="s">
        <v>217</v>
      </c>
      <c r="C56" s="51">
        <v>4126</v>
      </c>
      <c r="D56" s="51">
        <v>16641</v>
      </c>
    </row>
    <row r="57" spans="2:4">
      <c r="B57" s="50" t="s">
        <v>218</v>
      </c>
      <c r="C57" s="52">
        <v>60</v>
      </c>
      <c r="D57" s="52">
        <v>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Q67"/>
  <sheetViews>
    <sheetView workbookViewId="0">
      <selection activeCell="Q14" sqref="Q14"/>
    </sheetView>
  </sheetViews>
  <sheetFormatPr defaultRowHeight="15"/>
  <cols>
    <col min="1" max="1" width="4.5703125" customWidth="1"/>
    <col min="2" max="2" width="19.7109375" customWidth="1"/>
    <col min="3" max="3" width="4" customWidth="1"/>
    <col min="4" max="4" width="22.140625" customWidth="1"/>
    <col min="5" max="5" width="3.42578125" customWidth="1"/>
    <col min="6" max="6" width="21.85546875" customWidth="1"/>
    <col min="7" max="7" width="2.5703125" customWidth="1"/>
    <col min="8" max="8" width="24" customWidth="1"/>
    <col min="9" max="9" width="3.7109375" customWidth="1"/>
    <col min="10" max="10" width="24.85546875" customWidth="1"/>
    <col min="11" max="11" width="3" customWidth="1"/>
    <col min="12" max="12" width="23" customWidth="1"/>
    <col min="13" max="13" width="3.28515625" customWidth="1"/>
    <col min="16" max="16" width="18.5703125" customWidth="1"/>
    <col min="17" max="17" width="14.5703125" customWidth="1"/>
  </cols>
  <sheetData>
    <row r="2" spans="2:17" ht="26.25">
      <c r="B2" s="8" t="s">
        <v>1</v>
      </c>
      <c r="C2" s="9"/>
      <c r="D2" s="9"/>
      <c r="E2" s="9"/>
      <c r="F2" s="9"/>
      <c r="G2" s="9"/>
      <c r="H2" s="9"/>
      <c r="I2" s="9"/>
      <c r="J2" s="9"/>
      <c r="K2" s="9"/>
      <c r="L2" s="9"/>
      <c r="M2" s="9"/>
    </row>
    <row r="3" spans="2:17">
      <c r="P3" s="21" t="s">
        <v>0</v>
      </c>
      <c r="Q3" s="20">
        <f>B14</f>
        <v>90.543503449082195</v>
      </c>
    </row>
    <row r="4" spans="2:17" ht="18.75">
      <c r="F4" s="16" t="s">
        <v>7</v>
      </c>
      <c r="P4" s="21" t="s">
        <v>2</v>
      </c>
      <c r="Q4" s="20">
        <f>D14</f>
        <v>62.078005232082312</v>
      </c>
    </row>
    <row r="5" spans="2:17" ht="18.75">
      <c r="F5" s="2">
        <v>1365010000</v>
      </c>
      <c r="P5" s="21" t="s">
        <v>3</v>
      </c>
      <c r="Q5" s="20">
        <f>F14</f>
        <v>672.37713141587744</v>
      </c>
    </row>
    <row r="6" spans="2:17" ht="18.75">
      <c r="F6" s="16" t="s">
        <v>6</v>
      </c>
      <c r="P6" s="21" t="s">
        <v>8</v>
      </c>
      <c r="Q6" s="20">
        <f>H14</f>
        <v>43.698564392610784</v>
      </c>
    </row>
    <row r="7" spans="2:17" ht="18.75">
      <c r="F7" s="2">
        <v>508072000</v>
      </c>
      <c r="P7" s="21" t="s">
        <v>43</v>
      </c>
      <c r="Q7" s="20">
        <f>J14</f>
        <v>9.2928104173974049</v>
      </c>
    </row>
    <row r="8" spans="2:17" ht="18.75">
      <c r="F8" s="16" t="s">
        <v>5</v>
      </c>
      <c r="P8" s="19"/>
    </row>
    <row r="9" spans="2:17" ht="18.75">
      <c r="F9" s="2">
        <f>F5+F7</f>
        <v>1873082000</v>
      </c>
    </row>
    <row r="10" spans="2:17" ht="18.75" customHeight="1">
      <c r="F10" s="16" t="s">
        <v>4</v>
      </c>
      <c r="P10" s="19"/>
    </row>
    <row r="11" spans="2:17" ht="22.5" customHeight="1">
      <c r="F11" s="53">
        <f>F5+F7</f>
        <v>1873082000</v>
      </c>
    </row>
    <row r="12" spans="2:17" ht="7.5" customHeight="1"/>
    <row r="13" spans="2:17" s="19" customFormat="1" ht="21">
      <c r="B13" s="18" t="s">
        <v>0</v>
      </c>
      <c r="D13" s="18" t="s">
        <v>2</v>
      </c>
      <c r="F13" s="18" t="s">
        <v>3</v>
      </c>
      <c r="H13" s="18" t="s">
        <v>8</v>
      </c>
      <c r="J13" s="18" t="s">
        <v>219</v>
      </c>
      <c r="L13" s="18" t="s">
        <v>43</v>
      </c>
    </row>
    <row r="14" spans="2:17" ht="18.75">
      <c r="B14" s="2">
        <f>IF(Algandmed!$E$26=1,Andmed!C22,IF(Algandmed!$E$26=2,Andmed!C22/Algandmed!$D$6/12,IF(Algandmed!$E$26=3,Andmed!C22/Algandmed!$D$11/12)))</f>
        <v>90.543503449082195</v>
      </c>
      <c r="D14" s="2">
        <f>IF(Algandmed!$E$26=1,Andmed!E22,IF(Algandmed!$E$26=2,Andmed!E22/Algandmed!$D$6/12,IF(Algandmed!$E$26=3,Andmed!E22/Algandmed!$D$11/12)))</f>
        <v>62.078005232082312</v>
      </c>
      <c r="F14" s="2">
        <f>IF(Algandmed!$E$26=1,Andmed!G22,IF(Algandmed!$E$26=2,Andmed!G22/Algandmed!$D$6/12,IF(Algandmed!$E$26=3,Andmed!G22/Algandmed!$D$11/12)))</f>
        <v>672.37713141587744</v>
      </c>
      <c r="H14" s="2">
        <f>IF(Algandmed!$E$26=1,Andmed!I22,IF(Algandmed!$E$26=2,Andmed!I22/Algandmed!$D$6/12,IF(Algandmed!$E$26=3,Andmed!I22/Algandmed!$D$11/12)))</f>
        <v>43.698564392610784</v>
      </c>
      <c r="J14" s="2">
        <f>IF(Algandmed!$E$26=1,Andmed!K22,IF(Algandmed!$E$26=2,Andmed!K22/Algandmed!$D$6/12,IF(Algandmed!$E$26=3,Andmed!K22/Algandmed!$D$11/12)))</f>
        <v>9.2928104173974049</v>
      </c>
      <c r="L14" s="2">
        <f>IF(Algandmed!$E$26=1,Andmed!M22,IF(Algandmed!$E$26=2,Andmed!M22/Algandmed!$D$6/12,IF(Algandmed!$E$26=3,Andmed!M22/Algandmed!$D$11/12)))</f>
        <v>47.313752192213258</v>
      </c>
    </row>
    <row r="16" spans="2:17" ht="16.5" customHeight="1"/>
    <row r="17" spans="2:17" ht="31.5">
      <c r="D17" s="12" t="s">
        <v>9</v>
      </c>
      <c r="H17" s="6">
        <f>B14+D14+F14+H14+L14</f>
        <v>916.01095668186599</v>
      </c>
    </row>
    <row r="18" spans="2:17" ht="9.75" customHeight="1"/>
    <row r="19" spans="2:17" ht="9.75" customHeight="1">
      <c r="B19" s="9"/>
      <c r="C19" s="9"/>
      <c r="D19" s="9"/>
      <c r="E19" s="9"/>
      <c r="F19" s="9"/>
      <c r="G19" s="9"/>
      <c r="H19" s="9"/>
      <c r="I19" s="9"/>
      <c r="J19" s="9"/>
      <c r="K19" s="9"/>
      <c r="L19" s="9"/>
      <c r="M19" s="9"/>
    </row>
    <row r="20" spans="2:17" ht="9.75" customHeight="1"/>
    <row r="21" spans="2:17" ht="31.5">
      <c r="D21" s="15" t="s">
        <v>45</v>
      </c>
      <c r="H21" s="7">
        <f>H17-H25</f>
        <v>-5679231039.9890432</v>
      </c>
    </row>
    <row r="23" spans="2:17" ht="26.25">
      <c r="B23" s="10" t="s">
        <v>10</v>
      </c>
      <c r="C23" s="11"/>
      <c r="D23" s="11"/>
      <c r="E23" s="11"/>
      <c r="F23" s="11"/>
      <c r="G23" s="11"/>
      <c r="H23" s="11"/>
      <c r="I23" s="11"/>
      <c r="J23" s="11"/>
      <c r="K23" s="11"/>
      <c r="L23" s="11"/>
      <c r="M23" s="11"/>
    </row>
    <row r="24" spans="2:17" ht="9" customHeight="1"/>
    <row r="25" spans="2:17" ht="28.5" customHeight="1">
      <c r="D25" s="3" t="s">
        <v>44</v>
      </c>
      <c r="H25" s="5">
        <f>D28+F28+H28+B28+L28+J28</f>
        <v>5679231956</v>
      </c>
    </row>
    <row r="26" spans="2:17" ht="55.5" customHeight="1"/>
    <row r="27" spans="2:17" ht="9" customHeight="1"/>
    <row r="28" spans="2:17" ht="18.75">
      <c r="B28" s="17">
        <f>B32</f>
        <v>3600000</v>
      </c>
      <c r="D28" s="17">
        <f>D34+D32</f>
        <v>444200000</v>
      </c>
      <c r="F28" s="17">
        <v>1300000000</v>
      </c>
      <c r="H28" s="17">
        <f>H32+H34+H36+H40+H42+H44</f>
        <v>716831956</v>
      </c>
      <c r="J28" s="17">
        <f>J32+J34+J36+J38+J40</f>
        <v>1464100000</v>
      </c>
      <c r="L28" s="17">
        <f>L32+L34</f>
        <v>1750500000</v>
      </c>
    </row>
    <row r="29" spans="2:17" ht="20.25" customHeight="1">
      <c r="B29" s="18" t="s">
        <v>24</v>
      </c>
      <c r="D29" s="18" t="s">
        <v>20</v>
      </c>
      <c r="E29" s="19"/>
      <c r="F29" s="18" t="s">
        <v>11</v>
      </c>
      <c r="G29" s="19"/>
      <c r="H29" s="18" t="s">
        <v>15</v>
      </c>
      <c r="I29" s="19"/>
      <c r="J29" s="18" t="s">
        <v>29</v>
      </c>
      <c r="L29" s="18" t="s">
        <v>26</v>
      </c>
    </row>
    <row r="30" spans="2:17" ht="10.5" customHeight="1">
      <c r="D30" s="1"/>
      <c r="F30" s="1"/>
    </row>
    <row r="31" spans="2:17" ht="18.75" customHeight="1">
      <c r="B31" s="16" t="s">
        <v>25</v>
      </c>
      <c r="D31" s="16" t="s">
        <v>22</v>
      </c>
      <c r="H31" s="16" t="s">
        <v>16</v>
      </c>
      <c r="J31" s="16" t="s">
        <v>30</v>
      </c>
      <c r="L31" s="16" t="s">
        <v>27</v>
      </c>
      <c r="P31" s="21" t="str">
        <f>B29</f>
        <v>Omandimaksud</v>
      </c>
      <c r="Q31" s="20">
        <f>B28</f>
        <v>3600000</v>
      </c>
    </row>
    <row r="32" spans="2:17" ht="21" customHeight="1">
      <c r="B32" s="2">
        <v>3600000</v>
      </c>
      <c r="D32" s="2">
        <v>228800000</v>
      </c>
      <c r="H32" s="2">
        <v>170000000</v>
      </c>
      <c r="J32" s="2">
        <v>104400000</v>
      </c>
      <c r="L32" s="2">
        <v>1060909091</v>
      </c>
      <c r="P32" s="21" t="str">
        <f>D29</f>
        <v>Tulumaks</v>
      </c>
      <c r="Q32" s="20">
        <f>D28</f>
        <v>444200000</v>
      </c>
    </row>
    <row r="33" spans="2:17" ht="18.75">
      <c r="D33" s="16" t="s">
        <v>21</v>
      </c>
      <c r="H33" s="16" t="s">
        <v>17</v>
      </c>
      <c r="J33" s="16" t="s">
        <v>31</v>
      </c>
      <c r="L33" s="16" t="s">
        <v>28</v>
      </c>
      <c r="P33" s="21" t="str">
        <f>F29</f>
        <v>Käibemaks</v>
      </c>
      <c r="Q33" s="20">
        <f>F28</f>
        <v>1300000000</v>
      </c>
    </row>
    <row r="34" spans="2:17" ht="18.75">
      <c r="D34" s="2">
        <v>215400000</v>
      </c>
      <c r="H34" s="2">
        <v>138900000</v>
      </c>
      <c r="J34" s="2">
        <v>1111300000</v>
      </c>
      <c r="L34" s="2">
        <v>689590909</v>
      </c>
      <c r="P34" s="21" t="str">
        <f>H29</f>
        <v>Aktsiisid</v>
      </c>
      <c r="Q34" s="20">
        <f>H28</f>
        <v>716831956</v>
      </c>
    </row>
    <row r="35" spans="2:17" ht="18.75">
      <c r="H35" s="16" t="s">
        <v>18</v>
      </c>
      <c r="J35" s="16" t="s">
        <v>32</v>
      </c>
      <c r="P35" s="21" t="str">
        <f>J29</f>
        <v>Mittemaksutulud</v>
      </c>
      <c r="Q35" s="20">
        <f>J28</f>
        <v>1464100000</v>
      </c>
    </row>
    <row r="36" spans="2:17" ht="18.75">
      <c r="H36" s="2">
        <v>364900000</v>
      </c>
      <c r="J36" s="2">
        <v>28500000</v>
      </c>
      <c r="P36" s="21" t="str">
        <f>L29</f>
        <v>Sotsiaalmaksud</v>
      </c>
      <c r="Q36" s="20">
        <f>L28</f>
        <v>1750500000</v>
      </c>
    </row>
    <row r="37" spans="2:17" ht="18.75">
      <c r="H37" s="16" t="s">
        <v>19</v>
      </c>
      <c r="J37" s="16" t="s">
        <v>33</v>
      </c>
    </row>
    <row r="38" spans="2:17" ht="18.75">
      <c r="H38" s="2">
        <v>31000000</v>
      </c>
      <c r="J38" s="2">
        <v>175200000</v>
      </c>
    </row>
    <row r="39" spans="2:17" ht="18.75">
      <c r="H39" s="16" t="s">
        <v>23</v>
      </c>
      <c r="J39" s="16" t="s">
        <v>34</v>
      </c>
    </row>
    <row r="40" spans="2:17" ht="18.75">
      <c r="H40" s="2">
        <v>31956</v>
      </c>
      <c r="J40" s="2">
        <v>44700000</v>
      </c>
    </row>
    <row r="41" spans="2:17" ht="18.75">
      <c r="H41" s="16" t="s">
        <v>35</v>
      </c>
    </row>
    <row r="42" spans="2:17" ht="18.75">
      <c r="H42" s="2">
        <v>19400000</v>
      </c>
    </row>
    <row r="43" spans="2:17" ht="18.75">
      <c r="H43" s="16" t="s">
        <v>36</v>
      </c>
    </row>
    <row r="44" spans="2:17" ht="18.75">
      <c r="H44" s="2">
        <v>23600000</v>
      </c>
    </row>
    <row r="45" spans="2:17" ht="8.25" customHeight="1"/>
    <row r="46" spans="2:17" ht="26.25">
      <c r="B46" s="13" t="s">
        <v>12</v>
      </c>
      <c r="C46" s="14"/>
      <c r="D46" s="14"/>
      <c r="E46" s="14"/>
      <c r="F46" s="14"/>
      <c r="G46" s="14"/>
      <c r="H46" s="14"/>
      <c r="I46" s="14"/>
      <c r="J46" s="14"/>
    </row>
    <row r="47" spans="2:17" ht="8.25" customHeight="1"/>
    <row r="48" spans="2:17" ht="21">
      <c r="B48" s="18" t="s">
        <v>37</v>
      </c>
      <c r="D48" s="18" t="s">
        <v>38</v>
      </c>
      <c r="F48" s="18" t="s">
        <v>39</v>
      </c>
      <c r="G48" s="18"/>
      <c r="H48" s="18"/>
      <c r="J48" s="1" t="s">
        <v>13</v>
      </c>
    </row>
    <row r="49" spans="2:14" ht="18.75">
      <c r="B49" s="2">
        <v>50000000</v>
      </c>
      <c r="D49" s="2">
        <v>609000000</v>
      </c>
      <c r="F49" s="2"/>
      <c r="J49" s="2">
        <v>72316030</v>
      </c>
    </row>
    <row r="50" spans="2:14" ht="6.75" customHeight="1"/>
    <row r="51" spans="2:14" ht="21">
      <c r="B51" s="18" t="s">
        <v>40</v>
      </c>
      <c r="J51" s="1" t="s">
        <v>55</v>
      </c>
    </row>
    <row r="52" spans="2:14" ht="18.75">
      <c r="B52" s="2"/>
      <c r="J52" s="2">
        <v>226524591</v>
      </c>
    </row>
    <row r="53" spans="2:14" ht="17.25" customHeight="1">
      <c r="J53" s="16" t="s">
        <v>56</v>
      </c>
    </row>
    <row r="54" spans="2:14" ht="17.25" customHeight="1">
      <c r="J54" s="2">
        <v>200923713</v>
      </c>
    </row>
    <row r="55" spans="2:14" ht="17.25" customHeight="1">
      <c r="J55" s="16" t="s">
        <v>57</v>
      </c>
    </row>
    <row r="56" spans="2:14" ht="17.25" customHeight="1">
      <c r="J56" s="2">
        <v>22369077</v>
      </c>
    </row>
    <row r="57" spans="2:14" ht="17.25" customHeight="1">
      <c r="J57" s="16" t="s">
        <v>58</v>
      </c>
    </row>
    <row r="58" spans="2:14" ht="17.25" customHeight="1">
      <c r="J58" s="2">
        <v>2816375</v>
      </c>
    </row>
    <row r="59" spans="2:14" ht="17.25" customHeight="1">
      <c r="J59" s="16" t="s">
        <v>59</v>
      </c>
    </row>
    <row r="60" spans="2:14" ht="17.25" customHeight="1">
      <c r="J60" s="2">
        <v>415426</v>
      </c>
    </row>
    <row r="61" spans="2:14" ht="17.25" customHeight="1">
      <c r="J61" s="16" t="s">
        <v>60</v>
      </c>
    </row>
    <row r="62" spans="2:14" ht="17.25" customHeight="1">
      <c r="J62" s="2">
        <v>0</v>
      </c>
    </row>
    <row r="63" spans="2:14" ht="17.25" customHeight="1"/>
    <row r="64" spans="2:14" ht="26.25">
      <c r="I64" s="13" t="s">
        <v>47</v>
      </c>
      <c r="J64" s="13" t="s">
        <v>48</v>
      </c>
      <c r="K64" s="14"/>
      <c r="L64" s="14"/>
      <c r="M64" s="14"/>
      <c r="N64" s="14"/>
    </row>
    <row r="66" spans="10:12" ht="21">
      <c r="J66" s="18" t="s">
        <v>41</v>
      </c>
      <c r="K66" s="18"/>
      <c r="L66" s="18" t="s">
        <v>42</v>
      </c>
    </row>
    <row r="67" spans="10:12" ht="18.75">
      <c r="J67" s="2">
        <v>1365010000</v>
      </c>
      <c r="L67" s="2">
        <v>740032978</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B2:R86"/>
  <sheetViews>
    <sheetView zoomScale="75" zoomScaleNormal="75" workbookViewId="0">
      <selection activeCell="Q41" sqref="Q41"/>
    </sheetView>
  </sheetViews>
  <sheetFormatPr defaultRowHeight="15"/>
  <cols>
    <col min="1" max="1" width="3.42578125" customWidth="1"/>
    <col min="2" max="2" width="23.85546875" customWidth="1"/>
    <col min="3" max="3" width="3" customWidth="1"/>
    <col min="4" max="4" width="25.42578125" customWidth="1"/>
    <col min="5" max="5" width="2.28515625" customWidth="1"/>
    <col min="6" max="6" width="22.42578125" customWidth="1"/>
    <col min="7" max="7" width="2.85546875" customWidth="1"/>
    <col min="8" max="8" width="22" customWidth="1"/>
    <col min="9" max="9" width="2" customWidth="1"/>
    <col min="10" max="10" width="24.7109375" customWidth="1"/>
    <col min="11" max="11" width="3.28515625" customWidth="1"/>
    <col min="12" max="12" width="24.85546875" customWidth="1"/>
    <col min="13" max="13" width="2.5703125" customWidth="1"/>
    <col min="14" max="14" width="20.5703125" customWidth="1"/>
    <col min="16" max="16" width="7.42578125" customWidth="1"/>
    <col min="17" max="17" width="32.28515625" customWidth="1"/>
    <col min="18" max="18" width="15.28515625" customWidth="1"/>
  </cols>
  <sheetData>
    <row r="2" spans="2:18" ht="18.75">
      <c r="B2" s="16" t="s">
        <v>82</v>
      </c>
      <c r="D2" s="16" t="s">
        <v>82</v>
      </c>
      <c r="F2" s="16" t="s">
        <v>82</v>
      </c>
      <c r="H2" s="16" t="s">
        <v>82</v>
      </c>
      <c r="J2" s="16" t="s">
        <v>82</v>
      </c>
      <c r="L2" s="16" t="s">
        <v>82</v>
      </c>
      <c r="N2" s="16" t="s">
        <v>82</v>
      </c>
    </row>
    <row r="3" spans="2:18" ht="18.75">
      <c r="B3" s="2">
        <v>72421988</v>
      </c>
      <c r="D3" s="2">
        <v>22562547</v>
      </c>
      <c r="F3" s="2">
        <v>22455728</v>
      </c>
      <c r="H3" s="2">
        <v>42478820</v>
      </c>
      <c r="J3" s="2">
        <v>11606076</v>
      </c>
      <c r="L3" s="2">
        <v>197118980</v>
      </c>
      <c r="N3" s="2">
        <v>8543444</v>
      </c>
      <c r="Q3" s="4" t="s">
        <v>153</v>
      </c>
      <c r="R3" s="26">
        <f>B46</f>
        <v>513796051</v>
      </c>
    </row>
    <row r="4" spans="2:18" ht="18.75">
      <c r="B4" s="16" t="s">
        <v>83</v>
      </c>
      <c r="D4" s="16" t="s">
        <v>83</v>
      </c>
      <c r="F4" s="16" t="s">
        <v>83</v>
      </c>
      <c r="H4" s="16" t="s">
        <v>83</v>
      </c>
      <c r="J4" s="16" t="s">
        <v>83</v>
      </c>
      <c r="L4" s="16" t="s">
        <v>83</v>
      </c>
      <c r="N4" s="16" t="s">
        <v>83</v>
      </c>
      <c r="Q4" s="4" t="s">
        <v>155</v>
      </c>
      <c r="R4" s="26">
        <f>B40</f>
        <v>483095302</v>
      </c>
    </row>
    <row r="5" spans="2:18" ht="18.75">
      <c r="B5" s="2">
        <v>35162933</v>
      </c>
      <c r="D5" s="2">
        <v>14860813</v>
      </c>
      <c r="F5" s="2">
        <v>13315337</v>
      </c>
      <c r="H5" s="2">
        <v>16393073</v>
      </c>
      <c r="J5" s="2">
        <v>20618856</v>
      </c>
      <c r="L5" s="2">
        <v>58683426</v>
      </c>
      <c r="N5" s="2">
        <v>4001707</v>
      </c>
      <c r="Q5" s="4" t="s">
        <v>156</v>
      </c>
      <c r="R5" s="26">
        <f>D40</f>
        <v>146468232</v>
      </c>
    </row>
    <row r="6" spans="2:18" ht="18.75">
      <c r="B6" s="16" t="s">
        <v>84</v>
      </c>
      <c r="D6" s="16" t="s">
        <v>84</v>
      </c>
      <c r="F6" s="16" t="s">
        <v>84</v>
      </c>
      <c r="H6" s="16" t="s">
        <v>84</v>
      </c>
      <c r="J6" s="16" t="s">
        <v>84</v>
      </c>
      <c r="L6" s="16" t="s">
        <v>84</v>
      </c>
      <c r="N6" s="16" t="s">
        <v>84</v>
      </c>
      <c r="Q6" s="4" t="s">
        <v>157</v>
      </c>
      <c r="R6" s="26">
        <f>F40</f>
        <v>2640628539</v>
      </c>
    </row>
    <row r="7" spans="2:18" ht="18.75">
      <c r="B7" s="2">
        <v>373783237</v>
      </c>
      <c r="D7" s="2">
        <v>100617290</v>
      </c>
      <c r="F7" s="2">
        <v>2603432465</v>
      </c>
      <c r="H7" s="2">
        <v>135614491</v>
      </c>
      <c r="J7" s="2">
        <v>9681464</v>
      </c>
      <c r="L7" s="2">
        <v>23070472</v>
      </c>
      <c r="N7" s="2">
        <v>144812846</v>
      </c>
      <c r="Q7" s="4" t="s">
        <v>158</v>
      </c>
      <c r="R7" s="26">
        <f>H40</f>
        <v>216142377</v>
      </c>
    </row>
    <row r="8" spans="2:18" ht="18.75">
      <c r="B8" s="16" t="s">
        <v>85</v>
      </c>
      <c r="D8" s="16" t="s">
        <v>85</v>
      </c>
      <c r="F8" s="16" t="s">
        <v>85</v>
      </c>
      <c r="H8" s="16" t="s">
        <v>85</v>
      </c>
      <c r="J8" s="16" t="s">
        <v>85</v>
      </c>
      <c r="L8" s="16" t="s">
        <v>85</v>
      </c>
      <c r="N8" s="16" t="s">
        <v>85</v>
      </c>
      <c r="Q8" s="4" t="s">
        <v>154</v>
      </c>
      <c r="R8" s="26">
        <f>J40</f>
        <v>49737491</v>
      </c>
    </row>
    <row r="9" spans="2:18" ht="18.75">
      <c r="B9" s="2">
        <v>1910830</v>
      </c>
      <c r="D9" s="2">
        <v>7445050</v>
      </c>
      <c r="F9" s="2">
        <v>17727851</v>
      </c>
      <c r="H9" s="2">
        <v>5800394</v>
      </c>
      <c r="J9" s="2">
        <v>7818312</v>
      </c>
      <c r="L9" s="2">
        <v>6914023</v>
      </c>
      <c r="N9" s="2">
        <v>319558</v>
      </c>
      <c r="Q9" s="4" t="s">
        <v>159</v>
      </c>
      <c r="R9" s="26">
        <f>L40</f>
        <v>403330378</v>
      </c>
    </row>
    <row r="10" spans="2:18" ht="18.75">
      <c r="B10" s="16" t="s">
        <v>86</v>
      </c>
      <c r="D10" s="16" t="s">
        <v>86</v>
      </c>
      <c r="F10" s="16" t="s">
        <v>86</v>
      </c>
      <c r="H10" s="16" t="s">
        <v>86</v>
      </c>
      <c r="J10" s="16" t="s">
        <v>86</v>
      </c>
      <c r="L10" s="16" t="s">
        <v>86</v>
      </c>
      <c r="N10" s="16" t="s">
        <v>86</v>
      </c>
      <c r="Q10" s="4" t="s">
        <v>160</v>
      </c>
      <c r="R10" s="26">
        <f>N40</f>
        <v>160120088</v>
      </c>
    </row>
    <row r="11" spans="2:18" ht="18.75">
      <c r="B11" s="2">
        <v>202600</v>
      </c>
      <c r="D11" s="2">
        <v>1093888</v>
      </c>
      <c r="F11" s="2">
        <v>66179</v>
      </c>
      <c r="H11" s="2">
        <v>15855599</v>
      </c>
      <c r="J11" s="2">
        <v>12782</v>
      </c>
      <c r="L11" s="2">
        <v>18598114</v>
      </c>
      <c r="N11" s="2">
        <v>16079</v>
      </c>
      <c r="Q11" s="4" t="s">
        <v>161</v>
      </c>
      <c r="R11" s="26">
        <f>D46</f>
        <v>101632608</v>
      </c>
    </row>
    <row r="12" spans="2:18" ht="18.75">
      <c r="H12" s="16" t="s">
        <v>136</v>
      </c>
      <c r="L12" s="16" t="s">
        <v>141</v>
      </c>
      <c r="Q12" s="4" t="s">
        <v>162</v>
      </c>
      <c r="R12" s="26">
        <f>F46</f>
        <v>279742110</v>
      </c>
    </row>
    <row r="13" spans="2:18" ht="19.5" customHeight="1">
      <c r="H13" s="2">
        <v>324404631</v>
      </c>
      <c r="L13" s="2">
        <v>-665013</v>
      </c>
      <c r="Q13" s="4" t="s">
        <v>163</v>
      </c>
      <c r="R13" s="26">
        <f>H46</f>
        <v>229406693</v>
      </c>
    </row>
    <row r="14" spans="2:18" ht="6.75" customHeight="1">
      <c r="B14" s="25" t="s">
        <v>14</v>
      </c>
      <c r="C14" s="25"/>
      <c r="D14" s="25"/>
      <c r="E14" s="25"/>
      <c r="F14" s="25"/>
      <c r="G14" s="25"/>
      <c r="H14" s="25"/>
      <c r="I14" s="25"/>
      <c r="J14" s="25"/>
      <c r="K14" s="25"/>
      <c r="L14" s="25"/>
      <c r="M14" s="25"/>
      <c r="N14" s="25"/>
      <c r="Q14" s="4" t="s">
        <v>164</v>
      </c>
      <c r="R14" s="26">
        <f>J46</f>
        <v>311482910</v>
      </c>
    </row>
    <row r="15" spans="2:18" ht="18.75">
      <c r="B15" s="23" t="s">
        <v>72</v>
      </c>
      <c r="Q15" s="4" t="s">
        <v>165</v>
      </c>
      <c r="R15" s="26">
        <f>L46</f>
        <v>549002774</v>
      </c>
    </row>
    <row r="16" spans="2:18" ht="18.75">
      <c r="B16" s="24" t="s">
        <v>73</v>
      </c>
    </row>
    <row r="17" spans="2:12" ht="18.75">
      <c r="B17" s="23" t="s">
        <v>71</v>
      </c>
    </row>
    <row r="18" spans="2:12" ht="18.75">
      <c r="B18" s="17">
        <v>200923713</v>
      </c>
    </row>
    <row r="19" spans="2:12" ht="18.75">
      <c r="B19" s="16" t="s">
        <v>70</v>
      </c>
      <c r="D19" s="16" t="s">
        <v>109</v>
      </c>
      <c r="F19" s="16" t="s">
        <v>152</v>
      </c>
      <c r="J19" s="16"/>
    </row>
    <row r="20" spans="2:12" ht="18.75">
      <c r="B20" s="2">
        <v>943455</v>
      </c>
      <c r="D20" s="2">
        <v>10562823</v>
      </c>
      <c r="F20" s="2">
        <v>8743611</v>
      </c>
    </row>
    <row r="21" spans="2:12" ht="18.75">
      <c r="B21" s="16" t="s">
        <v>69</v>
      </c>
      <c r="D21" s="16" t="s">
        <v>93</v>
      </c>
      <c r="F21" s="16" t="s">
        <v>151</v>
      </c>
    </row>
    <row r="22" spans="2:12" ht="18.75">
      <c r="B22" s="2">
        <v>16787890</v>
      </c>
      <c r="D22" s="2">
        <v>13240311</v>
      </c>
      <c r="F22" s="2">
        <v>104580</v>
      </c>
    </row>
    <row r="23" spans="2:12" ht="18.75">
      <c r="B23" s="16" t="s">
        <v>68</v>
      </c>
      <c r="D23" s="16" t="s">
        <v>108</v>
      </c>
      <c r="F23" s="16" t="s">
        <v>150</v>
      </c>
    </row>
    <row r="24" spans="2:12" ht="18.75">
      <c r="B24" s="2">
        <v>13696067</v>
      </c>
      <c r="D24" s="2">
        <v>7500690</v>
      </c>
      <c r="F24" s="2">
        <v>30507379</v>
      </c>
    </row>
    <row r="25" spans="2:12" ht="18.75">
      <c r="B25" s="16" t="s">
        <v>67</v>
      </c>
      <c r="D25" s="16" t="s">
        <v>110</v>
      </c>
      <c r="F25" s="16" t="s">
        <v>149</v>
      </c>
    </row>
    <row r="26" spans="2:12" ht="18.75">
      <c r="B26" s="2">
        <v>33663911</v>
      </c>
      <c r="D26" s="2">
        <v>117569</v>
      </c>
      <c r="F26" s="2">
        <v>1555717</v>
      </c>
    </row>
    <row r="27" spans="2:12" ht="18.75">
      <c r="B27" s="16" t="s">
        <v>66</v>
      </c>
      <c r="D27" s="16" t="s">
        <v>107</v>
      </c>
      <c r="F27" s="16" t="s">
        <v>148</v>
      </c>
      <c r="L27" s="16" t="s">
        <v>140</v>
      </c>
    </row>
    <row r="28" spans="2:12" ht="18.75">
      <c r="B28" s="2">
        <v>1529275</v>
      </c>
      <c r="D28" s="2">
        <v>401844</v>
      </c>
      <c r="F28" s="2">
        <v>82473</v>
      </c>
      <c r="L28" s="2">
        <v>12914935</v>
      </c>
    </row>
    <row r="29" spans="2:12" ht="18.75">
      <c r="B29" s="16" t="s">
        <v>65</v>
      </c>
      <c r="D29" s="16" t="s">
        <v>106</v>
      </c>
      <c r="F29" s="16" t="s">
        <v>147</v>
      </c>
      <c r="L29" s="16" t="s">
        <v>139</v>
      </c>
    </row>
    <row r="30" spans="2:12" ht="18.75">
      <c r="B30" s="2">
        <v>246458</v>
      </c>
      <c r="D30" s="2">
        <v>292765</v>
      </c>
      <c r="F30" s="2">
        <v>2356100</v>
      </c>
      <c r="L30" s="2">
        <v>8549378</v>
      </c>
    </row>
    <row r="31" spans="2:12" ht="18.75">
      <c r="B31" s="16" t="s">
        <v>64</v>
      </c>
      <c r="D31" s="16" t="s">
        <v>105</v>
      </c>
      <c r="F31" s="16" t="s">
        <v>146</v>
      </c>
      <c r="H31" s="16" t="s">
        <v>135</v>
      </c>
      <c r="L31" s="16" t="s">
        <v>138</v>
      </c>
    </row>
    <row r="32" spans="2:12" ht="18.75">
      <c r="B32" s="2">
        <v>360859</v>
      </c>
      <c r="D32" s="2">
        <v>450602</v>
      </c>
      <c r="F32" s="2">
        <v>1711552346</v>
      </c>
      <c r="H32" s="2">
        <v>5740950</v>
      </c>
      <c r="L32" s="2">
        <v>43668743</v>
      </c>
    </row>
    <row r="33" spans="2:14" ht="18.75">
      <c r="B33" s="16" t="s">
        <v>63</v>
      </c>
      <c r="D33" s="16" t="s">
        <v>104</v>
      </c>
      <c r="F33" s="16" t="s">
        <v>145</v>
      </c>
      <c r="H33" s="16" t="s">
        <v>134</v>
      </c>
      <c r="L33" s="16" t="s">
        <v>137</v>
      </c>
      <c r="N33" s="16" t="s">
        <v>144</v>
      </c>
    </row>
    <row r="34" spans="2:14" ht="18.75">
      <c r="B34" s="2">
        <v>214969</v>
      </c>
      <c r="D34" s="2">
        <v>2647567</v>
      </c>
      <c r="F34" s="2">
        <v>2413293</v>
      </c>
      <c r="H34" s="2">
        <v>38282276</v>
      </c>
      <c r="L34" s="2">
        <v>133021372</v>
      </c>
      <c r="N34" s="2">
        <v>52974506</v>
      </c>
    </row>
    <row r="35" spans="2:14" ht="18.75">
      <c r="B35" s="16" t="s">
        <v>62</v>
      </c>
      <c r="D35" s="16" t="s">
        <v>74</v>
      </c>
      <c r="F35" s="16" t="s">
        <v>74</v>
      </c>
      <c r="H35" s="16" t="s">
        <v>74</v>
      </c>
      <c r="J35" s="16" t="s">
        <v>74</v>
      </c>
      <c r="L35" s="16" t="s">
        <v>74</v>
      </c>
      <c r="N35" s="16" t="s">
        <v>74</v>
      </c>
    </row>
    <row r="36" spans="2:14" ht="18.75">
      <c r="B36" s="2">
        <v>4979104</v>
      </c>
      <c r="D36" s="2">
        <v>102782203</v>
      </c>
      <c r="F36" s="2">
        <v>865519010</v>
      </c>
      <c r="H36" s="2">
        <v>25980641</v>
      </c>
      <c r="J36" s="2">
        <v>49737491</v>
      </c>
      <c r="L36" s="2">
        <v>21970181</v>
      </c>
      <c r="N36" s="2">
        <v>146560422</v>
      </c>
    </row>
    <row r="37" spans="2:14" ht="5.25" customHeight="1"/>
    <row r="38" spans="2:14" ht="21">
      <c r="B38" s="18" t="s">
        <v>103</v>
      </c>
      <c r="C38" s="18"/>
      <c r="D38" s="18" t="s">
        <v>102</v>
      </c>
      <c r="E38" s="18"/>
      <c r="F38" s="18" t="s">
        <v>120</v>
      </c>
      <c r="G38" s="18"/>
      <c r="H38" s="18" t="s">
        <v>121</v>
      </c>
      <c r="I38" s="18"/>
      <c r="J38" s="18" t="s">
        <v>122</v>
      </c>
      <c r="L38" s="18" t="s">
        <v>123</v>
      </c>
      <c r="N38" s="18" t="s">
        <v>142</v>
      </c>
    </row>
    <row r="39" spans="2:14" ht="21">
      <c r="B39" s="18" t="s">
        <v>88</v>
      </c>
      <c r="C39" s="18"/>
      <c r="D39" s="18" t="s">
        <v>88</v>
      </c>
      <c r="E39" s="18"/>
      <c r="F39" s="18" t="s">
        <v>88</v>
      </c>
      <c r="G39" s="18"/>
      <c r="H39" s="18" t="s">
        <v>88</v>
      </c>
      <c r="I39" s="18"/>
      <c r="J39" s="18" t="s">
        <v>88</v>
      </c>
      <c r="K39" s="19"/>
      <c r="L39" s="18" t="s">
        <v>88</v>
      </c>
      <c r="M39" s="19"/>
      <c r="N39" s="18" t="s">
        <v>143</v>
      </c>
    </row>
    <row r="40" spans="2:14" ht="18.75">
      <c r="B40" s="2">
        <v>483095302</v>
      </c>
      <c r="D40" s="2">
        <v>146468232</v>
      </c>
      <c r="F40" s="2">
        <v>2640628539</v>
      </c>
      <c r="H40" s="2">
        <v>216142377</v>
      </c>
      <c r="J40" s="2">
        <v>49737491</v>
      </c>
      <c r="L40" s="2">
        <v>403330378</v>
      </c>
      <c r="N40" s="2">
        <v>160120088</v>
      </c>
    </row>
    <row r="42" spans="2:14" ht="36.75" customHeight="1"/>
    <row r="43" spans="2:14" ht="31.5">
      <c r="B43" s="12" t="s">
        <v>46</v>
      </c>
      <c r="F43" s="6">
        <f>B40+D40+F40+H40+J40+L46+H46+F46+D46+B46+L40+J46</f>
        <v>5924465465</v>
      </c>
    </row>
    <row r="44" spans="2:14" ht="22.5" customHeight="1"/>
    <row r="45" spans="2:14" ht="34.5" customHeight="1"/>
    <row r="46" spans="2:14" ht="18.75">
      <c r="B46" s="2">
        <f>B51+B53+B55+B57+B59+B61+B63</f>
        <v>513796051</v>
      </c>
      <c r="D46" s="2">
        <v>101632608</v>
      </c>
      <c r="F46" s="2">
        <v>279742110</v>
      </c>
      <c r="H46" s="2">
        <v>229406693</v>
      </c>
      <c r="J46" s="2">
        <v>311482910</v>
      </c>
      <c r="L46" s="2">
        <v>549002774</v>
      </c>
    </row>
    <row r="47" spans="2:14" ht="21">
      <c r="B47" s="18" t="s">
        <v>153</v>
      </c>
      <c r="D47" s="18" t="s">
        <v>87</v>
      </c>
      <c r="F47" s="18" t="s">
        <v>89</v>
      </c>
      <c r="H47" s="18" t="s">
        <v>94</v>
      </c>
      <c r="J47" s="18" t="s">
        <v>124</v>
      </c>
      <c r="L47" s="18" t="s">
        <v>133</v>
      </c>
    </row>
    <row r="48" spans="2:14" ht="21">
      <c r="B48" s="18" t="s">
        <v>14</v>
      </c>
      <c r="C48" s="19"/>
      <c r="D48" s="18" t="s">
        <v>88</v>
      </c>
      <c r="E48" s="19"/>
      <c r="F48" s="18" t="s">
        <v>88</v>
      </c>
      <c r="G48" s="19"/>
      <c r="H48" s="18" t="s">
        <v>88</v>
      </c>
      <c r="I48" s="19"/>
      <c r="J48" s="18" t="s">
        <v>88</v>
      </c>
      <c r="K48" s="19"/>
      <c r="L48" s="18" t="s">
        <v>88</v>
      </c>
      <c r="M48" s="19"/>
    </row>
    <row r="49" spans="2:13" ht="7.5" customHeight="1">
      <c r="B49" s="18"/>
      <c r="C49" s="19"/>
      <c r="E49" s="19"/>
      <c r="F49" s="18"/>
      <c r="G49" s="19"/>
      <c r="I49" s="19"/>
      <c r="J49" s="18"/>
      <c r="K49" s="19"/>
      <c r="L49" s="18"/>
      <c r="M49" s="19"/>
    </row>
    <row r="50" spans="2:13" ht="18.75">
      <c r="B50" s="16" t="s">
        <v>49</v>
      </c>
      <c r="D50" s="16" t="s">
        <v>74</v>
      </c>
      <c r="F50" s="16" t="s">
        <v>74</v>
      </c>
      <c r="H50" s="16" t="s">
        <v>74</v>
      </c>
      <c r="J50" s="16" t="s">
        <v>74</v>
      </c>
      <c r="L50" s="16" t="s">
        <v>74</v>
      </c>
    </row>
    <row r="51" spans="2:13" ht="18.75">
      <c r="B51" s="2">
        <v>23531679</v>
      </c>
      <c r="D51" s="2">
        <v>10632696</v>
      </c>
      <c r="F51" s="2">
        <v>79285192</v>
      </c>
      <c r="H51" s="2">
        <v>194394988</v>
      </c>
      <c r="J51" s="2">
        <v>12901346</v>
      </c>
      <c r="L51" s="2">
        <v>182023331</v>
      </c>
    </row>
    <row r="52" spans="2:13" ht="18.75">
      <c r="B52" s="16" t="s">
        <v>50</v>
      </c>
      <c r="D52" s="16" t="s">
        <v>75</v>
      </c>
      <c r="F52" s="16" t="s">
        <v>90</v>
      </c>
      <c r="H52" s="16" t="s">
        <v>95</v>
      </c>
      <c r="J52" s="16" t="s">
        <v>125</v>
      </c>
      <c r="L52" s="16" t="s">
        <v>111</v>
      </c>
    </row>
    <row r="53" spans="2:13" ht="18.75">
      <c r="B53" s="2">
        <v>3757364</v>
      </c>
      <c r="D53" s="2">
        <v>9240721</v>
      </c>
      <c r="F53" s="2">
        <v>150418963</v>
      </c>
      <c r="H53" s="2">
        <v>7475132</v>
      </c>
      <c r="J53" s="2">
        <v>274154798</v>
      </c>
      <c r="L53" s="2">
        <v>80074732</v>
      </c>
    </row>
    <row r="54" spans="2:13" ht="18.75">
      <c r="B54" s="16" t="s">
        <v>51</v>
      </c>
      <c r="D54" s="16" t="s">
        <v>76</v>
      </c>
      <c r="F54" s="16" t="s">
        <v>91</v>
      </c>
      <c r="H54" s="16" t="s">
        <v>96</v>
      </c>
      <c r="J54" s="16" t="s">
        <v>126</v>
      </c>
      <c r="L54" s="16" t="s">
        <v>112</v>
      </c>
    </row>
    <row r="55" spans="2:13" ht="18.75">
      <c r="B55" s="2">
        <v>4220829</v>
      </c>
      <c r="D55" s="2">
        <v>5677372</v>
      </c>
      <c r="F55" s="2">
        <v>3072148</v>
      </c>
      <c r="H55" s="2">
        <v>5530665</v>
      </c>
      <c r="J55" s="2">
        <v>4554872</v>
      </c>
      <c r="L55" s="2">
        <v>35240011</v>
      </c>
    </row>
    <row r="56" spans="2:13" ht="18.75">
      <c r="B56" s="16" t="s">
        <v>52</v>
      </c>
      <c r="D56" s="16" t="s">
        <v>77</v>
      </c>
      <c r="F56" s="16" t="s">
        <v>92</v>
      </c>
      <c r="H56" s="16" t="s">
        <v>97</v>
      </c>
      <c r="J56" s="16" t="s">
        <v>127</v>
      </c>
      <c r="L56" s="16" t="s">
        <v>113</v>
      </c>
    </row>
    <row r="57" spans="2:13" ht="18.75">
      <c r="B57" s="2">
        <v>1620543</v>
      </c>
      <c r="D57" s="2">
        <v>7114797</v>
      </c>
      <c r="F57" s="2">
        <v>455780</v>
      </c>
      <c r="H57" s="2">
        <v>2933507</v>
      </c>
      <c r="J57" s="2">
        <v>8039366</v>
      </c>
      <c r="L57" s="2">
        <v>14799710</v>
      </c>
    </row>
    <row r="58" spans="2:13" ht="18.75">
      <c r="B58" s="16" t="s">
        <v>53</v>
      </c>
      <c r="D58" s="16" t="s">
        <v>78</v>
      </c>
      <c r="F58" s="16" t="s">
        <v>93</v>
      </c>
      <c r="H58" s="16" t="s">
        <v>98</v>
      </c>
      <c r="J58" s="16" t="s">
        <v>128</v>
      </c>
      <c r="L58" s="16" t="s">
        <v>114</v>
      </c>
    </row>
    <row r="59" spans="2:13" ht="18.75">
      <c r="B59" s="2">
        <v>4780634</v>
      </c>
      <c r="D59" s="2">
        <v>626780</v>
      </c>
      <c r="F59" s="2">
        <v>457294</v>
      </c>
      <c r="H59" s="2">
        <v>2555746</v>
      </c>
      <c r="J59" s="2">
        <v>1066518</v>
      </c>
      <c r="L59" s="2">
        <v>23128785</v>
      </c>
    </row>
    <row r="60" spans="2:13" ht="18.75">
      <c r="B60" s="16" t="s">
        <v>54</v>
      </c>
      <c r="D60" s="16" t="s">
        <v>79</v>
      </c>
      <c r="F60" s="16"/>
      <c r="H60" s="16" t="s">
        <v>99</v>
      </c>
      <c r="J60" s="16" t="s">
        <v>129</v>
      </c>
      <c r="L60" s="16" t="s">
        <v>115</v>
      </c>
    </row>
    <row r="61" spans="2:13" ht="18.75">
      <c r="B61" s="2">
        <v>466343092</v>
      </c>
      <c r="D61" s="2">
        <v>594484</v>
      </c>
      <c r="F61" s="2"/>
      <c r="H61" s="2">
        <v>181472</v>
      </c>
      <c r="J61" s="2">
        <v>485506</v>
      </c>
      <c r="L61" s="2">
        <v>2179902</v>
      </c>
    </row>
    <row r="62" spans="2:13" ht="18.75">
      <c r="B62" s="16" t="s">
        <v>61</v>
      </c>
      <c r="D62" s="16" t="s">
        <v>80</v>
      </c>
      <c r="H62" s="16" t="s">
        <v>100</v>
      </c>
      <c r="J62" s="16" t="s">
        <v>130</v>
      </c>
      <c r="L62" s="16" t="s">
        <v>116</v>
      </c>
    </row>
    <row r="63" spans="2:13" ht="18.75">
      <c r="B63" s="2">
        <v>9541910</v>
      </c>
      <c r="D63" s="2">
        <v>26723326</v>
      </c>
      <c r="H63" s="2">
        <v>9950911</v>
      </c>
      <c r="J63" s="2">
        <v>2018752</v>
      </c>
      <c r="L63" s="2">
        <v>1383943</v>
      </c>
    </row>
    <row r="64" spans="2:13" ht="18.75">
      <c r="D64" s="16" t="s">
        <v>81</v>
      </c>
      <c r="H64" s="16" t="s">
        <v>101</v>
      </c>
      <c r="J64" s="16" t="s">
        <v>131</v>
      </c>
      <c r="L64" s="16" t="s">
        <v>117</v>
      </c>
    </row>
    <row r="65" spans="2:12" ht="18.75">
      <c r="D65" s="2">
        <v>38141715</v>
      </c>
      <c r="H65" s="2">
        <v>410940</v>
      </c>
      <c r="J65" s="2">
        <v>2993821</v>
      </c>
      <c r="L65" s="2">
        <v>1314292</v>
      </c>
    </row>
    <row r="66" spans="2:12" ht="18.75">
      <c r="J66" s="16" t="s">
        <v>93</v>
      </c>
      <c r="L66" s="16" t="s">
        <v>118</v>
      </c>
    </row>
    <row r="67" spans="2:12" ht="18.75">
      <c r="J67" s="2">
        <v>837825</v>
      </c>
      <c r="L67" s="2">
        <v>874479</v>
      </c>
    </row>
    <row r="68" spans="2:12" ht="18.75">
      <c r="J68" s="16" t="s">
        <v>132</v>
      </c>
      <c r="L68" s="16" t="s">
        <v>119</v>
      </c>
    </row>
    <row r="69" spans="2:12" ht="18.75">
      <c r="J69" s="2">
        <v>1390390</v>
      </c>
      <c r="L69" s="2">
        <v>330631</v>
      </c>
    </row>
    <row r="70" spans="2:12" ht="9" customHeight="1">
      <c r="B70" s="25"/>
      <c r="C70" s="25"/>
      <c r="D70" s="25"/>
      <c r="E70" s="25"/>
      <c r="F70" s="25"/>
      <c r="G70" s="25"/>
      <c r="H70" s="25"/>
      <c r="I70" s="25"/>
      <c r="J70" s="25"/>
      <c r="L70" s="25"/>
    </row>
    <row r="71" spans="2:12" ht="18.75">
      <c r="B71" s="16" t="s">
        <v>82</v>
      </c>
      <c r="D71" s="16" t="s">
        <v>82</v>
      </c>
      <c r="F71" s="16" t="s">
        <v>82</v>
      </c>
      <c r="H71" s="16" t="s">
        <v>82</v>
      </c>
      <c r="J71" s="16" t="s">
        <v>82</v>
      </c>
      <c r="L71" s="16" t="s">
        <v>82</v>
      </c>
    </row>
    <row r="72" spans="2:12" ht="18.75">
      <c r="B72" s="2">
        <v>28228970</v>
      </c>
      <c r="D72" s="2">
        <v>65291903</v>
      </c>
      <c r="F72" s="2">
        <v>69166991</v>
      </c>
      <c r="H72" s="2">
        <v>24507919</v>
      </c>
      <c r="J72" s="2">
        <v>25672734</v>
      </c>
      <c r="L72" s="2">
        <v>29478768</v>
      </c>
    </row>
    <row r="73" spans="2:12" ht="18.75">
      <c r="B73" s="16" t="s">
        <v>83</v>
      </c>
      <c r="D73" s="16" t="s">
        <v>83</v>
      </c>
      <c r="F73" s="16" t="s">
        <v>83</v>
      </c>
      <c r="H73" s="16" t="s">
        <v>83</v>
      </c>
      <c r="J73" s="16" t="s">
        <v>83</v>
      </c>
      <c r="L73" s="16" t="s">
        <v>83</v>
      </c>
    </row>
    <row r="74" spans="2:12" ht="18.75">
      <c r="B74" s="2">
        <v>10778998</v>
      </c>
      <c r="D74" s="2">
        <v>33486179</v>
      </c>
      <c r="F74" s="2">
        <v>123423724</v>
      </c>
      <c r="H74" s="2">
        <v>15130310</v>
      </c>
      <c r="J74" s="2">
        <v>19203428</v>
      </c>
      <c r="L74" s="2">
        <v>59703759</v>
      </c>
    </row>
    <row r="75" spans="2:12" ht="18.75">
      <c r="B75" s="16" t="s">
        <v>84</v>
      </c>
      <c r="D75" s="16" t="s">
        <v>84</v>
      </c>
      <c r="F75" s="16" t="s">
        <v>84</v>
      </c>
      <c r="H75" s="16" t="s">
        <v>84</v>
      </c>
      <c r="J75" s="16" t="s">
        <v>84</v>
      </c>
      <c r="L75" s="16" t="s">
        <v>84</v>
      </c>
    </row>
    <row r="76" spans="2:12" ht="18.75">
      <c r="B76" s="2">
        <v>459520461</v>
      </c>
      <c r="D76" s="2">
        <v>5284510</v>
      </c>
      <c r="F76" s="2">
        <v>41090352</v>
      </c>
      <c r="H76" s="2">
        <v>183792134</v>
      </c>
      <c r="J76" s="2">
        <v>267826274</v>
      </c>
      <c r="L76" s="2">
        <v>252147288</v>
      </c>
    </row>
    <row r="77" spans="2:12" ht="18.75">
      <c r="B77" s="16" t="s">
        <v>85</v>
      </c>
      <c r="D77" s="16" t="s">
        <v>85</v>
      </c>
      <c r="F77" s="16" t="s">
        <v>85</v>
      </c>
      <c r="H77" s="16" t="s">
        <v>85</v>
      </c>
      <c r="J77" s="16" t="s">
        <v>85</v>
      </c>
      <c r="L77" s="16" t="s">
        <v>85</v>
      </c>
    </row>
    <row r="78" spans="2:12" ht="18.75">
      <c r="B78" s="2">
        <v>832577</v>
      </c>
      <c r="D78" s="2">
        <v>478734</v>
      </c>
      <c r="F78" s="2">
        <v>34484808</v>
      </c>
      <c r="H78" s="2">
        <v>5275963</v>
      </c>
      <c r="J78" s="2">
        <v>2691266</v>
      </c>
      <c r="L78" s="2">
        <v>207303691</v>
      </c>
    </row>
    <row r="79" spans="2:12" ht="18.75">
      <c r="B79" s="16" t="s">
        <v>86</v>
      </c>
      <c r="D79" s="16" t="s">
        <v>86</v>
      </c>
      <c r="F79" s="16" t="s">
        <v>86</v>
      </c>
      <c r="H79" s="16" t="s">
        <v>86</v>
      </c>
      <c r="J79" s="16" t="s">
        <v>86</v>
      </c>
      <c r="L79" s="16" t="s">
        <v>86</v>
      </c>
    </row>
    <row r="80" spans="2:12" ht="18.75">
      <c r="B80" s="2">
        <v>14459920</v>
      </c>
      <c r="D80" s="2">
        <v>293955</v>
      </c>
      <c r="F80" s="2">
        <v>11567925</v>
      </c>
      <c r="H80" s="2">
        <v>700368</v>
      </c>
      <c r="J80" s="2">
        <v>348450</v>
      </c>
      <c r="L80" s="2">
        <v>369267</v>
      </c>
    </row>
    <row r="83" spans="2:10">
      <c r="B83" s="22"/>
      <c r="C83" s="22"/>
      <c r="D83" s="22"/>
      <c r="E83" s="22"/>
      <c r="F83" s="22"/>
      <c r="G83" s="22"/>
      <c r="H83" s="22"/>
      <c r="I83" s="22"/>
      <c r="J83" s="22"/>
    </row>
    <row r="84" spans="2:10">
      <c r="B84" s="22"/>
      <c r="C84" s="22"/>
      <c r="D84" s="22"/>
      <c r="E84" s="22"/>
      <c r="F84" s="22"/>
      <c r="G84" s="22"/>
      <c r="H84" s="22"/>
      <c r="I84" s="22"/>
      <c r="J84" s="22"/>
    </row>
    <row r="85" spans="2:10">
      <c r="B85" s="22"/>
      <c r="C85" s="22"/>
      <c r="D85" s="22"/>
      <c r="E85" s="22"/>
      <c r="F85" s="22"/>
      <c r="G85" s="22"/>
      <c r="H85" s="22"/>
      <c r="I85" s="22"/>
      <c r="J85" s="22"/>
    </row>
    <row r="86" spans="2:10">
      <c r="B86" s="22"/>
      <c r="C86" s="22"/>
      <c r="D86" s="22"/>
      <c r="E86" s="22"/>
      <c r="F86" s="22"/>
      <c r="G86" s="22"/>
      <c r="H86" s="22"/>
      <c r="I86" s="22"/>
      <c r="J86" s="22"/>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2:AK50"/>
  <sheetViews>
    <sheetView tabSelected="1" topLeftCell="A6" zoomScale="75" zoomScaleNormal="75" workbookViewId="0">
      <selection activeCell="M31" sqref="M31"/>
    </sheetView>
  </sheetViews>
  <sheetFormatPr defaultRowHeight="15"/>
  <cols>
    <col min="1" max="1" width="5.28515625" customWidth="1"/>
    <col min="2" max="2" width="25.28515625" customWidth="1"/>
    <col min="3" max="3" width="21.7109375" customWidth="1"/>
    <col min="4" max="4" width="1.85546875" customWidth="1"/>
    <col min="5" max="5" width="23" customWidth="1"/>
    <col min="6" max="6" width="1.5703125" customWidth="1"/>
    <col min="7" max="7" width="21.140625" customWidth="1"/>
    <col min="8" max="8" width="1.5703125" customWidth="1"/>
    <col min="9" max="9" width="21.140625" customWidth="1"/>
    <col min="10" max="10" width="1.42578125" customWidth="1"/>
    <col min="11" max="11" width="17.42578125" customWidth="1"/>
    <col min="12" max="12" width="1.42578125" customWidth="1"/>
    <col min="13" max="13" width="21.140625" customWidth="1"/>
    <col min="14" max="14" width="1.42578125" customWidth="1"/>
    <col min="15" max="15" width="21.85546875" customWidth="1"/>
    <col min="16" max="16" width="2.28515625" customWidth="1"/>
    <col min="17" max="17" width="24.7109375" customWidth="1"/>
    <col min="18" max="18" width="1.5703125" customWidth="1"/>
    <col min="19" max="19" width="24.7109375" customWidth="1"/>
    <col min="20" max="20" width="2.42578125" customWidth="1"/>
    <col min="21" max="21" width="23.28515625" customWidth="1"/>
    <col min="22" max="22" width="2.7109375" customWidth="1"/>
    <col min="23" max="23" width="23.85546875" customWidth="1"/>
    <col min="24" max="24" width="3.42578125" customWidth="1"/>
    <col min="25" max="25" width="22.42578125" customWidth="1"/>
    <col min="26" max="26" width="3.85546875" customWidth="1"/>
    <col min="27" max="27" width="25.85546875" customWidth="1"/>
    <col min="28" max="28" width="2.85546875" customWidth="1"/>
    <col min="29" max="29" width="23.42578125" customWidth="1"/>
    <col min="30" max="30" width="2.7109375" customWidth="1"/>
    <col min="31" max="31" width="21.7109375" customWidth="1"/>
    <col min="32" max="32" width="2.7109375" customWidth="1"/>
    <col min="33" max="33" width="25.42578125" customWidth="1"/>
    <col min="34" max="34" width="2.7109375" customWidth="1"/>
    <col min="35" max="35" width="26.85546875" customWidth="1"/>
    <col min="36" max="36" width="2.42578125" customWidth="1"/>
    <col min="37" max="37" width="27.28515625" customWidth="1"/>
    <col min="38" max="38" width="3" customWidth="1"/>
    <col min="39" max="39" width="22" customWidth="1"/>
  </cols>
  <sheetData>
    <row r="2" spans="1:37" ht="28.5">
      <c r="B2" s="31" t="s">
        <v>172</v>
      </c>
    </row>
    <row r="15" spans="1:37">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row>
    <row r="17" spans="2:37" ht="28.5">
      <c r="B17" s="31" t="s">
        <v>171</v>
      </c>
    </row>
    <row r="19" spans="2:37" ht="21">
      <c r="C19" s="28" t="s">
        <v>0</v>
      </c>
      <c r="D19" s="19"/>
      <c r="E19" s="28" t="s">
        <v>2</v>
      </c>
      <c r="F19" s="19"/>
      <c r="G19" s="28" t="s">
        <v>3</v>
      </c>
      <c r="H19" s="19"/>
      <c r="I19" s="28" t="s">
        <v>8</v>
      </c>
      <c r="J19" s="19"/>
      <c r="K19" s="28" t="s">
        <v>219</v>
      </c>
      <c r="L19" s="19"/>
      <c r="M19" s="18" t="s">
        <v>220</v>
      </c>
      <c r="N19" s="19"/>
      <c r="O19" s="30" t="s">
        <v>167</v>
      </c>
      <c r="P19" s="18"/>
    </row>
    <row r="20" spans="2:37" ht="21">
      <c r="B20" s="29" t="s">
        <v>166</v>
      </c>
      <c r="C20" s="27">
        <v>0</v>
      </c>
      <c r="E20" s="2">
        <v>0</v>
      </c>
      <c r="G20" s="2">
        <v>0</v>
      </c>
      <c r="I20" s="2">
        <f>'Kulud objekt'!C1+'Kulud objekt'!E1+'Kulud objekt'!G1+'Kulud objekt'!I1+'Kulud objekt'!K1+'Kulud objekt'!M1+'Kulud objekt'!O1+'Kulud objekt'!C70+'Kulud objekt'!E70+'Kulud objekt'!G70+'Kulud objekt'!I70+'Kulud objekt'!K70+'Kulud objekt'!M70</f>
        <v>0</v>
      </c>
      <c r="K20" s="2">
        <f>'Kulud objekt'!I5+'Kulud objekt'!M5</f>
        <v>0</v>
      </c>
      <c r="M20" s="2">
        <f>'Kulud objekt'!K5+'Kulud objekt'!O5</f>
        <v>0</v>
      </c>
    </row>
    <row r="21" spans="2:37" ht="6" customHeight="1"/>
    <row r="22" spans="2:37" ht="21">
      <c r="B22" s="29" t="s">
        <v>168</v>
      </c>
      <c r="C22" s="27">
        <f>C24+C26+C28+C30+C32+C34+C36+C38+C40+C42+C44+C46+C50</f>
        <v>619534868</v>
      </c>
      <c r="E22" s="27">
        <f>E24+E26+E28+E30+E32+E34+E36+E38+E40+E42+E44+E46+E50</f>
        <v>424762543</v>
      </c>
      <c r="G22" s="27">
        <f>G24+G26+G28+G30+G32+G34+G36+G38+G40+G42+G44+G46+G50</f>
        <v>4600673284</v>
      </c>
      <c r="I22" s="27">
        <f>I24+I26+I28+I30+I32+I34+I36+I38+I40+I42+I44+I46+I50</f>
        <v>299003057</v>
      </c>
      <c r="K22" s="27">
        <f>K24+K26+K28+K30+K32+K34+K36+K38+K40+K42+K44+K46+K50</f>
        <v>63585126</v>
      </c>
      <c r="M22" s="27">
        <f>M24+M26+M28+M30+M32+M34+M36+M38+M40+M42+M44+M46+M50</f>
        <v>323739618</v>
      </c>
    </row>
    <row r="23" spans="2:37" ht="18" customHeight="1">
      <c r="O23" s="16" t="s">
        <v>49</v>
      </c>
      <c r="Q23" s="16" t="s">
        <v>50</v>
      </c>
      <c r="S23" s="16" t="s">
        <v>51</v>
      </c>
      <c r="U23" s="16" t="s">
        <v>52</v>
      </c>
      <c r="W23" s="16" t="s">
        <v>53</v>
      </c>
      <c r="Y23" s="16" t="s">
        <v>54</v>
      </c>
      <c r="AA23" s="16" t="s">
        <v>61</v>
      </c>
    </row>
    <row r="24" spans="2:37" ht="21">
      <c r="B24" s="29" t="s">
        <v>153</v>
      </c>
      <c r="C24" s="27">
        <v>28228970</v>
      </c>
      <c r="E24" s="2">
        <v>10778998</v>
      </c>
      <c r="G24" s="2">
        <v>459520461</v>
      </c>
      <c r="I24" s="2">
        <v>832577</v>
      </c>
      <c r="K24" s="2">
        <v>14459920</v>
      </c>
      <c r="O24" s="2">
        <v>23531679</v>
      </c>
      <c r="Q24" s="2">
        <v>3757364</v>
      </c>
      <c r="S24" s="2">
        <v>4220829</v>
      </c>
      <c r="U24" s="2">
        <v>1620543</v>
      </c>
      <c r="W24" s="2">
        <v>4780634</v>
      </c>
      <c r="Y24" s="2">
        <v>466343092</v>
      </c>
      <c r="AA24" s="2">
        <v>9541910</v>
      </c>
    </row>
    <row r="25" spans="2:37" ht="19.5" customHeight="1">
      <c r="O25" s="16" t="s">
        <v>62</v>
      </c>
      <c r="Q25" s="16" t="s">
        <v>63</v>
      </c>
      <c r="S25" s="16" t="s">
        <v>64</v>
      </c>
      <c r="U25" s="16" t="s">
        <v>65</v>
      </c>
      <c r="W25" s="16" t="s">
        <v>66</v>
      </c>
      <c r="Y25" s="16" t="s">
        <v>67</v>
      </c>
      <c r="AA25" s="16" t="s">
        <v>68</v>
      </c>
      <c r="AC25" s="16" t="s">
        <v>69</v>
      </c>
      <c r="AK25" s="16" t="s">
        <v>70</v>
      </c>
    </row>
    <row r="26" spans="2:37" ht="21">
      <c r="B26" s="29" t="s">
        <v>155</v>
      </c>
      <c r="C26" s="27">
        <v>72421988</v>
      </c>
      <c r="E26" s="2">
        <v>35162933</v>
      </c>
      <c r="G26" s="2">
        <v>373783237</v>
      </c>
      <c r="I26" s="2">
        <v>1910830</v>
      </c>
      <c r="K26" s="2">
        <v>202600</v>
      </c>
      <c r="O26" s="2">
        <v>4979104</v>
      </c>
      <c r="Q26" s="2">
        <v>214969</v>
      </c>
      <c r="S26" s="2">
        <v>360859</v>
      </c>
      <c r="U26" s="2">
        <v>246458</v>
      </c>
      <c r="W26" s="2">
        <v>1529275</v>
      </c>
      <c r="Y26" s="2">
        <v>33663911</v>
      </c>
      <c r="AA26" s="2">
        <v>13696067</v>
      </c>
      <c r="AC26" s="2">
        <v>16787890</v>
      </c>
      <c r="AK26" s="2">
        <v>943455</v>
      </c>
    </row>
    <row r="27" spans="2:37" ht="18.75">
      <c r="O27" s="16" t="s">
        <v>74</v>
      </c>
      <c r="Q27" s="16" t="s">
        <v>75</v>
      </c>
      <c r="S27" s="16" t="s">
        <v>76</v>
      </c>
      <c r="U27" s="16" t="s">
        <v>77</v>
      </c>
      <c r="W27" s="16" t="s">
        <v>78</v>
      </c>
      <c r="Y27" s="16" t="s">
        <v>79</v>
      </c>
      <c r="AA27" s="16" t="s">
        <v>80</v>
      </c>
      <c r="AC27" s="16" t="s">
        <v>81</v>
      </c>
    </row>
    <row r="28" spans="2:37" ht="21">
      <c r="B28" s="29" t="s">
        <v>169</v>
      </c>
      <c r="C28" s="27">
        <v>65291903</v>
      </c>
      <c r="E28" s="2">
        <v>33486179</v>
      </c>
      <c r="G28" s="2">
        <v>5284510</v>
      </c>
      <c r="I28" s="2">
        <v>478734</v>
      </c>
      <c r="K28" s="2">
        <v>293955</v>
      </c>
      <c r="O28" s="2">
        <v>10632696</v>
      </c>
      <c r="Q28" s="2">
        <v>9240721</v>
      </c>
      <c r="S28" s="2">
        <v>5677372</v>
      </c>
      <c r="U28" s="2">
        <v>7114797</v>
      </c>
      <c r="W28" s="2">
        <v>626780</v>
      </c>
      <c r="Y28" s="2">
        <v>594484</v>
      </c>
      <c r="AA28" s="2">
        <v>26723326</v>
      </c>
      <c r="AC28" s="2">
        <v>38141715</v>
      </c>
    </row>
    <row r="29" spans="2:37" ht="18.75">
      <c r="O29" s="16" t="s">
        <v>74</v>
      </c>
      <c r="Q29" s="16" t="s">
        <v>90</v>
      </c>
      <c r="S29" s="16" t="s">
        <v>91</v>
      </c>
      <c r="U29" s="16" t="s">
        <v>92</v>
      </c>
      <c r="AI29" s="16" t="s">
        <v>93</v>
      </c>
    </row>
    <row r="30" spans="2:37" ht="21">
      <c r="B30" s="29" t="s">
        <v>162</v>
      </c>
      <c r="C30" s="27">
        <v>69166991</v>
      </c>
      <c r="E30" s="2">
        <v>123423724</v>
      </c>
      <c r="G30" s="2">
        <v>41090352</v>
      </c>
      <c r="I30" s="2">
        <v>34484808</v>
      </c>
      <c r="K30" s="2">
        <v>11567925</v>
      </c>
      <c r="O30" s="2">
        <v>79285192</v>
      </c>
      <c r="Q30" s="2">
        <v>150418963</v>
      </c>
      <c r="S30" s="2">
        <v>3072148</v>
      </c>
      <c r="U30" s="2">
        <v>455780</v>
      </c>
      <c r="AI30" s="2">
        <v>457294</v>
      </c>
    </row>
    <row r="31" spans="2:37" ht="18.75">
      <c r="O31" s="16" t="s">
        <v>74</v>
      </c>
      <c r="Q31" s="16" t="s">
        <v>95</v>
      </c>
      <c r="S31" s="16" t="s">
        <v>96</v>
      </c>
      <c r="U31" s="16" t="s">
        <v>97</v>
      </c>
      <c r="W31" s="16" t="s">
        <v>98</v>
      </c>
      <c r="Y31" s="16" t="s">
        <v>99</v>
      </c>
      <c r="AA31" s="16" t="s">
        <v>100</v>
      </c>
      <c r="AI31" s="16" t="s">
        <v>93</v>
      </c>
    </row>
    <row r="32" spans="2:37" ht="21">
      <c r="B32" s="29" t="s">
        <v>163</v>
      </c>
      <c r="C32" s="27">
        <v>24507919</v>
      </c>
      <c r="E32" s="2">
        <v>15130310</v>
      </c>
      <c r="G32" s="2">
        <v>183792134</v>
      </c>
      <c r="I32" s="2">
        <v>5275963</v>
      </c>
      <c r="K32" s="2">
        <v>700368</v>
      </c>
      <c r="O32" s="2">
        <v>194394988</v>
      </c>
      <c r="Q32" s="2">
        <v>7475132</v>
      </c>
      <c r="S32" s="2">
        <v>5530665</v>
      </c>
      <c r="U32" s="2">
        <v>2933507</v>
      </c>
      <c r="W32" s="2">
        <v>2555746</v>
      </c>
      <c r="Y32" s="2">
        <v>181472</v>
      </c>
      <c r="AA32" s="2">
        <v>9950911</v>
      </c>
      <c r="AI32" s="2">
        <v>410940</v>
      </c>
    </row>
    <row r="33" spans="2:37" ht="18.75">
      <c r="O33" s="16" t="s">
        <v>74</v>
      </c>
      <c r="Q33" s="16" t="s">
        <v>104</v>
      </c>
      <c r="S33" s="16" t="s">
        <v>105</v>
      </c>
      <c r="U33" s="16" t="s">
        <v>106</v>
      </c>
      <c r="W33" s="16" t="s">
        <v>107</v>
      </c>
      <c r="Y33" s="16" t="s">
        <v>110</v>
      </c>
      <c r="AA33" s="16" t="s">
        <v>108</v>
      </c>
      <c r="AC33" s="16" t="s">
        <v>109</v>
      </c>
      <c r="AI33" s="16" t="s">
        <v>93</v>
      </c>
    </row>
    <row r="34" spans="2:37" ht="21">
      <c r="B34" s="29" t="s">
        <v>156</v>
      </c>
      <c r="C34" s="27">
        <v>22562547</v>
      </c>
      <c r="E34" s="2">
        <v>14860813</v>
      </c>
      <c r="G34" s="2">
        <v>100617290</v>
      </c>
      <c r="I34" s="2">
        <v>7445050</v>
      </c>
      <c r="K34" s="2">
        <v>1093888</v>
      </c>
      <c r="O34" s="2">
        <v>102782203</v>
      </c>
      <c r="Q34" s="2">
        <v>2647567</v>
      </c>
      <c r="S34" s="2">
        <v>450602</v>
      </c>
      <c r="U34" s="2">
        <v>292765</v>
      </c>
      <c r="W34" s="2">
        <v>401844</v>
      </c>
      <c r="Y34" s="2">
        <v>117569</v>
      </c>
      <c r="AA34" s="2">
        <v>7500690</v>
      </c>
      <c r="AC34" s="2">
        <v>10562823</v>
      </c>
      <c r="AI34" s="2">
        <v>13240311</v>
      </c>
    </row>
    <row r="35" spans="2:37" ht="18.75">
      <c r="O35" s="16" t="s">
        <v>74</v>
      </c>
      <c r="Q35" s="16" t="s">
        <v>111</v>
      </c>
      <c r="S35" s="16" t="s">
        <v>112</v>
      </c>
      <c r="U35" s="16" t="s">
        <v>113</v>
      </c>
      <c r="W35" s="16" t="s">
        <v>114</v>
      </c>
      <c r="Y35" s="16" t="s">
        <v>115</v>
      </c>
      <c r="AA35" s="16" t="s">
        <v>116</v>
      </c>
      <c r="AC35" s="16" t="s">
        <v>117</v>
      </c>
      <c r="AE35" s="16" t="s">
        <v>119</v>
      </c>
      <c r="AG35" s="16" t="s">
        <v>118</v>
      </c>
    </row>
    <row r="36" spans="2:37" ht="21">
      <c r="B36" s="29" t="s">
        <v>170</v>
      </c>
      <c r="C36" s="27">
        <v>29478768</v>
      </c>
      <c r="E36" s="2">
        <v>59703759</v>
      </c>
      <c r="G36" s="2">
        <v>252147288</v>
      </c>
      <c r="I36" s="2">
        <v>207303691</v>
      </c>
      <c r="K36" s="2">
        <v>369267</v>
      </c>
      <c r="O36" s="2">
        <v>182023331</v>
      </c>
      <c r="Q36" s="2">
        <v>80074732</v>
      </c>
      <c r="S36" s="2">
        <v>35240011</v>
      </c>
      <c r="U36" s="2">
        <v>14799710</v>
      </c>
      <c r="W36" s="2">
        <v>23128785</v>
      </c>
      <c r="Y36" s="2">
        <v>2179902</v>
      </c>
      <c r="AA36" s="2">
        <v>1383943</v>
      </c>
      <c r="AC36" s="2">
        <v>1314292</v>
      </c>
      <c r="AE36" s="2">
        <v>330631</v>
      </c>
      <c r="AG36" s="2">
        <v>874479</v>
      </c>
    </row>
    <row r="37" spans="2:37" ht="18.75">
      <c r="O37" s="16" t="s">
        <v>74</v>
      </c>
      <c r="Q37" s="16" t="s">
        <v>125</v>
      </c>
      <c r="S37" s="16" t="s">
        <v>126</v>
      </c>
      <c r="U37" s="16" t="s">
        <v>127</v>
      </c>
      <c r="W37" s="16" t="s">
        <v>128</v>
      </c>
      <c r="Y37" s="16" t="s">
        <v>129</v>
      </c>
      <c r="AA37" s="16" t="s">
        <v>130</v>
      </c>
      <c r="AC37" s="16" t="s">
        <v>131</v>
      </c>
      <c r="AI37" s="16" t="s">
        <v>93</v>
      </c>
      <c r="AK37" s="16" t="s">
        <v>132</v>
      </c>
    </row>
    <row r="38" spans="2:37" ht="21">
      <c r="B38" s="29" t="s">
        <v>164</v>
      </c>
      <c r="C38" s="27">
        <v>25672734</v>
      </c>
      <c r="E38" s="2">
        <v>19203428</v>
      </c>
      <c r="G38" s="2">
        <v>267826274</v>
      </c>
      <c r="I38" s="2">
        <v>2691266</v>
      </c>
      <c r="K38" s="2">
        <v>348450</v>
      </c>
      <c r="O38" s="2">
        <v>12901346</v>
      </c>
      <c r="Q38" s="2">
        <v>274154798</v>
      </c>
      <c r="S38" s="2">
        <v>4554872</v>
      </c>
      <c r="U38" s="2">
        <v>8039366</v>
      </c>
      <c r="W38" s="2">
        <v>1066518</v>
      </c>
      <c r="Y38" s="2">
        <v>485506</v>
      </c>
      <c r="AA38" s="2">
        <v>2018752</v>
      </c>
      <c r="AC38" s="2">
        <v>2993821</v>
      </c>
      <c r="AI38" s="2">
        <v>837825</v>
      </c>
      <c r="AK38" s="2">
        <v>1390390</v>
      </c>
    </row>
    <row r="39" spans="2:37" ht="18" customHeight="1">
      <c r="O39" s="16" t="s">
        <v>74</v>
      </c>
      <c r="Q39" s="16" t="s">
        <v>134</v>
      </c>
      <c r="S39" s="16" t="s">
        <v>135</v>
      </c>
    </row>
    <row r="40" spans="2:37" ht="21">
      <c r="B40" s="29" t="s">
        <v>158</v>
      </c>
      <c r="C40" s="27">
        <v>42478820</v>
      </c>
      <c r="E40" s="2">
        <v>16393073</v>
      </c>
      <c r="G40" s="2">
        <v>135614491</v>
      </c>
      <c r="I40" s="2">
        <v>5800394</v>
      </c>
      <c r="K40" s="2">
        <v>15855599</v>
      </c>
      <c r="M40" s="2">
        <v>324404631</v>
      </c>
      <c r="O40" s="2">
        <v>25980641</v>
      </c>
      <c r="Q40" s="2">
        <v>38282276</v>
      </c>
      <c r="S40" s="2">
        <v>5740950</v>
      </c>
    </row>
    <row r="41" spans="2:37" ht="18.75">
      <c r="O41" s="16" t="s">
        <v>74</v>
      </c>
      <c r="Q41" s="16" t="s">
        <v>144</v>
      </c>
    </row>
    <row r="42" spans="2:37" ht="21">
      <c r="B42" s="29" t="s">
        <v>160</v>
      </c>
      <c r="C42" s="2">
        <v>8543444</v>
      </c>
      <c r="E42" s="2">
        <v>4001707</v>
      </c>
      <c r="G42" s="2">
        <v>144812846</v>
      </c>
      <c r="I42" s="2">
        <v>319558</v>
      </c>
      <c r="K42" s="2">
        <v>16079</v>
      </c>
      <c r="O42" s="2">
        <v>146560422</v>
      </c>
      <c r="Q42" s="2">
        <v>52974506</v>
      </c>
    </row>
    <row r="43" spans="2:37" ht="18.75">
      <c r="O43" s="16" t="s">
        <v>74</v>
      </c>
      <c r="Q43" s="16" t="s">
        <v>137</v>
      </c>
      <c r="S43" s="16" t="s">
        <v>138</v>
      </c>
      <c r="U43" s="16" t="s">
        <v>139</v>
      </c>
      <c r="W43" s="16" t="s">
        <v>140</v>
      </c>
    </row>
    <row r="44" spans="2:37" ht="21">
      <c r="B44" s="29" t="s">
        <v>159</v>
      </c>
      <c r="C44" s="2">
        <v>197118980</v>
      </c>
      <c r="E44" s="2">
        <v>58683426</v>
      </c>
      <c r="G44" s="2">
        <v>23070472</v>
      </c>
      <c r="I44" s="2">
        <v>6914023</v>
      </c>
      <c r="K44" s="2">
        <v>18598114</v>
      </c>
      <c r="M44" s="2">
        <v>-665013</v>
      </c>
      <c r="O44" s="2">
        <v>21970181</v>
      </c>
      <c r="Q44" s="2">
        <v>133021372</v>
      </c>
      <c r="S44" s="2">
        <v>43668743</v>
      </c>
      <c r="U44" s="2">
        <v>8549378</v>
      </c>
      <c r="W44" s="2">
        <v>12914935</v>
      </c>
    </row>
    <row r="45" spans="2:37" ht="18.75">
      <c r="O45" s="16" t="s">
        <v>74</v>
      </c>
      <c r="Q45" s="16" t="s">
        <v>145</v>
      </c>
      <c r="S45" s="16" t="s">
        <v>146</v>
      </c>
      <c r="U45" s="16" t="s">
        <v>147</v>
      </c>
      <c r="W45" s="16" t="s">
        <v>148</v>
      </c>
      <c r="Y45" s="16" t="s">
        <v>149</v>
      </c>
      <c r="AA45" s="16" t="s">
        <v>150</v>
      </c>
      <c r="AC45" s="16" t="s">
        <v>151</v>
      </c>
      <c r="AK45" s="16" t="s">
        <v>152</v>
      </c>
    </row>
    <row r="46" spans="2:37" ht="21">
      <c r="B46" s="29" t="s">
        <v>157</v>
      </c>
      <c r="C46" s="27">
        <v>22455728</v>
      </c>
      <c r="E46" s="2">
        <v>13315337</v>
      </c>
      <c r="G46" s="2">
        <v>2603432465</v>
      </c>
      <c r="I46" s="2">
        <v>17727851</v>
      </c>
      <c r="K46" s="2">
        <v>66179</v>
      </c>
      <c r="O46" s="2">
        <v>865519010</v>
      </c>
      <c r="Q46" s="2">
        <v>2413293</v>
      </c>
      <c r="S46" s="2">
        <v>1711552346</v>
      </c>
      <c r="U46" s="2">
        <v>2356100</v>
      </c>
      <c r="W46" s="2">
        <v>82473</v>
      </c>
      <c r="Y46" s="2">
        <v>1555717</v>
      </c>
      <c r="AA46" s="2">
        <v>30507379</v>
      </c>
      <c r="AC46" s="2">
        <v>104580</v>
      </c>
      <c r="AK46" s="2">
        <v>8743611</v>
      </c>
    </row>
    <row r="47" spans="2:37" ht="18.75">
      <c r="Q47" s="16" t="s">
        <v>4</v>
      </c>
      <c r="S47" s="16" t="s">
        <v>5</v>
      </c>
      <c r="U47" s="16" t="s">
        <v>6</v>
      </c>
      <c r="W47" s="16" t="s">
        <v>7</v>
      </c>
    </row>
    <row r="48" spans="2:37" ht="18.75">
      <c r="Q48" s="2">
        <f>Q42+Q44</f>
        <v>185995878</v>
      </c>
      <c r="S48" s="2">
        <f>U48+W48</f>
        <v>1873082000</v>
      </c>
      <c r="U48" s="2">
        <v>508072000</v>
      </c>
      <c r="W48" s="2">
        <v>1365010000</v>
      </c>
    </row>
    <row r="49" spans="2:15" ht="18.75">
      <c r="O49" s="16" t="s">
        <v>74</v>
      </c>
    </row>
    <row r="50" spans="2:15" ht="21">
      <c r="B50" s="29" t="s">
        <v>154</v>
      </c>
      <c r="C50" s="2">
        <v>11606076</v>
      </c>
      <c r="E50" s="2">
        <v>20618856</v>
      </c>
      <c r="G50" s="2">
        <v>9681464</v>
      </c>
      <c r="I50" s="2">
        <v>7818312</v>
      </c>
      <c r="K50" s="2">
        <v>12782</v>
      </c>
      <c r="O50" s="2">
        <v>49737491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Algandmed</vt:lpstr>
      <vt:lpstr>Tulud-Kulud</vt:lpstr>
      <vt:lpstr>Kulud objekt</vt:lpstr>
      <vt:lpstr>Andmed</vt:lpstr>
    </vt:vector>
  </TitlesOfParts>
  <Company>Your Company Name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Tammert</dc:creator>
  <cp:lastModifiedBy>Your User Name</cp:lastModifiedBy>
  <dcterms:created xsi:type="dcterms:W3CDTF">2011-01-05T17:20:17Z</dcterms:created>
  <dcterms:modified xsi:type="dcterms:W3CDTF">2011-02-25T12:45:27Z</dcterms:modified>
</cp:coreProperties>
</file>