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ori.P16\Documents\Workspace\mapping-initiatives\dat\"/>
    </mc:Choice>
  </mc:AlternateContent>
  <bookViews>
    <workbookView xWindow="20460" yWindow="0" windowWidth="20880" windowHeight="7995" tabRatio="500" activeTab="1"/>
  </bookViews>
  <sheets>
    <sheet name="Table 1" sheetId="3" r:id="rId1"/>
    <sheet name="Additional info" sheetId="5" r:id="rId2"/>
    <sheet name="Table 1 updated" sheetId="4" r:id="rId3"/>
  </sheets>
  <calcPr calcId="152511" concurrentCalc="0"/>
  <extLst>
    <ext xmlns:loext="http://schemas.libreoffice.org/" uri="{7626C862-2A13-11E5-B345-FEFF819CDC9F}">
      <loext:extCalcPr stringRefSyntax="CalcA1"/>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N3" i="5"/>
  <c r="N4" i="5"/>
  <c r="N5" i="5"/>
  <c r="N6" i="5"/>
  <c r="N7" i="5"/>
  <c r="N8" i="5"/>
  <c r="N9" i="5"/>
  <c r="N10" i="5"/>
  <c r="N11" i="5"/>
  <c r="N12" i="5"/>
  <c r="N13" i="5"/>
  <c r="N14" i="5"/>
  <c r="N15" i="5"/>
  <c r="N16" i="5"/>
  <c r="N17" i="5"/>
  <c r="N18" i="5"/>
  <c r="N19" i="5"/>
  <c r="N20" i="5"/>
  <c r="N21" i="5"/>
  <c r="G3" i="5"/>
  <c r="G4" i="5"/>
  <c r="G5" i="5"/>
  <c r="G6" i="5"/>
  <c r="G7" i="5"/>
  <c r="G8" i="5"/>
  <c r="G9" i="5"/>
  <c r="G10" i="5"/>
  <c r="G11" i="5"/>
  <c r="G12" i="5"/>
  <c r="G14" i="5"/>
  <c r="G15" i="5"/>
  <c r="G16" i="5"/>
  <c r="G17" i="5"/>
  <c r="G18" i="5"/>
  <c r="G19" i="5"/>
  <c r="G20" i="5"/>
  <c r="H3" i="5"/>
  <c r="H4" i="5"/>
  <c r="H5" i="5"/>
  <c r="H6" i="5"/>
  <c r="H7" i="5"/>
  <c r="H8" i="5"/>
  <c r="H9" i="5"/>
  <c r="H10" i="5"/>
  <c r="H11" i="5"/>
  <c r="H12" i="5"/>
  <c r="H14" i="5"/>
  <c r="H15" i="5"/>
  <c r="H16" i="5"/>
  <c r="H17" i="5"/>
  <c r="H18" i="5"/>
  <c r="H19" i="5"/>
  <c r="H20" i="5"/>
  <c r="AH3" i="5"/>
  <c r="AH4" i="5"/>
  <c r="AH5" i="5"/>
  <c r="AH6" i="5"/>
  <c r="AH7" i="5"/>
  <c r="AI3" i="5"/>
  <c r="AI4" i="5"/>
  <c r="AI5" i="5"/>
  <c r="AI6" i="5"/>
  <c r="AI7" i="5"/>
  <c r="AB3" i="5"/>
  <c r="AB4" i="5"/>
  <c r="AB5" i="5"/>
  <c r="AB6" i="5"/>
  <c r="AC3" i="5"/>
  <c r="AC4" i="5"/>
  <c r="AC5" i="5"/>
  <c r="AC6" i="5"/>
  <c r="R3" i="5"/>
  <c r="R4" i="5"/>
  <c r="R5" i="5"/>
  <c r="R6" i="5"/>
  <c r="S3" i="5"/>
  <c r="S4" i="5"/>
  <c r="S5" i="5"/>
  <c r="S6" i="5"/>
  <c r="V3" i="5"/>
  <c r="W3" i="5"/>
</calcChain>
</file>

<file path=xl/comments1.xml><?xml version="1.0" encoding="utf-8"?>
<comments xmlns="http://schemas.openxmlformats.org/spreadsheetml/2006/main">
  <authors>
    <author>Anna Monistrol Mula</author>
  </authors>
  <commentList>
    <comment ref="AT4" authorId="0" shapeId="0">
      <text>
        <r>
          <rPr>
            <b/>
            <sz val="9"/>
            <color indexed="8"/>
            <rFont val="Tahoma"/>
            <family val="2"/>
          </rPr>
          <t>Anna Monistrol Mula:</t>
        </r>
        <r>
          <rPr>
            <sz val="9"/>
            <color indexed="8"/>
            <rFont val="Tahoma"/>
            <family val="2"/>
          </rPr>
          <t xml:space="preserve">
</t>
        </r>
        <r>
          <rPr>
            <sz val="9"/>
            <color indexed="8"/>
            <rFont val="Tahoma"/>
            <family val="2"/>
          </rPr>
          <t>by now</t>
        </r>
      </text>
    </comment>
    <comment ref="AT5" authorId="0" shapeId="0">
      <text>
        <r>
          <rPr>
            <b/>
            <sz val="9"/>
            <color indexed="8"/>
            <rFont val="Tahoma"/>
            <family val="2"/>
          </rPr>
          <t>Anna Monistrol Mula:</t>
        </r>
        <r>
          <rPr>
            <sz val="9"/>
            <color indexed="8"/>
            <rFont val="Tahoma"/>
            <family val="2"/>
          </rPr>
          <t xml:space="preserve">
</t>
        </r>
        <r>
          <rPr>
            <sz val="9"/>
            <color indexed="8"/>
            <rFont val="Tahoma"/>
            <family val="2"/>
          </rPr>
          <t>Not sure if it is the total number of harmonized variables</t>
        </r>
      </text>
    </comment>
    <comment ref="AT9" authorId="0" shapeId="0">
      <text>
        <r>
          <rPr>
            <b/>
            <sz val="9"/>
            <color indexed="8"/>
            <rFont val="Tahoma"/>
            <family val="2"/>
          </rPr>
          <t>Anna Monistrol Mula:</t>
        </r>
        <r>
          <rPr>
            <sz val="9"/>
            <color indexed="8"/>
            <rFont val="Tahoma"/>
            <family val="2"/>
          </rPr>
          <t xml:space="preserve">
</t>
        </r>
        <r>
          <rPr>
            <sz val="9"/>
            <color indexed="8"/>
            <rFont val="Tahoma"/>
            <family val="2"/>
          </rPr>
          <t xml:space="preserve">Need access to consult it </t>
        </r>
      </text>
    </comment>
    <comment ref="AT53" authorId="0" shapeId="0">
      <text>
        <r>
          <rPr>
            <b/>
            <sz val="9"/>
            <color indexed="8"/>
            <rFont val="Tahoma"/>
            <family val="2"/>
          </rPr>
          <t>Anna Monistrol Mula:</t>
        </r>
        <r>
          <rPr>
            <sz val="9"/>
            <color indexed="8"/>
            <rFont val="Tahoma"/>
            <family val="2"/>
          </rPr>
          <t xml:space="preserve">
</t>
        </r>
        <r>
          <rPr>
            <sz val="9"/>
            <color indexed="8"/>
            <rFont val="Tahoma"/>
            <family val="2"/>
          </rPr>
          <t>Not allowed to consult the harmonized variables if you are not a member</t>
        </r>
      </text>
    </comment>
    <comment ref="AJ58" authorId="0" shapeId="0">
      <text>
        <r>
          <rPr>
            <b/>
            <sz val="9"/>
            <color indexed="8"/>
            <rFont val="Tahoma"/>
            <family val="2"/>
          </rPr>
          <t>Anna Monistrol Mula:</t>
        </r>
        <r>
          <rPr>
            <sz val="9"/>
            <color indexed="8"/>
            <rFont val="Tahoma"/>
            <family val="2"/>
          </rPr>
          <t xml:space="preserve">
</t>
        </r>
        <r>
          <rPr>
            <sz val="9"/>
            <color indexed="8"/>
            <rFont val="Tahoma"/>
            <family val="2"/>
          </rPr>
          <t>by now</t>
        </r>
      </text>
    </comment>
  </commentList>
</comments>
</file>

<file path=xl/sharedStrings.xml><?xml version="1.0" encoding="utf-8"?>
<sst xmlns="http://schemas.openxmlformats.org/spreadsheetml/2006/main" count="2798" uniqueCount="1376">
  <si>
    <t>A consortium of agricultural cohort studies</t>
  </si>
  <si>
    <t>AGRICOH</t>
  </si>
  <si>
    <t>no</t>
  </si>
  <si>
    <t>ATHLOS</t>
  </si>
  <si>
    <t>yes</t>
  </si>
  <si>
    <t>BBMRI-NL-Biobank</t>
  </si>
  <si>
    <t>BioSHaRE-EU</t>
  </si>
  <si>
    <t>COHORTS.SE</t>
  </si>
  <si>
    <t>EUCAN CONNECT</t>
  </si>
  <si>
    <t>euCanSHare</t>
  </si>
  <si>
    <t>g2aging</t>
  </si>
  <si>
    <t>GenomEUtwin</t>
  </si>
  <si>
    <t>This interdisciplinary collaborative programme aims to identify how healthy ageing is affected by factors operating across life using data from nine UK cohort studies.</t>
  </si>
  <si>
    <t>HELIX</t>
  </si>
  <si>
    <t>Europe</t>
  </si>
  <si>
    <t>I3C</t>
  </si>
  <si>
    <t>IGEMS</t>
  </si>
  <si>
    <t>Europe, America, Australia, Asia, Africa</t>
  </si>
  <si>
    <t>Lifecourse biological pathways underlying social differences in healthy ageing</t>
  </si>
  <si>
    <t>MINDMAP</t>
  </si>
  <si>
    <t>NEAR</t>
  </si>
  <si>
    <t>INITIATIVE</t>
  </si>
  <si>
    <t>Region, Country</t>
  </si>
  <si>
    <t>Main objective</t>
  </si>
  <si>
    <t>Nº of cohorts</t>
  </si>
  <si>
    <t>More cohorts foreseen to be harmonised?</t>
  </si>
  <si>
    <t>Nº of participants</t>
  </si>
  <si>
    <t>Age range of the sample</t>
  </si>
  <si>
    <t>Is it a representative sample?</t>
  </si>
  <si>
    <t>Nº of harmonized variables (Maximum)</t>
  </si>
  <si>
    <t>Briefly describe the initiative's population</t>
  </si>
  <si>
    <t>Total</t>
  </si>
  <si>
    <t>With harmonised data</t>
  </si>
  <si>
    <t>Australia, Canada, Chile, Costa Rica, Denmark, France, New Zealand, Norway, Republic of Korea, South Africa, the United Kingdom, and the United States of America</t>
  </si>
  <si>
    <t>To support and maintain collaboration and data sharing/pooling to research the association between agricultural exposures and different health outcomes, with emphasis on associations that involve rare exposures and/or health outcomes, and for which data pooling represents a significant gain in statistical power compared to analysis of individual cohorts.</t>
  </si>
  <si>
    <t>YES</t>
  </si>
  <si>
    <t>All ages (prenatal to adults)</t>
  </si>
  <si>
    <t>No</t>
  </si>
  <si>
    <t>No information obtained</t>
  </si>
  <si>
    <t>Population with occupational exposures in agricultural settings.</t>
  </si>
  <si>
    <t>The Korean Genome and</t>
  </si>
  <si>
    <t>Epidemiology Study (KoGES) Consortium</t>
  </si>
  <si>
    <t>South Korea, Vietnam, Cambodia, Japan, China</t>
  </si>
  <si>
    <t>To establish a genome epidemiological study platform for the research</t>
  </si>
  <si>
    <t>community with a health database and biobank, to investigate the genetic and environmental aetiology of common complex diseases in Koreans and causes of death with long-term follow-up. The ultimate goal of the KoGES was to develop comprehensive and applicable health care guidelines for common complex diseases in Koreans, reduce the burden of chronic diseases and improve the quality of life.</t>
  </si>
  <si>
    <t>NO</t>
  </si>
  <si>
    <t>Community-dwellers and participants recruited from the national health examinee registry, men and women, aged ≥ 40 years at baseline.</t>
  </si>
  <si>
    <t>MEPREP</t>
  </si>
  <si>
    <t>United States of America</t>
  </si>
  <si>
    <t>To enable the conduct of studies of medication use and outcomes in pregnancy.</t>
  </si>
  <si>
    <t>Information on</t>
  </si>
  <si>
    <t>maternal and infant characteristics and medical care from</t>
  </si>
  <si>
    <t>the automated databases of the 11 health plans associated</t>
  </si>
  <si>
    <t>with the three FDA contract sites and birth certificate data</t>
  </si>
  <si>
    <t>obtained from the state departments of public health.</t>
  </si>
  <si>
    <t>International HundredK+ Cohorts Consortium (IHCC)</t>
  </si>
  <si>
    <t>The International HundredK+ Cohorts Consortium (IHCC) aims to create a global platform for translational research – cohort to bedside and cohort to bench – informing</t>
  </si>
  <si>
    <t>the biological and genetic basis for disease and improving clinical care and population health.</t>
  </si>
  <si>
    <t>CPTP-HP</t>
  </si>
  <si>
    <t>(Canadian Partnership for Tomorrow Project Harmonization Project)</t>
  </si>
  <si>
    <t>Canada</t>
  </si>
  <si>
    <t>The objective of the CPTP harmonization project is to support leading-edge Canadian and international research that investigates environmental, lifestyle, and genetic factors related to the development and progression of cancer and other chronic diseases.</t>
  </si>
  <si>
    <t>~328,700</t>
  </si>
  <si>
    <t>30 to 74</t>
  </si>
  <si>
    <t>Canadians aged 30 to 74 provided information on their lifestyle and health and biological samples (DNA-containing biosamples, urine samples, toenail samples).</t>
  </si>
  <si>
    <t>(Ageing Trajectories of Health: Longitudinal Opportunities and Synergies)</t>
  </si>
  <si>
    <t>Cuba, Mexico, Dominican Republic, Puerto Rico, China, Peru, India, Venezuela, Australia, Greece, Spain, Finland, Poland, United Kingdom, Russia, Lithuania, Czech Republic, United States of America, Japan, Ghana, Netherlands, South Africa, Austria, Denmark, Hungary, Sweden, Switzerland, Ireland, Estonia, Belgium, Israel, Slovenia, Croatia, Luxembourg, Portugal, France, Germany, Italy</t>
  </si>
  <si>
    <t>To achieve a better understanding of ageing by identifying patterns of healthy ageing pathways or trajectories, the determinants of those patterns, the critical points in time when changes in trajectories are produced, and to propose timely clinical and public health interventions to optimize healthy ageing.</t>
  </si>
  <si>
    <t>18+ participants (commonly 50+)</t>
  </si>
  <si>
    <t>The cohort comprises more than 411,000 individuals who participated in 17 general population longitudinal studies in 38 countries. Each study includes one or more populations and provides data on health determinants and age-related events.</t>
  </si>
  <si>
    <t>(Biobank Standardisation and Harmonisation for Research Excellence in the European Union)</t>
  </si>
  <si>
    <t>Canada, Germany, Italy, Ireland, United Kingdom, Finland, Netherlands, Norway</t>
  </si>
  <si>
    <t>To build upon tools and methods available to achieve solutions for researchers to use pooled data from different cohort and biobank studies. This is done in order to obtain the very large sample sizes needed to investigate current questions in multifactorial diseases.</t>
  </si>
  <si>
    <t>(Promoting mental well-being and healthy ageing in cities)</t>
  </si>
  <si>
    <t>Canada, Netherlands, Russia, Poland, Norway, Germany, United States of America, France, Italy</t>
  </si>
  <si>
    <t>• To harmonize and link data from population registries and cohort studies of mental health ageing in European cities to allow co-analysis of data, based on expertise by Erasmus MC with registry data and McGill University with survey data.</t>
  </si>
  <si>
    <t>• To develop a conceptual model of mental health in urban settings based on input from experts on mental health from multiple disciplinary perspectives and the integration of results from all work packages on the physical and social environmental, psychosocial, biological and genetic pathways linking the urban environment to mental health.</t>
  </si>
  <si>
    <t>• To develop a methodological framework for the application of advanced causal inference and mediation analysis to study the causal impact of the urban environment on mental health.</t>
  </si>
  <si>
    <t>19+</t>
  </si>
  <si>
    <t>The main outcomes of interest within the MINDMAP project are indicators of mental health, mental well-being, and cognitive function. These indicators are measured in the cohort studies at multiple times through questionnaires, interviews, and cognitive tests and include variables covering life satisfaction, quality of life, depression and depressive symptoms, cognitive functioning, anxiety, and loneliness.</t>
  </si>
  <si>
    <t>(Interplay of Genes and Environment across Multiple Studies)</t>
  </si>
  <si>
    <t>Sweden, Denmark, Finland,</t>
  </si>
  <si>
    <t>United States and Australia</t>
  </si>
  <si>
    <t>To understand why early life adversity, and social factors such as isolation and loneliness, are associated with diverse outcomes including mortality, physical functioning (health, functional ability), and psychological functioning (well-being, cognition), particularly in later life</t>
  </si>
  <si>
    <t>14-103</t>
  </si>
  <si>
    <t>Yes</t>
  </si>
  <si>
    <t>Twins from Sweden, Denmark, Finland, USA and, Australia.</t>
  </si>
  <si>
    <t>(Swedish Cohort Consortium)</t>
  </si>
  <si>
    <t>Sweden</t>
  </si>
  <si>
    <t>To coordinate all Swedish prospective population-based cohorts in a national infrastructure, thereby improving the reliability, quality and accessibility of valuable cohorts, for better-powered research with higher value to patients and populations.</t>
  </si>
  <si>
    <t>25-90 years</t>
  </si>
  <si>
    <t>Adults older than 25 years and geographically</t>
  </si>
  <si>
    <t>covering most of Sweden.</t>
  </si>
  <si>
    <t>CLOSER</t>
  </si>
  <si>
    <t>(Cohort and Longitudinal Studies Enhancement Resources)</t>
  </si>
  <si>
    <t>United Kingdom</t>
  </si>
  <si>
    <t>To maximise the use, value and impact of longitudinal studies to help improve our understanding of key social and biomedical challenges.</t>
  </si>
  <si>
    <t>It depends on the project</t>
  </si>
  <si>
    <t>People born in different regions of the UK throughout the 20th and 21st centuries.</t>
  </si>
  <si>
    <t>(The Gateway to Global Aging Data)</t>
  </si>
  <si>
    <t>USA, Mexico, 20+European Countries, Israel, Costa Rica, Korea, Japan, China, India</t>
  </si>
  <si>
    <t>to facilitate cross-national and longitudinal studies on aging using the family of health and retirement studies around the world.</t>
  </si>
  <si>
    <t>&lt;117,000</t>
  </si>
  <si>
    <t>&gt;45</t>
  </si>
  <si>
    <t>27 000</t>
  </si>
  <si>
    <t>Adults of 50 years and older.</t>
  </si>
  <si>
    <t>RAND Survey Metadata Repository</t>
  </si>
  <si>
    <t>American, European and Asian countries</t>
  </si>
  <si>
    <t>The project aims to help researchers use data and metadata from the HRS-family of surveys on aging, including studies from the US, UK/Europe and Asia.</t>
  </si>
  <si>
    <t>SPIRIT</t>
  </si>
  <si>
    <t>(Sino-Quebec Perinatal Initiative in Research and Information Technology)</t>
  </si>
  <si>
    <t>Canada and China</t>
  </si>
  <si>
    <t>• harmonize pregnancy and birth cohort data for the 3D, MIREC and SBC studies</t>
  </si>
  <si>
    <t>• establish a collaborative research network on the topic of intra-uterine determinants of child health and development and on perinatal health services in Quebec and Shanghai (China)</t>
  </si>
  <si>
    <t>• establish an infrastructure of knowledge transfer and application between the partners and users of the network leading to updated guidelines, health policies, and knowledge transfer activities in clinical practice</t>
  </si>
  <si>
    <t>• reinforce the strategic positioning of academic and industrial partners in Quebec, China and internationally for providing access to new markets and expertise.</t>
  </si>
  <si>
    <t>Pregnancy and birth population.</t>
  </si>
  <si>
    <t>(National E-lnfrastructure for Aging Research)</t>
  </si>
  <si>
    <t>To improve the health, care, and well-being of older people by optimizing a national integration of the major Swedish longitudinal, population-based projects on the health and care of older people.</t>
  </si>
  <si>
    <t>50 years or over</t>
  </si>
  <si>
    <t>Older swedish population from almost all parts of Sweden.</t>
  </si>
  <si>
    <t>(International Childhood Cardiovascular Cohort Consortium)</t>
  </si>
  <si>
    <t>United States, Finland and Australia</t>
  </si>
  <si>
    <t>• Identify incident cardiovascular endpoints using self-reported morbidity validated by adjudication of medical records</t>
  </si>
  <si>
    <t>• Identify decedents using the National Death Index and adjudicate cause of death for deceased participants.</t>
  </si>
  <si>
    <t>3 to 20</t>
  </si>
  <si>
    <t>Persons followed from childhood to adulthood in order to study the cardiovascular risk factors.</t>
  </si>
  <si>
    <t>(LIFEPATH)</t>
  </si>
  <si>
    <t>UK, Ireland, Portugal, France, Switzerland, Italy, Finland, USA, Australia</t>
  </si>
  <si>
    <t>The overarching aim of the LIFEPATH project is to understand the determinants of diverging ageing pathways among individuals belonging to different socio-economic groups.</t>
  </si>
  <si>
    <t>This will be achieved via an original study design that integrates social science approaches with biology (including molecular epidemiology), using existing population cohorts and omics measurements (particularly epigenomics).</t>
  </si>
  <si>
    <t>&gt;1,941,000</t>
  </si>
  <si>
    <t>All age groups are</t>
  </si>
  <si>
    <t>represented with two birth cohorts, one cohort of adolescents and several cohorts encompassing</t>
  </si>
  <si>
    <t>young adults (age 18 and above). Furthermore, there is a strong representation of elderly</t>
  </si>
  <si>
    <t>subjects in seven cohorts.</t>
  </si>
  <si>
    <t>Early life and adult European cohorts with</t>
  </si>
  <si>
    <t>intense phenotyping and repeat biological samples,</t>
  </si>
  <si>
    <t>other large cohorts with biological samples and a</t>
  </si>
  <si>
    <t>large registry dataset with over a million individuals</t>
  </si>
  <si>
    <t>and very rich information on work trajectories and</t>
  </si>
  <si>
    <t>health.</t>
  </si>
  <si>
    <t>Network on the Coordination and Harmonisation of European</t>
  </si>
  <si>
    <t>Occupational Cohorts (OMEGA-NET) project</t>
  </si>
  <si>
    <t>28 european countries</t>
  </si>
  <si>
    <t>https://www.cost.eu/actions/CA16216/#tabs|Name:parties</t>
  </si>
  <si>
    <t>The overarching concept of OMEGA-NET is to create a network to optimize and integrate occupational, industrial, and population cohorts at the European level, and to provide a foundation for an enhanced evidence base for the identification of health risks and gains related to occupation and employment to foster safe and healthy preventive strategies and policies.</t>
  </si>
  <si>
    <t>Research Coordination Objectives and health</t>
  </si>
  <si>
    <t>Coordinate and integrate cohorts on occupational health in Europe:</t>
  </si>
  <si>
    <t>* Implement an online interactive tool with detailed information on existing cohorts</t>
  </si>
  <si>
    <t>* Facilitate work on harmonization of occupational exposure and standardization of health outcome information and new protocols for data collection</t>
  </si>
  <si>
    <t>* Promote stakeholder engagement from the start of the project.</t>
  </si>
  <si>
    <t>Capacity Building Objectives:</t>
  </si>
  <si>
    <t>* Connect scientific communities on occupational health in Europe</t>
  </si>
  <si>
    <t>* Provide networking and leadership opportunities for early career researchers, as well as researchers from COST Inclusiveness Target Countries</t>
  </si>
  <si>
    <t>* Provide training in occupational epidemiology and exposure assessment.</t>
  </si>
  <si>
    <t>Ongoing (an initial evaluation indicates at least 63 major individual prospective and retrospective cohorts as well as several large record linkage studies with occupational information on over 30 million workers).</t>
  </si>
  <si>
    <t>Ongoing</t>
  </si>
  <si>
    <t>EU, Canada and Australia</t>
  </si>
  <si>
    <t>euCanSHare is a joint EU-Canada project to establish a cross-border data sharing and multi-cohort cardiovascular research platform.</t>
  </si>
  <si>
    <t>Specifically, the project will integrate data infrastructures, IT solutions and data sources from the EU, Canada, and other countries into a web-based data access system with functionalities for increased efficiency in cardiovascular data-driven research. euCanSHare integrates more than 35 Canadian and European cohorts making up over one million records and actively seeks to expand to other regions.</t>
  </si>
  <si>
    <t>euCanSHare key objectives are:</t>
  </si>
  <si>
    <t>data sharing, knowledge discovery, legal compliance, and community building.</t>
  </si>
  <si>
    <t>&gt;1,000,000</t>
  </si>
  <si>
    <t>ongoing</t>
  </si>
  <si>
    <t>Healthy Life Trajectories Initiative (HeLTI)</t>
  </si>
  <si>
    <t>Canada, China, India, South Africa</t>
  </si>
  <si>
    <t>The specific objectives of the initiative are:</t>
  </si>
  <si>
    <t>To conduct a set of harmonized, coordinated studies that will evaluate interventions along the life course from pre-conception to childhood to promote metabolic fitness and early development in children between 3-5 years of age.</t>
  </si>
  <si>
    <t>To conduct mechanistic studies that will explain the effect of the selected interventions.</t>
  </si>
  <si>
    <t>To conduct complementary policy and economic analyses.</t>
  </si>
  <si>
    <t>To develop cross-country, cross-site collaborations that will provide a learning platform and training environment for young and talented scientists.</t>
  </si>
  <si>
    <t>To use the generated evidence to guide policy and actions in the near future, and identify research and programmatic needs for long-term strategies.</t>
  </si>
  <si>
    <t>22,000 women</t>
  </si>
  <si>
    <t>18+</t>
  </si>
  <si>
    <t>Women in preconception period. Child development at 2 or 3 years of age.</t>
  </si>
  <si>
    <t>The Asia Cohort Consortium</t>
  </si>
  <si>
    <t>Bangladesh, Japan, Taiwan, South Korea, China, India, Singapore, Iran, Mongolia, Singapore</t>
  </si>
  <si>
    <t>Malaysia, and the United States</t>
  </si>
  <si>
    <t>To understand the relationship between genetics, environmental exposures,</t>
  </si>
  <si>
    <t>and the etiology of disease through the establishment of a cohort, or population laboratory.</t>
  </si>
  <si>
    <t>older than 40 years</t>
  </si>
  <si>
    <t>Healthy people around the world aged 40 years or more.</t>
  </si>
  <si>
    <t>Netherlands</t>
  </si>
  <si>
    <t>It is our mission to maximize the use of biosamples, images and data for health research on the prevention, diagnosis, and treatment of diseases.</t>
  </si>
  <si>
    <t>To this end, we make sure these resources are available in a FAIR way: Findable, Accessible, Interoperable and Reusable. We do this in compliance with ethical, legal, and privacy demands, and with active participation of donors, citizens and patients.</t>
  </si>
  <si>
    <t>All ages</t>
  </si>
  <si>
    <t>Participants from 29 Dutch cohorts with Genetic, epigenetic, transcriptome, and metabolome data available.</t>
  </si>
  <si>
    <t>Consortium on Health and Ageing: Network of cohorts in Europe and the United States (CHANCES)</t>
  </si>
  <si>
    <t>United Kingdom, The Netherlands, Germany, France,</t>
  </si>
  <si>
    <t>Denmark, Greece, Finland, Norway, Sweden, United States</t>
  </si>
  <si>
    <t>CHANCES aims at combining and integrating ongoing cohort studies in order to produce evidence</t>
  </si>
  <si>
    <t>on ageing-related health characteristics and determinants in Europe and their socio-economic implications.</t>
  </si>
  <si>
    <t>Most cohorts included in the consortium include subjects aged 50 or over, and separate analyses were conducted, if deemed necessary, on health-related characteristics and determinants in subjects aged 50-59, 60-69 and 70+ years.</t>
  </si>
  <si>
    <t>Most cohorts</t>
  </si>
  <si>
    <t>included in the consortium included subjects aged 50 or over, and separate analyses were conducted, if</t>
  </si>
  <si>
    <t>deemed necessary, on health-related characteristics and determinants in subjects aged 50-59, 60-69,</t>
  </si>
  <si>
    <t>and 70+ years.</t>
  </si>
  <si>
    <t>Environmental influences on Child Health Outcomes (ECHO): ECHO-wide Cohort</t>
  </si>
  <si>
    <t>United States</t>
  </si>
  <si>
    <t>The scientific goal of ECHO, a research program launched by the National Institutes of Health, is to understand the effects of a broad range of early environmental influences on child health and development.</t>
  </si>
  <si>
    <t>ECHO uses information from existing longitudinal research projects (cohorts), which will include more than 50,000 children from diverse backgrounds across the United States. Together, these cohorts follow participants from before they are born through childhood and adolescence. ECHO also supports a 17-state clinical trials network to test prevention and treatment strategies among children from rural and medically underserved backgrounds.</t>
  </si>
  <si>
    <t>Program Objectives</t>
  </si>
  <si>
    <t>+ Improve the health of children and adolescents by conducting observational and interventional research that will inform high-impact programs, policies, and practices.</t>
  </si>
  <si>
    <t>+ Institute best practices for conducting Team Science in the 21st century, giving researchers the tools to work collaboratively to improve child health.</t>
  </si>
  <si>
    <t>84</t>
  </si>
  <si>
    <t>More than 50,000 children from diverse racial, geographic and socioeconomic backgrounds.</t>
  </si>
  <si>
    <t>Finnish Genome Project (FinnGen)</t>
  </si>
  <si>
    <t>Finland</t>
  </si>
  <si>
    <t>Project aims to improve human health through genetic research, and ultimately identify new therapeutic targets and diagnostics for treating numerous diseases.</t>
  </si>
  <si>
    <t>The collaborative nature of the project is exceptional compare to many ongoing studies, and all the partners are working closely together to ensure appropriate transparency, data security and ownership.</t>
  </si>
  <si>
    <t>12 Biobanks + 5 population cohorts</t>
  </si>
  <si>
    <t>plans to utilize 500,000 unique samples collected from a nationwide network of Finnish biobanks</t>
  </si>
  <si>
    <t>Biological samples of finnish population</t>
  </si>
  <si>
    <t>Genome Asia 100K</t>
  </si>
  <si>
    <t>Asia</t>
  </si>
  <si>
    <t>GenomeAsia 100K plans to create reference genomes for Asian population as well as identify rare and frequent alleles associated with these populations.</t>
  </si>
  <si>
    <t>In the process, we hope to understand biology of disease and enable new therapeutic options which will have global impact.</t>
  </si>
  <si>
    <t>The first stage aims to sequence 10,000 Asian individuals for ethnic stratification. This will be followed by sequencing an additional 90,000 individuals and combined with clinical and phenotype information to allow deeper analysis of diseased and healthy individuals. Our founding partners have direct access to cohorts of samples with specific disease characteristics which will be especially useful during this second stage and even allow for studies across longer time periods.</t>
  </si>
  <si>
    <t>all ages</t>
  </si>
  <si>
    <t>Genomic information for Asian populations</t>
  </si>
  <si>
    <t>Integrated Datasets in Europe for Ageing Research (IDEAR)</t>
  </si>
  <si>
    <t>Europe: Sweden, UK, Finland, France, and Denmark</t>
  </si>
  <si>
    <t>The aim of the IDEAR network is to investigate how determinants in later working life, during the retirement transition, and in early retirement influence for how long older individuals are able to live actively and healthily.</t>
  </si>
  <si>
    <t>This will be done by using by state-of-the-art statistical modelling in well-established prospective occupational cohort studies, longitudinal ageing studies, and registry data from Sweden, the UK, Finland, France, and Denmark.</t>
  </si>
  <si>
    <t>These studies represent countries in three different welfare regimes and cover up to several decades from mid-life, retirement, early old age, and the beginning of older-old age.</t>
  </si>
  <si>
    <t>10,000 to 5 million</t>
  </si>
  <si>
    <t>10 to 74</t>
  </si>
  <si>
    <t>The sample includes men and women aged from around 35 to old age.</t>
  </si>
  <si>
    <t>DEMETRIQ (Developing methodologies to reduce inequalities in the determinants of health)</t>
  </si>
  <si>
    <t>Europe (27 countries)</t>
  </si>
  <si>
    <t>1 Develop, evaluate and refine methodologies for assessing the effects of social, economic and health policies on the pattern and magnitude of health inequalities among socioeconomic groups.</t>
  </si>
  <si>
    <t>2 Assess the differential health effects by socioeconomic group of natural policy experiments’ in the fields of unemployment and poverty reduction; tobacco and alcohol control; and access to education and preventive health care.</t>
  </si>
  <si>
    <t>3 Synthesise the evidence from the findings of objectives 1-2, and actively engage users in the research in order to promote the transfer of knowledge for policy and practice with maximum effectiveness.</t>
  </si>
  <si>
    <t>Undefined</t>
  </si>
  <si>
    <t>South African Population</t>
  </si>
  <si>
    <t xml:space="preserve"> Research Infrastructure Network (SAPRIN)</t>
  </si>
  <si>
    <t>South Africa</t>
  </si>
  <si>
    <t>Draw together and harmonise all three of South Africa’s existing health and demographic surveillance sites (HDSS).</t>
  </si>
  <si>
    <t>Lead the effort of developing new national infrastructures that are deliberately sited in urban settings.</t>
  </si>
  <si>
    <t>3 nodes currently.</t>
  </si>
  <si>
    <t>Three of South Africa’s existing health and demographic surveillance sites (Agincourt Health and Demographic Surveillance System; Africa Centre Demographic Information System (ACDIS); Dikgale Health and Demographic Surveillance System).</t>
  </si>
  <si>
    <t>Population from impoverished communities in South Africa.</t>
  </si>
  <si>
    <t>Tohoku Medical</t>
  </si>
  <si>
    <t>Megabank Project</t>
  </si>
  <si>
    <t>Tohoku (region of Japan)</t>
  </si>
  <si>
    <t>Tohoku Medical Megabank Organization was founded to establish an advanced medical system to foster the reconstruction from the Great East Japan Earthquake. The organization has been developing a biobank that combines medical and genome information during the process of rebuilding the community medical system and supporting health and welfare in the</t>
  </si>
  <si>
    <t>Tohoku area.</t>
  </si>
  <si>
    <t>2 long-prospective cohorts and 1 cross sectional (first). Two additional cohort studies (5 in total).</t>
  </si>
  <si>
    <t>&gt;150,000</t>
  </si>
  <si>
    <t>All (Fetus to old ages)</t>
  </si>
  <si>
    <t>150,000 healthy Japanese participants with informed consent in Miyagi and Iwate prefectures.</t>
  </si>
  <si>
    <t>EU Child Cohort Network</t>
  </si>
  <si>
    <t>Enable innovative research on identification of novel markers of early-life stressors related to health trajectories throughout the full life cycle.</t>
  </si>
  <si>
    <t>More than 40 invited to participation, 19 in the catalogue</t>
  </si>
  <si>
    <t>More than 200,000</t>
  </si>
  <si>
    <t>Pregnancy/fetal life - adulthood</t>
  </si>
  <si>
    <t>More than 100</t>
  </si>
  <si>
    <t>European children and their parents.</t>
  </si>
  <si>
    <t>SAGE+ Wave 2</t>
  </si>
  <si>
    <t>China, Ghana, India, Mexico, the Russian Federation, South Africa, England, USA,</t>
  </si>
  <si>
    <t>Austria, Belgium, Denmark, France, Germany, Greece, Italy, Switzerland, The Netherlands, Spain and Sweden</t>
  </si>
  <si>
    <t>The outcome of the harmonization work leading to SAGE+ Wave 1 and SAGE+ Wave 2 is two common datasets that will allow a wide range of cross-country comparisons and evaluation of the predictors of transitions in various domains, from subjective health status and risk factors shifts, to evaluation in relationships between wealth and health in countries at different levels of development.</t>
  </si>
  <si>
    <t>The aim of this article is to present the analogous results for SAGE+ Wave 2 which extends and adds unique data to SAGE+ Wave 1. The harmonization process for SAGE+ Wave 2 builds on SAGE+ Wave 1 processes and follows the same methodology. SAGE+ Wave 2 included the two additional studies, CHARLS and LASI, whose variables were subjected to the same harmonization process as used in SAGE+ Wave 1 without encountering major deviations. The inclusion of these studies allowed the creation of some additional harmonized variables, such as verbal fluency, depression, emotional/psychiatric problems, cataracts, and hip fracture, for some studies.</t>
  </si>
  <si>
    <t>50+</t>
  </si>
  <si>
    <t>Some of the cohorts are representative.</t>
  </si>
  <si>
    <t>50+ general population.</t>
  </si>
  <si>
    <t>Canada and Europe (Norway, France, Denmark, Estonia, Germany, Greece, Italy, Ireland, Portugal, Estonia, Belgium</t>
  </si>
  <si>
    <t>Spain, Sweden, The Netherlands, UK, Finland, Australia, Italy, Lithuania, Poland, Russia)</t>
  </si>
  <si>
    <t>The specific objectives of EUCAN-Connect are:</t>
  </si>
  <si>
    <t>* to deliver an open, federated data platform to deposit, curate and analyse cohort (meta)data that meets FAIR principles</t>
  </si>
  <si>
    <t>* to create a sustainable framework for long-term collaboration that enables better data-reuse and increased benefit to scientific communities worldwide</t>
  </si>
  <si>
    <t>100,000+</t>
  </si>
  <si>
    <t>To Be Determined</t>
  </si>
  <si>
    <t>Children from Canada and Europe that will be followed across life course.</t>
  </si>
  <si>
    <t>Research on European Children and adults born preterm (RECAP)</t>
  </si>
  <si>
    <t>The overall aim of the RECAP preterm Project is to improve the health, development and quality of life of children and adults born very preterm (VPT) or with a very low birth weight (VLBW).</t>
  </si>
  <si>
    <t>This aim will be achieved by combining extensive data from European cohort studies and around the world, which makes it possible to evaluate changes in outcomes over time while providing important information on how the evolution in care and survival of these high risk babies has changed their developmental outcomes and quality of life.</t>
  </si>
  <si>
    <t>We want to develop a better understanding of the origins of VPT/VLBW health and developmental outcomes as well as more effective, evidence-based, personalized interventions and prevention.</t>
  </si>
  <si>
    <t>Children and adults born very preterm (VPT) or with a very low birth weight (VLBW).</t>
  </si>
  <si>
    <t>MORGAM</t>
  </si>
  <si>
    <t>Australia and 15 European countries</t>
  </si>
  <si>
    <t>MONICA Risk, Genetics, Archiving and Monograph (MORGAM) is a multinational collaborative study based on harmonization of data from population-based cohort studies. MORGAM includes cohorts examined in the standardized WHO MONICA risk factor surveys and other similar cohorts which have been followed up for cardiovascular diseases and death. It was established in the late 1990s to explore the relationships between the development of cardiovascular diseases and their classic and genetic risk factors. Since the mid-2000s, MORGAM has also measured biomarkers from frozen sera, partly as part of the BiomarCaRE Project. Most of the cohorts participating in MORGAM are from Europe. The baseline periods of the cohorts vary between 1982 and 2014, and the longest follow-up periods are about 30 years.</t>
  </si>
  <si>
    <t>The participants are mostly subsets of random population samples of geographically defined populations, on which data are available at least on daily cigarette smoking, blood pressure, and blood total cholesterol.</t>
  </si>
  <si>
    <t>The HELIX project is funded to exploit novel tools and methods for characterisation of early-life exposure to a wide range of environmental hazards. These require integration and linkage with data on major child health outcomes, to develop an “Early-Life Exposome” approach.</t>
  </si>
  <si>
    <t>Six prospective birth cohort studies are contributing to HELIX as the only realistic and feasible way to obtain the comprehensive, longitudinal, human data needed to build this early-life exposome. These cohorts have already collected large amounts of data as part of national and EU-funded projects. Results will be integrated with data from European cohorts (&gt;300,000 subjects) and registers in order to estimate health impacts at the large European scale.</t>
  </si>
  <si>
    <t>This integration of the chemical, physical and molecular environment during critical early-life periods will lead to major improvements in health risk and impact assessments, and thus to improved prevention strategies for vulnerable populations.</t>
  </si>
  <si>
    <t>31,472 mother–child pairs, recruited during pregnancy, in the six existing cohorts (first level); a subcohort of 1301 mother-child pairs where biomarkers, omics signatures and child health outcomes were measured at age 6-11 years (second level); and repeat-sampling panel studies with around 150 children and 150 pregnant women aimed at collecting personal exposure data (third level).</t>
  </si>
  <si>
    <t>No information</t>
  </si>
  <si>
    <t>1 years and more</t>
  </si>
  <si>
    <t>Mother-child pairs,</t>
  </si>
  <si>
    <t>recruited during pregnancy.</t>
  </si>
  <si>
    <t>Child Cohort Research Strategy for Europe (CHICOS)</t>
  </si>
  <si>
    <t>Belgium, Czech Republic, Denmark, Faroe Islands, Finland, France, Germany, Greece, Ireland, Italy, Lithuania, Netherlands, Norway, Poland, Portugal, Slovakia, Spain, Sweden, Switzerland, Ukraine, UK</t>
  </si>
  <si>
    <t>CHICOS aims to promote an inventory of all mother-child cohorts in Europe, to evaluate existing information on outcomes and determinants from these cohorts, to identify gaps in knowledge, and to develop recommendations for research action at a European level for the next 15 years, focusing on key areas of policy concern.</t>
  </si>
  <si>
    <t>European mother-child population</t>
  </si>
  <si>
    <t>ReACH - Research Advancement through Cohort Cataloguing and Harmonization</t>
  </si>
  <si>
    <t>Argentina, Australia, Belgium, Brazil, Canada, Chile, Croatria, Egypt, Estonia, Germany, Greece, Hungary</t>
  </si>
  <si>
    <t>To provide resources in the form of a comprehensive web-based catalogue and a harmonization platform to optimize and expand the use of Canadian pregnancy and birth cohort data and biological samples.</t>
  </si>
  <si>
    <t>Not yet determined, harmonization process is ongoing</t>
  </si>
  <si>
    <t>Not yet determined</t>
  </si>
  <si>
    <t>undetermined yet, but will be over 1000</t>
  </si>
  <si>
    <t>Canadian mothers and children</t>
  </si>
  <si>
    <t>CORDELIA (Collaborative cOhorts Reassembled Data to study mEchanisms and Longterm Incidence of cArdiovascular diseases)</t>
  </si>
  <si>
    <t>Spain</t>
  </si>
  <si>
    <t>Generate a population database of more than 170,000 participants followed for more than 5 years, from Spanish cohorts with prospective follow-up.</t>
  </si>
  <si>
    <t>Maybe</t>
  </si>
  <si>
    <t>~188,000 participants</t>
  </si>
  <si>
    <t>35-84 years</t>
  </si>
  <si>
    <t>Spanish adults that provided DNA and serum/plasma information.</t>
  </si>
  <si>
    <t>Interconnect</t>
  </si>
  <si>
    <t>(https://studies.interconnect-diabetes.eu/studies)</t>
  </si>
  <si>
    <t>Our vision is to develop a global ‘data access and results sharing’ network that enables existing data to be readily used in cross-cohort analyses to understand population differences in the risk of diabetes and obesity.</t>
  </si>
  <si>
    <t>This depends on the consortium in question</t>
  </si>
  <si>
    <t>"To be confirmed"</t>
  </si>
  <si>
    <t>100 variables</t>
  </si>
  <si>
    <t>Mother and baby pairs, children aged 4-9 years, and adults related to diabetes and dietary factors.</t>
  </si>
  <si>
    <t>NCI: National Cancer Institute Cohort Consortium</t>
  </si>
  <si>
    <t>Population cohorts: Asia, Australia, Europe and North America                            Clinical trials: Canada, China, Finland, USA                          Disease cohorts: Australia, Canada, New Zealand, USA</t>
  </si>
  <si>
    <t>• Foster communication among investigators leading cohort studies of cancer</t>
  </si>
  <si>
    <t>• Promote collaborative research projects for topics not easily addressed in a single study</t>
  </si>
  <si>
    <t>• Identify common challenges in cohort research and search for solutions.</t>
  </si>
  <si>
    <t>Population cohorts: 50 Clinical trials: 6 Disease cohorts: 2</t>
  </si>
  <si>
    <t>Population cohorts: +850,0000 Clinical trials: 295,911 Disease cohorts: 75,776</t>
  </si>
  <si>
    <t>Population cohorts: 2+  Clinical trials: 25+ Disease cohorts: 18+</t>
  </si>
  <si>
    <t>Population cohorts: General population, people undergoing cancer screening, ocuupational cohorts. Clinical trials for cancer prevention. Disease cohorts: Breast and colon family cancer patients and their families</t>
  </si>
  <si>
    <t>EPHOR (Exposome Project for Health and Occupational Research)</t>
  </si>
  <si>
    <t>Netherlands,   Spain,  United Kingdom, Denmark, Sweden, Belgium, Norway, France,   Finland  Greece,  Germany, Cyprus</t>
  </si>
  <si>
    <t>EPHOR will develop methods and tools to characterize the working-life exposome. By applying these, we will obtain better and more complete knowledge on the working-life exposome. Through uniquely combining large-scale pooling of existing data (&gt;40 cohorts; ~ 21 million people) systematically looking at many types of exposure and diseases with the collection of new data in case studies in which we will investigate the effects of working-life exposure on respiratory health in the general population and night shift workers.</t>
  </si>
  <si>
    <t>To be determined (&gt;40 cohorts more or less)</t>
  </si>
  <si>
    <t>To be determined. The project has not begun yet.</t>
  </si>
  <si>
    <t>To be determined (~ 21 million people more or less)</t>
  </si>
  <si>
    <t>To be determined.</t>
  </si>
  <si>
    <t>The project has not begun yet.</t>
  </si>
  <si>
    <t>To be determined. The project does not begings yet.</t>
  </si>
  <si>
    <t>LONGITOOLS: Dynamic longitudinal exposome trajectories in cardiovascular and metabolic non-communicable diseases</t>
  </si>
  <si>
    <t>Norway, Finland, Sweden, UK, The Netherlands, France, Spain, Italy</t>
  </si>
  <si>
    <t>In 5 years, LONGITOOLS, a partnership of 15 academic groups and 3 small companies, will harness a catalogue of birth cohorts, longitudinal data, registers, and biobanks. We will characterize coincident longitudinal trajectories of exposure and cardiometabolic health combining the study of longitudinal effects and internal responses. The latter will include measures of DNA methylation, RNA expression and read outs of metabolic pathways. LONGITOOLS will implement this longitudinal approach in 11 work packages designed to generate a catalogue of FAIR data and a novel analytical toolbox. Evidence-based life-course causal models will estimate how clinical and policy interventions may sustainably affect the health and economic burden of NCDs. A key objective will be to generate evidence-based predictions which can ultimately translate into innovative healthcare applications (apps) and policy options. LONGITOOLS will also allow researchers and policy makers to generate new knowledge - identifying the likely causal (direct and indirect) mechanisms through which exposures to man-made environmental factors affect the risk of NCDs.</t>
  </si>
  <si>
    <t>Mechanisms of the Development of Allergy (MeDALL) Project</t>
  </si>
  <si>
    <t>Spain, Sweden, UK, Denmark, Norway, France, Germany, NL, Greece, Italy</t>
  </si>
  <si>
    <t>MeDALL (Mechanisms of the Development of Allergy) aims at generating novel knowledge on mechanisms of allergy initiation, in particular in childhood.</t>
  </si>
  <si>
    <t>0-17</t>
  </si>
  <si>
    <t>Children from different European countries</t>
  </si>
  <si>
    <t>Social Inequality in Cancer (SIC) cohort study</t>
  </si>
  <si>
    <t>Denmark</t>
  </si>
  <si>
    <t>The Social Inequality in Cancer (SIC) cohort study was established to determine pathways through which socioeconomic position affects morbidity and mortality, in particular common subtypes of cancer.</t>
  </si>
  <si>
    <t>20–93 years</t>
  </si>
  <si>
    <t>Danish adults +20 years old.</t>
  </si>
  <si>
    <t>DYNOPTA: Dynamic Analyses to</t>
  </si>
  <si>
    <t>Optimise Ageing</t>
  </si>
  <si>
    <t>Australia</t>
  </si>
  <si>
    <t>To identify effective pathways to compressing morbidity and optimising ageing.                                                                                                                         Four key foci, including dementia and cognition, mental health, sensory impairment, and mobility/activity limitations.</t>
  </si>
  <si>
    <t>45-106</t>
  </si>
  <si>
    <t>Australian adults 45+ years old.</t>
  </si>
  <si>
    <t>EClipSE: Epidemiological</t>
  </si>
  <si>
    <t>Clinicopathological Studies in Europe</t>
  </si>
  <si>
    <t>UK and Finland</t>
  </si>
  <si>
    <t>To address the lack of statistical power within individual studies for specific</t>
  </si>
  <si>
    <t>analyses assessing relationships between data collected during life (e.g., health, cognitive, psychological, and genetic) and neuropathology at death.</t>
  </si>
  <si>
    <t>65+</t>
  </si>
  <si>
    <t>&gt;1000 variables</t>
  </si>
  <si>
    <t>65+ years old brain donors</t>
  </si>
  <si>
    <t>Denmark, Finland, Italy, the Netherlands, Norway, UK, Australia and</t>
  </si>
  <si>
    <t>To develop novel strategies to maximally utilize the unique features of twin cohorts, including the availability of longitudinal data and sample information about lifestyle and environmental factors, in the characterization of complex traits.</t>
  </si>
  <si>
    <t>Harmonized variables vary according to the project or article specific aims.</t>
  </si>
  <si>
    <t>No information provided about the total number of participants with harmonized data.</t>
  </si>
  <si>
    <t>20-85+</t>
  </si>
  <si>
    <t>No information provided about the maximum number of harmonized variables.</t>
  </si>
  <si>
    <t>Twin adults pairs plus global population cohort from 7 different countries</t>
  </si>
  <si>
    <t>HALCyon: Healthy Ageing</t>
  </si>
  <si>
    <t>across the Life Course</t>
  </si>
  <si>
    <t>UK</t>
  </si>
  <si>
    <t>The number of participants with harmonized data depends on the specific research questions of each analysis.</t>
  </si>
  <si>
    <t>The IP did not provide the total number of participants with harmonized data.</t>
  </si>
  <si>
    <t>50 to 87</t>
  </si>
  <si>
    <t>The harmonized variables depend on the specific research questions of each analysis.</t>
  </si>
  <si>
    <t>The IP did not provide the total number of harmonized variables</t>
  </si>
  <si>
    <t>Adults and children from UK.</t>
  </si>
  <si>
    <t>I4C: International Childhood</t>
  </si>
  <si>
    <t>Cancer Cohort Consortium</t>
  </si>
  <si>
    <t>Australia, Denmark, Israel, Norway, USA, UK</t>
  </si>
  <si>
    <t>To understand the aetiology and mechanistic underpinnings of childhood cancer by exploiting prospectively collected exposure and biomarker data.</t>
  </si>
  <si>
    <t>388 120</t>
  </si>
  <si>
    <t>mother-child pairs</t>
  </si>
  <si>
    <t>1-30 years</t>
  </si>
  <si>
    <t>Mother-child pairs from six different countries across the world.</t>
  </si>
  <si>
    <t>ICC-dementia: International</t>
  </si>
  <si>
    <t>Centenarian Consortium - dementia</t>
  </si>
  <si>
    <t>America, Asia, Europe, Oceania</t>
  </si>
  <si>
    <t>It seeks to harmonise centenarian and near-centenarian studies internationally to describe the cognitive and functional profiles of exceptionally old individuals, and ascertain the trajectories of decline and thereby the age-standardised prevalence and incidence of dementia in this population</t>
  </si>
  <si>
    <t>Not reported</t>
  </si>
  <si>
    <t>Initial attempts at harmonising key variables are in progress</t>
  </si>
  <si>
    <t>+95 years old</t>
  </si>
  <si>
    <t>InterLACE: International Collaboration for a Life Course Approach to</t>
  </si>
  <si>
    <t>Reproductive Health and Chronic Disease Events</t>
  </si>
  <si>
    <t>10 countries from all over the world</t>
  </si>
  <si>
    <t>It aims to advance understanding of women’s reproductive health in relation to chronic disease risk by pooling individual participant data from several cohort and cross-sectional studies</t>
  </si>
  <si>
    <t>30 to 75 years</t>
  </si>
  <si>
    <t>Mid-aged women</t>
  </si>
  <si>
    <t>The Hand-Arm Vibration International</t>
  </si>
  <si>
    <t>Consortium (HAVIC): Prospective Studies on the Relationship Between Power Tool Exposure and Health Effects</t>
  </si>
  <si>
    <t>US, Sweden, Finland</t>
  </si>
  <si>
    <t>Consortium (HAVIC),</t>
  </si>
  <si>
    <t>and cited the following objectives: 1)</t>
  </si>
  <si>
    <t>prospective design, 2) common exposure</t>
  </si>
  <si>
    <t>metrics across cohorts, 3)</t>
  </si>
  <si>
    <t>common health assessment instruments</t>
  </si>
  <si>
    <t>across cohorts, and 4) methods</t>
  </si>
  <si>
    <t>for multisite integration.</t>
  </si>
  <si>
    <t>EPOSA: European Project on Osteoarthritis</t>
  </si>
  <si>
    <t>Germany, Italy, Netherlands, Spain and UK</t>
  </si>
  <si>
    <t>It studies the personal and societal burden and its determinants of osteoarthritis in the aging European population using data from five population-based cohort studies across Europe.</t>
  </si>
  <si>
    <t>more than 59 years</t>
  </si>
  <si>
    <t>Post-harmonization: Germany, Italy, the Netherlands, Spain, and the United Kingdom on older community-dwelling persons aged ≥ 59 years.                                                                                   Pre-harmonization: Germany, Italy, the Netherlands, Spain, Sweden, and the United Kingdom aged 65-85 years old.</t>
  </si>
  <si>
    <t>CHARGE Consortium</t>
  </si>
  <si>
    <t>USA and Europe</t>
  </si>
  <si>
    <t>The primary aim is to conduct high-quality analyses that produce, in an efficient and timely manner, reliable and valid findings across multiple cardiovascular</t>
  </si>
  <si>
    <t>and aging-related phenotypes.</t>
  </si>
  <si>
    <t>38 000 individuals</t>
  </si>
  <si>
    <t>more than 32 years</t>
  </si>
  <si>
    <t>CAPICE (Childhood and Adolescence Psychopathology: unravelling the complex etiology by a large Interdisciplinary Collaboration in Europe)</t>
  </si>
  <si>
    <t>Italy, The Netherlands, UK, Sweden</t>
  </si>
  <si>
    <t>This network will elaborate on the EArly Genetics and Lifecourse Epidemiology (EAGLE) consortium, a well-established collaboration of the many European birth and adolescent population-based (twin and family) cohorts with unique longitudinal information on lifestyle, family environment, health, and emotional and behavioural problems.</t>
  </si>
  <si>
    <t>Children, adolescent and adults participating in European birth and adolescent population based (twin and family) cohorts with unique longitudinal information on lifestyle, family environment, health, and emotional and behavioural problems.</t>
  </si>
  <si>
    <t>LIFESPAN (Early-life influences on suicidal ideation, suicide attempts and suicide mortality: a life-course perspective to inform prevention)</t>
  </si>
  <si>
    <t>Canada and France</t>
  </si>
  <si>
    <t>The LIFESPAN project adopts a life-course perspective to examine</t>
  </si>
  <si>
    <t>the early life influences (birth order, parental age, family/sibling size, birth weight, birth length) on suicide, suicidal ideation,</t>
  </si>
  <si>
    <t>and suicide attempts in the general population. It comprises 3 complementary objectives: (1) to summarise available studies</t>
  </si>
  <si>
    <t>about the longitudinal relations between early-life influences and suicide mortality by applying meta-analysis, the statistical</t>
  </si>
  <si>
    <t>approach most informative for policymakers, allowing to go beyond the heterogeneity of existing studies; (2) to investigate</t>
  </si>
  <si>
    <t>the associations between early-life influences and suicidal ideation and attempts in adolescence and young adulthood with</t>
  </si>
  <si>
    <t>data from 3 longitudinal population-based cohorts (from Canada and France; up to 25 years follow-up); (3) to identify specific</t>
  </si>
  <si>
    <t>mediating pathways (targetable with new preventive interventions) linking early-life factors and suicide risk, using advances</t>
  </si>
  <si>
    <t>longitudinal mediation analysis techniques relying on growth curve modelling.</t>
  </si>
  <si>
    <t>STOP (Science and Technology in childhood Obesity Policy)</t>
  </si>
  <si>
    <t>The STOP project will bring together a range of key health and food sector actors to generate scientifically sound and policy-relevant evidence on the factors that have contributed to the spread of childhood obesity in European Countries and on the effects of alternative policy options available to address the problem. This evidence will complement, systematise and partly reframe the findings of an established body of prior research by leveraging the latest scientific findings.</t>
  </si>
  <si>
    <t>DYNAHEALTH (Understanding the dynamic determinants of glucose homeostasis and social capability to promote Healthy and active aging)</t>
  </si>
  <si>
    <t>Finland, Denmark, The Netherlands, Germany, Spain, Belgium, Italy, Poland</t>
  </si>
  <si>
    <t>DynaHEALTH will contribute to implementing a dynamic model for early GPA risk identification and validation, allowing development of risk-based prevention tools and policies that will help to inform policy makers on the best periods to invest in cost-effective and sustainable healthcare strategies.</t>
  </si>
  <si>
    <t>1.5 million</t>
  </si>
  <si>
    <t>Adult Europeans</t>
  </si>
  <si>
    <t>id</t>
  </si>
  <si>
    <t>acronym</t>
  </si>
  <si>
    <t>name</t>
  </si>
  <si>
    <t>region</t>
  </si>
  <si>
    <t>description</t>
  </si>
  <si>
    <t>methodology.nbCohorts.total</t>
  </si>
  <si>
    <t>methodology.nbCohorts.harmonized</t>
  </si>
  <si>
    <t>methodology.moreCohortsToBeHarmonized</t>
  </si>
  <si>
    <t>nbParticipants.total</t>
  </si>
  <si>
    <t>nbParticipants.harmonized</t>
  </si>
  <si>
    <t>age.min</t>
  </si>
  <si>
    <t>age.max</t>
  </si>
  <si>
    <t>methodology.nbHarmonizedVariables</t>
  </si>
  <si>
    <t>cohortCriteria</t>
  </si>
  <si>
    <t>healthTopic</t>
  </si>
  <si>
    <t>countries</t>
  </si>
  <si>
    <t>n_countries</t>
  </si>
  <si>
    <t>region_countries</t>
  </si>
  <si>
    <t>initiative</t>
  </si>
  <si>
    <t>age_range</t>
  </si>
  <si>
    <t>BBMRI-NL</t>
  </si>
  <si>
    <t>CanPath</t>
  </si>
  <si>
    <t>CORDELIA</t>
  </si>
  <si>
    <t>EClipSE</t>
  </si>
  <si>
    <t>EPHOR</t>
  </si>
  <si>
    <t>EPOSA</t>
  </si>
  <si>
    <t>EUCAN-Connect</t>
  </si>
  <si>
    <t>Gateway</t>
  </si>
  <si>
    <t>HALCyon</t>
  </si>
  <si>
    <t>HeLTI</t>
  </si>
  <si>
    <t>I4C</t>
  </si>
  <si>
    <t>ICC-dementia</t>
  </si>
  <si>
    <t>IDEAR</t>
  </si>
  <si>
    <t>IHCC</t>
  </si>
  <si>
    <t>interconnect</t>
  </si>
  <si>
    <t>InterLACE</t>
  </si>
  <si>
    <t>LIFEPATH</t>
  </si>
  <si>
    <t>OMEGA-NET</t>
  </si>
  <si>
    <t>ReACH</t>
  </si>
  <si>
    <t>SAPRIN</t>
  </si>
  <si>
    <t>SIC</t>
  </si>
  <si>
    <t>KoGES</t>
  </si>
  <si>
    <t>RAND</t>
  </si>
  <si>
    <t xml:space="preserve">The Asia Cohort Consortium </t>
  </si>
  <si>
    <t>CHANCES</t>
  </si>
  <si>
    <t>ECHO</t>
  </si>
  <si>
    <t>FinnGen</t>
  </si>
  <si>
    <t xml:space="preserve">Genome Asia 100K  </t>
  </si>
  <si>
    <t>DEMETRIQ</t>
  </si>
  <si>
    <t>Tohoku Medical Megabank Project</t>
  </si>
  <si>
    <t>SAGE+</t>
  </si>
  <si>
    <t>RECAP</t>
  </si>
  <si>
    <t>CHICOS</t>
  </si>
  <si>
    <t>LONGITOOLS</t>
  </si>
  <si>
    <t>MeDALL</t>
  </si>
  <si>
    <t>DYNOPTA</t>
  </si>
  <si>
    <t>HAVIC</t>
  </si>
  <si>
    <t>CHARGE</t>
  </si>
  <si>
    <t>CAPICE</t>
  </si>
  <si>
    <t>LIFESPAN</t>
  </si>
  <si>
    <t>STOP</t>
  </si>
  <si>
    <t>DYNAHEALTH</t>
  </si>
  <si>
    <t>Ageing Trajectories of Health: Longitudinal Opportunities and Synergies</t>
  </si>
  <si>
    <t>Biobank Standardisation and Harmonisation for Research Excellence in the European Union</t>
  </si>
  <si>
    <t>Canadian Partnership for Tomorrow’s Health</t>
  </si>
  <si>
    <t>Swedish Cohort Consortium</t>
  </si>
  <si>
    <t>Collaborative cOhorts Reassembled Data to study mEchanisms and Longterm Incidence of chronic diseAses</t>
  </si>
  <si>
    <t>Epidemiological  Clinicopathological Studies in Europe</t>
  </si>
  <si>
    <t>Exposome Project for Health and Occupational Research</t>
  </si>
  <si>
    <t>European Project on Osteoarthritis</t>
  </si>
  <si>
    <t>The Gateway to Global Aging Data</t>
  </si>
  <si>
    <t>Healthy Ageing  across the Life Course</t>
  </si>
  <si>
    <t>The Human Early-Life Exposome</t>
  </si>
  <si>
    <t>Healthy Life Trajectories Initiative</t>
  </si>
  <si>
    <t>International Childhood Cardiovascular Cohort Consortium</t>
  </si>
  <si>
    <t>International Childhood  Cancer Cohort Consortium</t>
  </si>
  <si>
    <t>International  Centenarian Consortium - dementia</t>
  </si>
  <si>
    <t>Integrated Datasets in Europe for Ageing Research</t>
  </si>
  <si>
    <t>Interplay of Genes and Environment across Multiple Studies</t>
  </si>
  <si>
    <t>International HundredK+ Cohorts Consortium</t>
  </si>
  <si>
    <t>International Collaboration for a Life Course Approach to  Reproductive Health and Chronic Disease Events</t>
  </si>
  <si>
    <t>Promoting mental well-being and healthy ageing in cities</t>
  </si>
  <si>
    <t>National E-lnfrastructure for Aging Research</t>
  </si>
  <si>
    <t>Network on the Coordination and Harmonisation of European Occupational Cohorts project</t>
  </si>
  <si>
    <t>Research Advancement through Cohort Cataloguing and Harmonization</t>
  </si>
  <si>
    <t>South African Population  Research Infrastructure Network</t>
  </si>
  <si>
    <t>Social Inequality in Cancer cohort study</t>
  </si>
  <si>
    <t>The Korean Genome and Epidemiology Study Consortium</t>
  </si>
  <si>
    <t xml:space="preserve">MEPREP    </t>
  </si>
  <si>
    <t>Cohort and Longitudinal Studies Enhancement Resources</t>
  </si>
  <si>
    <t xml:space="preserve">Sino-Quebec Perinatal Initiative in Research and Information Technology  </t>
  </si>
  <si>
    <t xml:space="preserve">Consortium on Health and Ageing: Network of cohorts in Europe and the United States    </t>
  </si>
  <si>
    <t xml:space="preserve">Environmental influences on Child Health Outcomes: ECHO-wide Cohort    </t>
  </si>
  <si>
    <t xml:space="preserve">Finnish Genome Project </t>
  </si>
  <si>
    <t xml:space="preserve">Developing methodologies to reduce inequalities in the determinants of health  </t>
  </si>
  <si>
    <t xml:space="preserve">SAGE+ Wave 2 </t>
  </si>
  <si>
    <t xml:space="preserve">Research on European Children and adults born preterm  </t>
  </si>
  <si>
    <t>Child Cohort Research Strategy for Europe</t>
  </si>
  <si>
    <t>Dynamic longitudinal exposome trajectories in cardiovascular and metabolic non-communicable diseases</t>
  </si>
  <si>
    <t>Mechanisms of the Development of Allergy Project</t>
  </si>
  <si>
    <t>Dynamic Analyses to Optimise Ageing</t>
  </si>
  <si>
    <t xml:space="preserve">The Hand-Arm Vibration International Consortium: Prospective Studies on the Relationship Between Power Tool Exposure and Health Effects     </t>
  </si>
  <si>
    <t xml:space="preserve">CHARGE Consortium </t>
  </si>
  <si>
    <t>Childhood and Adolescence Psychopathology: unravelling the complex etiology by a large Interdisciplinary Collaboration in Europe</t>
  </si>
  <si>
    <t xml:space="preserve">Early-life influences on suicidal ideation, suicide attempts and suicide mortality: a life-course perspective to inform prevention        </t>
  </si>
  <si>
    <t>Science and Technology in childhood Obesity Policy</t>
  </si>
  <si>
    <t>Understanding the dynamic determinants of glucose homeostasis and social capability to promote Healthy and active aging</t>
  </si>
  <si>
    <t>Europe; Canada; Australia</t>
  </si>
  <si>
    <t>America, Asia, Europe</t>
  </si>
  <si>
    <t>America, Asia, Europe and Oceania</t>
  </si>
  <si>
    <t xml:space="preserve">10 countries from all over the world </t>
  </si>
  <si>
    <t>Principally Canada</t>
  </si>
  <si>
    <t xml:space="preserve">Asia  </t>
  </si>
  <si>
    <t xml:space="preserve">Europe (27 countries)  </t>
  </si>
  <si>
    <t xml:space="preserve">Europe  </t>
  </si>
  <si>
    <t xml:space="preserve">USA and Europe </t>
  </si>
  <si>
    <t>The objective of AGRICOH is to support and mantain collaboration and data sharing/pooling to research the association between agricultural exposures and different health outcomes, with emphasis on associations that involve rare exposures and/or health outcomes, and for which data pooling represents a significant gain in statistical power compared to analysis of individual cohorts.</t>
  </si>
  <si>
    <t>The objective of the ATHLOS Project is to achieve a better understanding of ageing by identifying patterns of healthy ageing pathways or trajectories, the determinants of those patterns, the critical points in time when changes in trajectories are produced, and to propose timely clinical and public health interventions to optimize healthy ageing. Moreover, a new definition of 'old age' based on many characteristics rather than just the classical chronological definition of age will be used for calculating projections in each specific population and guide policy recommendations. To do so, the Consortium will create a harmonised dataset with over 400,000 individuals collated from existing longitudinal studies of ageing and including information on physical and mental health, biomarkers, life style habits, social environment and participation, among others.
ATHLOS is a five-year project funded by the European Union's Horizon 2020 Research and Innovation Programme under grant agreement number 635316.
The Consortium is coordinated by Dr Josep Maria Haro (Parc Sanitari Sant Joan de Déu) and consists of 14 partners from 11 European countries.</t>
  </si>
  <si>
    <t>The projects mission is to maximize the use of biosamples, images and data for health research on the prevention, diagnosis and treatment of diseases. For this, these resources are available in a FAIR way: Findable, Accessible, Interoperable and Reusable. This is done in compliance with ethical, legal and privacy demands, and with active participation of donors, citizens and patients.</t>
  </si>
  <si>
    <t>The objective of BioSHaRE-EU is to build upon tools and methods available to achieve solutions for researchers to use pooled data from different cohort and biobank studies. This, in order to obtain the very large sample sizes needed to investigate current questions in multifactorial diseases</t>
  </si>
  <si>
    <t>The Canadian Partnership for Tomorrow’s Health (CanPath) is Canada’s largest
population health cohort and a national platform for health research. Comprised of more
than 330,000 volunteer participants, CanPath is a unique Canadian platform that allows
scientists to explore how genetics, environment, lifestyle, and behaviour interact and
contribute to the development of chronic disease and cancer. CanPath is hosted by the
University of Toronto’s Dalla Lana School of Public Health with national funding from the
Canadian Partnership Against Cancer.</t>
  </si>
  <si>
    <t>The objective of COHORTS.SE is to coordinate all Swedish prospective population-based cohorts in a national infrastructure, thereby improving the reliability, quality and accessibility of valuable cohorts, for better-powered research with higher value to patients and populations.</t>
  </si>
  <si>
    <t>The aim of CORDELIA is to generate a population database of more than 170,000 participants followed for more than 5 years, from Spanish cohorts with prospective follow-up.</t>
  </si>
  <si>
    <t>The aim of EClipSE is to address the lack of statistical power within individual studies for specific analyses assessing relationships between data collected during life (e.g., health, cognitive, psychological, and genetic) and neuropathology at death.</t>
  </si>
  <si>
    <t>EPHOR will develop methods and tools to characterise the working-life exposome. By applying these, better and more complete knowledge on the working-life exposome will be obtained. Through uniquely combining large-scale pooling of existing data (&gt;40 cohorts; ~ 21 million people) systematically looking at many types of exposure and diseases with the collection of new data in case studies in which the effects of working-life exposure on respiratory health in the general population and night shift workers will be investigated.</t>
  </si>
  <si>
    <t>EPOSA is a collaborative study involving six cohort studies on ageing from six countries from North to South Europe. This initiative studies the personal and societal burden and its determinants of osteoarthritis in the aging European population using data from six population-based cohort studies across Europe.</t>
  </si>
  <si>
    <t>The specific objectives of EUCAN-Connect are:
- to deliver an open, federated data platform to deposit, curate and analyse cohort (meta)data that meets FAIR principles
- to create a sustainable framework for long-term collaboration that enables better data-reuse and increased benefit to scientific communities worldwide</t>
  </si>
  <si>
    <t>euCanSHare is a joint EU-Canada project to establish a cross-border data sharing and multi-cohort cardiovascular research platform.
Specifically, the project will integrate data infrastructures, IT solutions and data sources from EU, Canada and other countries into a web-based data access system with functionalities for increased efficiency in cardiovascular data-driven research. euCanSHare integrates more than 35 Canadian and European cohorts making up over 1 million records and actively seeks to expand to other regions.
euCanSHare key objectives are: data sharing, knowledge discovery, legal compliance, and community building</t>
  </si>
  <si>
    <t>The Gateway to Global Aging Data (g2aging.org) is a data and information platform developed to facilitate longitudinal and cross-country analyses on aging, especially those using the family of Health and Retirement Studies (HRS) around the world. To further this effort, the Gateway provides searchable metadata, extensive cross-survey documentation, downloadable harmonized microdata with variables standardized across surveys, and graphs and tables that enable users to instantly compare variables of interest over time, across countries, and against macro-level contextual information at no cost.</t>
  </si>
  <si>
    <t>The aim of GenomEUtwin is to develop novel strategies to maximally utilize the unique features of twin cohorts, including the availability of longitudinal data and sample information about lifestyle and environmental factors, in the characterization of complex traits.</t>
  </si>
  <si>
    <t>The HELIX project is funded to exploit novel tools and methods for characterisation of early-life exposure to a wide range of environmental hazards. These require integration and linkage with data on major child health outcomes, to develop an “Early-Life Exposome” approach.
Six prospective birth cohort studies (INMA-Spain, RHEA-Greece, MoBa-Norway, EDEN-France, BiB-UK, KANC-Lithuania) are contributing to HELIX as the only realistic and feasible way to obtain the comprehensive, longitudinal, human data needed to build this early-life exposome. These cohorts have already collected large amounts of data as part of national and EU-funded projects. Results will be integrated with data from European cohorts (&gt;300,000 subjects) and registers, to estimate health impacts at the large European scale. This integration of the chemical, physical and molecular environment during critical early-life periods will lead to major improvements in health risk and impact assessments and thus to improved prevention strategies for vulnerable populations.</t>
  </si>
  <si>
    <t>The specific objectives of the initiative are:
- Conduct a set of harmonized, coordinated studies that will evaluate interventions along the life course from pre-conception to childhood to promote metabolic fitness and early development in children between 3-5 years of age;
- Conduct mechanistic studies that will explain the effect of the selected interventions;
- Conduct complementary policy and economic analyses;
- Develop cross-country, cross-site collaborations that will provide a learning platform and training environment for young and talented scientists;
- Use the generated evidence to guide policy and actions in the near future, and identify research and programmatic needs for long-term strategies.</t>
  </si>
  <si>
    <t>The objectives of I3C are:
1. Identify incident cardiovascular endpoints using self-reported morbidity validated by adjudication of medical records, and
2. Identify decedents using the National Death Index and adjudicate cause of death for deceased participants.</t>
  </si>
  <si>
    <t>The aim of I4C is to understand the aetiology and mechanistic underpinnings of childhood cancer by exploiting prospectively collected exposure and biomarker data.
A summary is provided in the publication - 'The International Childhood Cancer Cohort Consortium (I4C): A research platform of prospective cohorts for studying the aetiology of childhood cancers' at the following link - https://onlinelibrary.wiley.com/doi/full/10.1111/ppe.12519</t>
  </si>
  <si>
    <t>The aim of ICC-dementia is to harmonise centenarian and near-centenarian studies internationally to describe the cognitive and functional profiles of exceptionally old individuals, and ascertain the trajectories of decline and thereby the age-standardised prevalence and incidence of dementia. The consortium is also interested in the genetic and environmental determinants of dementia-free exceptional longevity.</t>
  </si>
  <si>
    <t>The aim of the IDEAR network is to investigate how determinants in later working life, during the retirement transition, and in early retirement influence for how long older individuals are able to live actively and healthily.
This will be done using by state of the art statistical modelling in well-established prospective occupational cohort studies, longitudinal ageing studies and registry data from Sweden, the UK, Finland, France and Denmark.
These studies represent countries in three different welfare regimes and cover up to several decades from mid-life, retirement, early old age, and the beginning of older-old age.</t>
  </si>
  <si>
    <t>The maing objective of the IGEMS is to understand why early life adversity, and social factors such as isolation and loneliness, are associated with diverse outcomes including mortality, physical functioning (health, functional ability), and psychological functioning (well-being, cognition), particularly in later life.</t>
  </si>
  <si>
    <t>To create a global network for translational research that utilizes large cohorts to enhance the understanding of the biological and genetic basis of disease and improve clinical care and population health. They also put in common challenges and better strategies in sharing data across cohorts.</t>
  </si>
  <si>
    <t>The aim of interconnect is to develop a global data access and results sharing’ network that enables existing data to be readily used in cross-cohort analyses to understand population differences in the risk of diabetes and obesity.</t>
  </si>
  <si>
    <t>The aim of InterLACE is to advance understandingof women’s reproductive health in relation to chronic disease risk by pooling individual participant data from several cohort and cross-sectional studies.</t>
  </si>
  <si>
    <t>The overarching aim of the LIFEPATH project is to understand the determinants of diverging ageing pathways among individuals belonging to different socio-economic groups. This will be achieved via an original study design that integrates social science approaches with biology (including molecular epidemiology), using existing population cohorts and omics measurements (particularly epigenomics).</t>
  </si>
  <si>
    <t>The objectives of MINDMAP are:
1. to harmonize and link data from population registries and cohort studies of mental health ageing in European cities to allow co-analysis of data, based on expertise by Erasmus MC with registry data and McGill University with survey data;
2. to develop a conceptual model of mental health in urban settings based on input from experts on mental health from multiple disciplinary perspectives and the integration of results from all work packages on the physical and social environmental, psychosocial, biological and genetic pathways linking the urban environment to mental health; and
3. to develop a methodological framework for the application of advanced causal inference and mediation analysis to study the causal impact of the urban environment on mental health.</t>
  </si>
  <si>
    <t>The objective of NEAR is to improve the health, care, and well-being of older people by optimizing a national integration of the major Swedish longitudinal, population-based projects on the health and care of older people.</t>
  </si>
  <si>
    <t>The overarching concept of OMEGA-NET is to create a network to optimize and integrate occupational, industrial, and population cohorts at the European level, and to provide a foundation for an enhanced evidence base for the identification of health risks and gains related to occupation and employment to foster safe and healthy preventive strategies and policies.
Research Coordination Objectives and health
Coordinate and integrate cohorts on occupational health in Europe:
- Implement an online interactive tool with detailed information on existing cohorts
- Facilitate work on harmonization of occupational exposure and standardization of health outcome information and new protocols for data collection
- Promote stakeholder engagement from the start of the project.
Capacity Building Objectives:
- Connect scientific communities on occupational health in Europe
- Provide networking and leadership opportunities for early career researchers, as well as researchers from COST Inclusiveness Target Countries
- Provide training in occupational epidemiology and exposure assessment</t>
  </si>
  <si>
    <t>The aim of ReACH is to provide resources in the form of a comprehensive web-based catalogue and an harmonization platform to optimize and expand the use of Canadian pregnancy and birth cohorts data and biological samples.</t>
  </si>
  <si>
    <t>The objective of SAPRIN is to draw together and harmonise a network of South Africa’s health and demographic surveillance sites (HDSS) situated in rural and urban setting, each with a population of at least 100 000 individuals under surveillance.</t>
  </si>
  <si>
    <t>The Social Inequality in Cancer (SIC) cohort study was established to determine path-ways through which socioeconomic position affects morbidity and mortality, in particular common subtypes of cancer.</t>
  </si>
  <si>
    <t>To establish a genome epidemiological study platform for the research community with a health database and biobank, to investigate the genetic and environmental aetiology of common complex diseases in Koreans and causes of death with long-term follow-up. The ultimate goal of the KoGES was to develop comprehensive and applicable health care guidelines for common complex diseases in Koreans, reduce the burden of chronic diseases and improve the quality of life.</t>
  </si>
  <si>
    <t>- harmonize pregnancy and birth cohort data for the 3D, MIREC and SBC studies
- establish a collaborative research network on the topic of intra-uterine determinants of child health and development and on perinatal health services in Quebec and Shanghai (China)
- establish an infrastructure of knowledge transfer and application between the partners and users of the network leading to updated guidelines, health policies, and knowledge transfer activities in clinical practice
- reinforce the strategic positioning of academic and industrial partners in Quebec, China and internationally for providing access to new markets and expertise.</t>
  </si>
  <si>
    <t>To understand the relationship between genetics, environmental exposures, and the etiology of disease through the establishment of a cohort, or population laboratory.</t>
  </si>
  <si>
    <t>CHANCES aims at combining and integrating ongoing cohort studies in order to produce evidence on ageing-related health characteristics and determinants in Europe and their socio-economic implications.</t>
  </si>
  <si>
    <t>The scientific goal of ECHO, a research program launched by the National Institutes of Health, is to understand the effects of a broad range of early environmental influences on child health and development. ECHO uses information from existing longitudinal research projects (cohorts), which will include more than 50,000 children from diverse backgrounds across the United States. Together, these cohorts follow participants from before they are born through childhood and adolescence. ECHO also supports a 17-state clinical trials network to test prevention and treatment strategies among children from rural and medically underserved backgrounds. Program Objectives
- Improve the health of children and adolescents by conducting observational and interventional research that will inform high-impact programs, policies, and practices.
- Institute best practices for conducting Team Science in the 21st century, giving researchers the tools to work collaboratively to improve child health.</t>
  </si>
  <si>
    <t>Project aims to improve human health through genetic research, and ultimately identify new therapeutic targets and diagnostics for treating numerous diseases. The collaborative nature of the project is exceptional compare to many ongoing studies, and all the partners are working closely together to ensure appropriate transparency, data security and ownership.</t>
  </si>
  <si>
    <t>GenomeAsia 100K plans to create reference genomes for Asian population as well as identify rare and frequent alleles associated with these populations. In the process, we hope to understand biology of disease and enable new therapeutic options which will have global impact. The first stage aims to sequence 10,000 Asian individuals for ethnic stratification. This will be followed by sequencing an additional 90,000 individuals and combined with clinical and phenotype information to allow deeper analysis of diseased and healthy individuals. Our founding partners have direct access to cohorts of samples with specific disease characteristics which will be especially useful during this second stage and even allow for studies across longer time periods.</t>
  </si>
  <si>
    <t>1 Develop, evaluate and refine methodologies for assessing the effects of social, economic and health policies on the pattern and magnitude of health inequalities among socioeconomic groups. 2 Assess the differential health effects by socioeconomic group of natural policy experiments’ in the fields of unemployment and poverty reduction; tobacco and alcohol control; and access to education and preventive health care. 3 Synthesise the evidence from the findings of objectives 1-2, and actively engage users in the research in order to promote the transfer of knowledge for policy and practice with maximum effectiveness.</t>
  </si>
  <si>
    <t>Tohoku Medical Megabank Organization was founded to establish an advanced medical system to foster the reconstruction from the Great East Japan Earthquake. The organization has been developing a biobank that combines medical and genome information during the process of rebuilding the community medical system and supporting health and welfare in the Tohoku area.</t>
  </si>
  <si>
    <t>The outcome of the harmonization work leading to SAGE+ Wave 1 and SAGE+ Wave 2 is two common datasets that will allow a wide range of cross-country comparisons and evaluation of the predictors of transitions in various domains, from subjective health status and risk factors shifts, to evaluation in relationships between wealth and health in countries at different levels of development. The aim of this article is to present the analogous results for SAGE+ Wave 2 which extends and adds unique data to SAGE+ Wave 1. The harmonization process for SAGE+ Wave 2 builds on SAGE+ Wave 1 processes and follows the same methodology. SAGE+ Wave 2 included the two additional studies, CHARLS and LASI, whose variables were subjected to the same harmonization process as used in SAGE+ Wave 1 without encountering major deviations. The inclusion of these studies allowed the creation of some additional harmonized variables, such as verbal fluency, depression, emotional/psychiatric problems, cataracts, and hip fracture, for some studies.</t>
  </si>
  <si>
    <t>The overall aim of the RECAP preterm Project is to improve the health, development and quality of life of children and adults born very preterm (VPT) or with a very low birth weight (VLBW). This aim will be achieved by combining extensive data from European cohort studies and around the world, which makes it possible to evaluate changes in outcomes over time while providing important information on how the evolution in care and survival of these high risk babies has changed their developmental outcomes and quality of life. We want to develop a better understanding of the origins of VPT/VLBW health and developmental outcomes as well as more effective, evidence-based, personalized interventions and prevention.</t>
  </si>
  <si>
    <t>To identify effective pathways to compressing morbidity and optimising ageing. Four key foci, including dementia and cognition, mental health, sensory impairment, and mobility/activity limitations.</t>
  </si>
  <si>
    <t>Consortium (HAVIC), and cited the following objectives: 1) prospective design, 2) common exposure metrics across cohorts, 3) common health assessment instruments across cohorts, and 4) methods for multisite integration.</t>
  </si>
  <si>
    <t>The primary aim is to conduct high-quality analyses that produce, in an efficient and timely manner, reliable and valid findings across multiple cardiovascular and aging-related phenotypes.</t>
  </si>
  <si>
    <t>The LIFESPAN project adopts a life-course perspective to examine the early life influences (birth order, parental age, family/sibling size, birth weight, birth length) on suicide, suicidal ideation, and suicide attempts in the general population. It comprises 3 complementary objectives: (1) to summarise available studies about the longitudinal relations between early-life influences and suicide mortality by applying meta-analysis, the statistical approach most informative for policymakers, allowing to go beyond the heterogeneity of existing studies; (2) to investigate the associations between early-life influences and suicidal ideation and attempts in adolescence and young adulthood with data from 3 longitudinal population-based cohorts (from Canada and France; up to 25 years follow-up); (3) to identify specific mediating pathways (targetable with new preventive interventions) linking early-life factors and suicide risk, using advances longitudinal mediation analysis techniques relying on growth curve modelling.</t>
  </si>
  <si>
    <t>TRUE</t>
  </si>
  <si>
    <t>FALSE</t>
  </si>
  <si>
    <t>All cohort study health outcomes in relation to environmental and occupational exposures in agricultural settings with the exception of three general population cohorts involving a large number of agricultural populations or oversampling individuals in agricultural areas.</t>
  </si>
  <si>
    <t>Each study includes one or more populations and provides data on health determinants and age-related events.</t>
  </si>
  <si>
    <t>Cohorts with Genetic, epigenetic, transcriptome and metabolome data available.</t>
  </si>
  <si>
    <t>Large biobanks or study cohorts with no specific health context.</t>
  </si>
  <si>
    <t>Canadian regional cohorts that investigate environmental, lifestyle and genetic factors related to the development and progression of cancer and chronic diseases.</t>
  </si>
  <si>
    <t>Swedish prospective population-based cohorts.</t>
  </si>
  <si>
    <t>Spanish population-based cohort studies with information on common chronic disease risk factors and follow up for chronic diseases events.</t>
  </si>
  <si>
    <t>European population-based longitudinal cohorts of older adults with a brain-donation program at death</t>
  </si>
  <si>
    <t>Cohort studies with occupational history information.</t>
  </si>
  <si>
    <t>Criteria for selection were a good representation of countries across Europe, different physical and social environments and health care systems. In addition, initially (for the post-harmonisation) a requirement was the existence of a running cohort study on older people</t>
  </si>
  <si>
    <t>European cohorts of babies born very preterm or with very low birth weight (VPT/ VLBW cohorts)</t>
  </si>
  <si>
    <t>The project brings together 35 cardiovascular cohorts from EU, Canada* and beyond, including sociodemographic data, biosamples, omics data (DNA/RNA/proteins), cardiac imaging, lifestyle, environmental data, physical measurements and clinical outcomes.</t>
  </si>
  <si>
    <t>Cohort studies about aging and health, most of them harmonized ex-ante with the family of international Health and Retirement studies.</t>
  </si>
  <si>
    <t>Twin cohorts with genomic, lifestyle and environmental information.</t>
  </si>
  <si>
    <t>The project focus on studies based in the UK with life course data and specific ageing outcomes measured in midlife or old age and/or repeat measures of capability in later life</t>
  </si>
  <si>
    <t>The selected cohorts were  included in the
HELIX project because: (a) they could provide substantial
existing longitudinal data from early pregnancy
through childhood, (b) they could follow-up children
at similar ages, (c) they could integrate questionnaires, biosampling and clinical examinations using common
HELIX protocols and (d) they offered heterogeneity in
terms of exposure and population characteristics.</t>
  </si>
  <si>
    <t>Intervention cohorts established in Canada, China, India and South Africa that examine the effects of interventions starting preconception, during pregnancy and into early childhood on body composition of children at 5 years of age and measures of early child development.</t>
  </si>
  <si>
    <t>long-term observational studies of risk factors for heart disease started in groups of school children.</t>
  </si>
  <si>
    <t>Cohorts eligible for inclusion in the I4C need to recruit mothers during pregnancy or around delivery. Eligible cohorts must systematically ascertain cases of CC in the offspring and should include questionnaire and/or other exposure data that address key CC aetiology-related hypotheses. The specific goals and original outcomes of the individual cohorts (eg, pregnancy complications and/ or serious chronic childhood conditions) may vary, but critical data items include parental and offspring demographic, life style, medical, reproductive, environmental factors and parental occupational information. Specific responsibilities of newly joining or participating I4C cohorts include sharing of data (and biospecimens-if available) for current and future proposals.</t>
  </si>
  <si>
    <t>Studies are eligible to participate in ICC-Dementia if they meet the following criteria:
1.	The main focus is on individuals aged ≥95 years
2.	Have a minimum sample of 80 individuals
3.	Assessment includes measures of cognitive function and activities of daily living
4.	Informed consent forms allow for de-identified data sharing with academic partners.
All participating studies have the opportunity to participate in the analyses and to propose specific projects and papers.</t>
  </si>
  <si>
    <t>Prospective occupational cohort studies</t>
  </si>
  <si>
    <t>Cohorts involving twins with measures of physical health, cognitive health and emotional health, and measures of multiple facets of adult socioeconomic status (SES; e.g.occupation, education, financial strain)</t>
  </si>
  <si>
    <t>Cohorts that recruit 100k participants or more, are disease-agnostic, have available biospecimens, and have longitudinal follow-up activities. Cohorts from under-represented populations and low and middle-income countries (LMICs) may not fit some of these criteria, so exceptions are made to be inclusive as possible.</t>
  </si>
  <si>
    <t>Cohort studies with information of diabetes and obesity.</t>
  </si>
  <si>
    <t>Observational studies, which had collected prospective or retrospective survey data on women’s reproductive health across the lifespan (such as ages at menarche, first birth, and natural menopause), sociodemographic and lifestyle factors, and chronic disease events, could contribute data to the InterLACE consortium, regardless of the sample size and ethnic background of participants.</t>
  </si>
  <si>
    <t>LIFEPATH  includes information and biological samples from 17 cohorts, including several with extensive phenotyping and repeat biological
samples, and a very large cohort  (1 million individuals) without biological samples  (WHIP,  from Italy). They were chosen for the combination of good measures of
socioeconomic status,  risk factors for non-communicable diseases (NCDs) and biomarkers already measured  (or availability of blood samples for further testing).</t>
  </si>
  <si>
    <t>Cohort studies with information on the urban environment and the individual determinants of mental wellbeing in older age.</t>
  </si>
  <si>
    <t>Cohorts of health and care with at least seven years of follow-up time of older people in the Swedish population.</t>
  </si>
  <si>
    <t>European occupational, industrial, and population, and registry-based cohorts with data on occupational exposures.</t>
  </si>
  <si>
    <t>(1) recruit Canadian mothers and/or children; 
(2) have a longitudinal design (i.e. at least one follow-up of participants after the initial collection event); 
(3) have collected data (baseline or follow-up) after 2000; 
(4) collect information on pregnancy and birth outcomes</t>
  </si>
  <si>
    <t>Standardised, population-based data in geographically-defined sections of impoverished communities.</t>
  </si>
  <si>
    <t>The inclusion criteria for enrolment in the SIC cohort were: a population-based study from Denmark with data on behavioural and biological risk factors for sub-types of cancer and other common outcomes (i.e. cardiovascular diseases); and a baseline examination after 1980, since socioeconomic information drawn from the central registries was only available after January 1980.</t>
  </si>
  <si>
    <t xml:space="preserve">Community-dwellers and participants recruited from the national health examinee registry, men and women, aged ≥ 40 years at baseline. </t>
  </si>
  <si>
    <t>Information on maternal and infant characteristics and medical care from the automated databases of the 11 health plans associated with the three FDA contract sites and birth certificate data obtained from the state departments of public health.</t>
  </si>
  <si>
    <t xml:space="preserve">People born in different regions of the UK throughout the 20th and 21st centuries. </t>
  </si>
  <si>
    <t xml:space="preserve">Pregnancy and birth population.   </t>
  </si>
  <si>
    <t xml:space="preserve">Healthy people around the world aged 40 years or more. </t>
  </si>
  <si>
    <t xml:space="preserve"> Most cohorts included in the consortium included subjects aged 50 or over, and separate analyses were conducted, if deemed necessary, on health-related characteristics and determinants in subjects aged 50-59, 60-69, and 70+ years.</t>
  </si>
  <si>
    <t xml:space="preserve">More than 50,000 children from diverse racial, geographic and socioeconomic backgrounds.    </t>
  </si>
  <si>
    <t xml:space="preserve">Biological samples of finnish population </t>
  </si>
  <si>
    <t xml:space="preserve">Genomic information for Asian populations  </t>
  </si>
  <si>
    <t xml:space="preserve">150,000 healthy Japanese participants with informed consent in Miyagi and Iwate prefectures. </t>
  </si>
  <si>
    <t xml:space="preserve">50+ general population. </t>
  </si>
  <si>
    <t xml:space="preserve">Children and adults born very preterm (VPT) or with a very low birth weight (VLBW).  </t>
  </si>
  <si>
    <t xml:space="preserve">Australian adults 45+ years old. </t>
  </si>
  <si>
    <t>environmental_health|occupational_health</t>
  </si>
  <si>
    <t>ageing|general_epidemiology</t>
  </si>
  <si>
    <t>biomedicine|genetics|other_omics|medical_imaging</t>
  </si>
  <si>
    <t>environmental_health|chronic_diseases</t>
  </si>
  <si>
    <t>ageing|mental_health|environmental_health|occupational_health|public_health|social_environment|cancer|cardiovascular_diseases|respiratory_diseases|neurological_diseases|musculoskeletal_diseases|chronic_diseases|non_communicable_diseases|communicable_diseases|general_epidemiology|genetics|genomics|other_omics|medical_imaging</t>
  </si>
  <si>
    <t>general_epidemiology</t>
  </si>
  <si>
    <t>cardiovascular_diseases|chronic_diseases</t>
  </si>
  <si>
    <t>ageing|mental_health|neurological_diseases|general_epidemiology|genetics</t>
  </si>
  <si>
    <t>ageing|environmental_health|public_health|musculoskeletal_diseases</t>
  </si>
  <si>
    <t>cardiovascular_diseases</t>
  </si>
  <si>
    <t>ageing</t>
  </si>
  <si>
    <t>environmental_health|social_environment|genetics</t>
  </si>
  <si>
    <t>environmental_health|birth_infancy_childhood_health</t>
  </si>
  <si>
    <t>birth_infancy_childhood_health</t>
  </si>
  <si>
    <t>birth_infancy_childhood_health|cancer</t>
  </si>
  <si>
    <t>ageing|mental_health|neurological_diseases</t>
  </si>
  <si>
    <t>public_health|genetics</t>
  </si>
  <si>
    <t>reproductive_health|chronic_diseases</t>
  </si>
  <si>
    <t>ageing|social_environment|general_epidemiology|other_omics</t>
  </si>
  <si>
    <t>ageing|mental_health|environmental_health|public_health|social_environment|general_epidemiology|genetics</t>
  </si>
  <si>
    <t>public_health</t>
  </si>
  <si>
    <t>social_environment|cancer</t>
  </si>
  <si>
    <t>Australia, Canada, Chile, Costa Rica, Denmark, France, New Zealand, Norway, South Korea, South Africa, United Kingdom, United States</t>
  </si>
  <si>
    <t>Cuba, Mexico, Dominican Republic, Puerto Rico, China, Peru, India, Venezuela, Austria, Australia, Greece, Spain, Finland, Poland, United Kingdom, Russia, Lithuania, Czechia, United States, Japan, Ghana, Netherlands, South Korea, South Africa, Denmark, Hungary, Sweden, Switzerland, Ireland, Estonia, Belgium, Israel, Slovenia, Croatia, Luxembourg, Portugal, France, Germany, Italy</t>
  </si>
  <si>
    <t>United Kingdom, Finland</t>
  </si>
  <si>
    <t>Netherlands, Spain, United Kingdom, Denmark, Sweden, Belgium, Norway, France, Finland, Greece, Germany, Cyprus</t>
  </si>
  <si>
    <t>Germany, Italy, Netherlands, Spain, United Kingdom, Sweden</t>
  </si>
  <si>
    <t>Canada, Norway, France, Denmark, Estonia, Germany, Greece, Italy, Lithuania, Poland, Russia, Ireland, Portugal, Belgium, Spain, Sweden, Netherlands, United Kingdom, Finland, Australia</t>
  </si>
  <si>
    <t>Germany, United Kingdom, Finland, Estonia, Denmark, Italy, Spain, Lithuania, Australia, Sweden, Russia, Poland, France, Norway, Canada</t>
  </si>
  <si>
    <t>United States, Mexico, Israel, Costa Rica, South Korea, Japan, China, India, United Kingdom, Austria, Belgium, Croatia, Cyprus, Czechia, Denmark, Estonia, Finland, France, Germany, Greece, Hungary, Italy, Latvia, Lithuania, Luxembourg, Malta, Netherlands, Poland, Portugal, Romania, Slovakia, Slovenia, Spain, Sweden, Switzerland, Ireland, Indonesia, Ghana, Russia, South Africa, Brazil, Thailand, Malaysia</t>
  </si>
  <si>
    <t>Denmark, Finland, Italy, Netherlands, Norway, United Kingdom, Australia, Sweden</t>
  </si>
  <si>
    <t>France, Greece, Lithuania, Norway, Spain, United Kingdom</t>
  </si>
  <si>
    <t>United States, Finland, Australia</t>
  </si>
  <si>
    <t>Australia, Denmark, Brazil, China, France, Italy, Israel, Japan, Norway, United Kingdom, United States</t>
  </si>
  <si>
    <t>Sweden, United Kingdom, Finland, France, Denmark</t>
  </si>
  <si>
    <t>Sweden, Denmark, Finland, United States, Australia</t>
  </si>
  <si>
    <t>Australia, United Kingdom, Denmark, France, Japan, United States, Lebanon, Spain, Sweden, Morocco, China</t>
  </si>
  <si>
    <t>United Kingdom, Ireland, Portugal, France, Switzerland, Italy, Finland, United States, Australia</t>
  </si>
  <si>
    <t>Canada, Netherlands, Russia, Poland, Norway, Germany, United States, France, Italy</t>
  </si>
  <si>
    <t>Argentina, Australia, Belgium, Brazil, Canada, Chile, Croatia, Egypt, Estonia, Germany, Greece, Hungary</t>
  </si>
  <si>
    <t>Canada, China</t>
  </si>
  <si>
    <t>Bangladesh, Japan, Taiwan, South Korea, China, India, Singapore, Iran, Mongolia, Singapore, Malaysia, United States</t>
  </si>
  <si>
    <t>United Kingdom, Netherlands, Germany, France, Denmark, Greece, Finland, Norway, Sweden, United States</t>
  </si>
  <si>
    <t>Japan</t>
  </si>
  <si>
    <t>China, Ghana, India, Mexico, Russia, South Africa, United Kingdom, United States, Austria, Belgium, Denmark, France, Germany, Greece, Italy, Switzerland, Netherlands, Spain, Sweden</t>
  </si>
  <si>
    <t>Belgium, Czechia, Denmark, Faroe Islands, Finland, France, Germany, Greece, Ireland, Italy, Lithuania, Netherlands, Norway, Poland, Portugal, Slovakia, Spain, Sweden, Switzerland, Ukraine, United Kingdom</t>
  </si>
  <si>
    <t>Norway, Finland, Sweden, United Kingdom, Netherlands, France, Spain, Italy</t>
  </si>
  <si>
    <t>Spain, Sweden, United Kingdom, Denmark, Norway, France, Germany, Netherlands, Greece, Italy</t>
  </si>
  <si>
    <t>United States, Sweden, Finland</t>
  </si>
  <si>
    <t>Italy, Netherlands, United Kingdom, Sweden</t>
  </si>
  <si>
    <t>Canada, France</t>
  </si>
  <si>
    <t>Finland, Denmark, Netherlands, Germany, Spain, Belgium, Italy, Poland</t>
  </si>
  <si>
    <t>AGRICOH: A consortium of agricultural cohort studies</t>
  </si>
  <si>
    <t>ATHLOS: Ageing Trajectories of Health: Longitudinal Opportunities and Synergies</t>
  </si>
  <si>
    <t>BioSHaRE-EU: Biobank Standardisation and Harmonisation for Research Excellence in the European Union</t>
  </si>
  <si>
    <t>CanPath: Canadian Partnership for Tomorrow’s Health</t>
  </si>
  <si>
    <t>COHORTS.SE: Swedish Cohort Consortium</t>
  </si>
  <si>
    <t>CORDELIA: Collaborative cOhorts Reassembled Data to study mEchanisms and Longterm Incidence of chronic diseAses</t>
  </si>
  <si>
    <t>EClipSE: Epidemiological  Clinicopathological Studies in Europe</t>
  </si>
  <si>
    <t>EPHOR: Exposome Project for Health and Occupational Research</t>
  </si>
  <si>
    <t>HALCyon: Healthy Ageing  across the Life Course</t>
  </si>
  <si>
    <t>HELIX: The Human Early-Life Exposome</t>
  </si>
  <si>
    <t>HeLTI: Healthy Life Trajectories Initiative</t>
  </si>
  <si>
    <t>I3C: International Childhood Cardiovascular Cohort Consortium</t>
  </si>
  <si>
    <t>I4C: International Childhood  Cancer Cohort Consortium</t>
  </si>
  <si>
    <t>ICC-dementia: International  Centenarian Consortium - dementia</t>
  </si>
  <si>
    <t>IDEAR: Integrated Datasets in Europe for Ageing Research</t>
  </si>
  <si>
    <t>IGEMS: Interplay of Genes and Environment across Multiple Studies</t>
  </si>
  <si>
    <t>IHCC: International HundredK+ Cohorts Consortium</t>
  </si>
  <si>
    <t>InterLACE: International Collaboration for a Life Course Approach to  Reproductive Health and Chronic Disease Events</t>
  </si>
  <si>
    <t>LIFEPATH: Lifecourse biological pathways underlying social differences in healthy ageing</t>
  </si>
  <si>
    <t>MINDMAP: Promoting mental well-being and healthy ageing in cities</t>
  </si>
  <si>
    <t>NEAR: National E-lnfrastructure for Aging Research</t>
  </si>
  <si>
    <t>OMEGA-NET: Network on the Coordination and Harmonisation of European Occupational Cohorts project</t>
  </si>
  <si>
    <t>ReACH: Research Advancement through Cohort Cataloguing and Harmonization</t>
  </si>
  <si>
    <t>SAPRIN: South African Population  Research Infrastructure Network</t>
  </si>
  <si>
    <t>SIC: Social Inequality in Cancer cohort study</t>
  </si>
  <si>
    <t>KoGES: The Korean Genome and Epidemiology Study Consortium</t>
  </si>
  <si>
    <t>CLOSER: Cohort and Longitudinal Studies Enhancement Resources</t>
  </si>
  <si>
    <t xml:space="preserve">SPIRIT: Sino-Quebec Perinatal Initiative in Research and Information Technology  </t>
  </si>
  <si>
    <t xml:space="preserve">CHANCES: Consortium on Health and Ageing: Network of cohorts in Europe and the United States    </t>
  </si>
  <si>
    <t xml:space="preserve">FinnGen: Finnish Genome Project </t>
  </si>
  <si>
    <t xml:space="preserve">DEMETRIQ: Developing methodologies to reduce inequalities in the determinants of health  </t>
  </si>
  <si>
    <t xml:space="preserve">RECAP: Research on European Children and adults born preterm  </t>
  </si>
  <si>
    <t>CHICOS: Child Cohort Research Strategy for Europe</t>
  </si>
  <si>
    <t>MeDALL: Mechanisms of the Development of Allergy Project</t>
  </si>
  <si>
    <t>DYNOPTA: Dynamic Analyses to Optimise Ageing</t>
  </si>
  <si>
    <t xml:space="preserve">HAVIC: The Hand-Arm Vibration International Consortium: Prospective Studies on the Relationship Between Power Tool Exposure and Health Effects     </t>
  </si>
  <si>
    <t>CAPICE: Childhood and Adolescence Psychopathology: unravelling the complex etiology by a large Interdisciplinary Collaboration in Europe</t>
  </si>
  <si>
    <t xml:space="preserve">LIFESPAN: Early-life influences on suicidal ideation, suicide attempts and suicide mortality: a life-course perspective to inform prevention        </t>
  </si>
  <si>
    <t>STOP: Science and Technology in childhood Obesity Policy</t>
  </si>
  <si>
    <t>DYNAHEALTH: Understanding the dynamic determinants of glucose homeostasis and social capability to promote Healthy and active aging</t>
  </si>
  <si>
    <t>0 - 150</t>
  </si>
  <si>
    <t>18 - 120</t>
  </si>
  <si>
    <t>0 - 120</t>
  </si>
  <si>
    <t>30 - 74</t>
  </si>
  <si>
    <t>0 - 90</t>
  </si>
  <si>
    <t>35 - 84</t>
  </si>
  <si>
    <t>65 - 150</t>
  </si>
  <si>
    <t xml:space="preserve">To be determined. The project has not begun yet. </t>
  </si>
  <si>
    <t>65 - 85</t>
  </si>
  <si>
    <t xml:space="preserve">To Be Determined   </t>
  </si>
  <si>
    <t>45+</t>
  </si>
  <si>
    <t>20 - 85</t>
  </si>
  <si>
    <t>50 - 90</t>
  </si>
  <si>
    <t>0 - 12</t>
  </si>
  <si>
    <t>3 - 19</t>
  </si>
  <si>
    <t>0 - 30</t>
  </si>
  <si>
    <t>95+</t>
  </si>
  <si>
    <t>10 - 74</t>
  </si>
  <si>
    <t>14 - 103</t>
  </si>
  <si>
    <t xml:space="preserve">This depends on the consortium in question </t>
  </si>
  <si>
    <t>30 - 75</t>
  </si>
  <si>
    <t>26+</t>
  </si>
  <si>
    <t>0 - 45</t>
  </si>
  <si>
    <t>20 - 93</t>
  </si>
  <si>
    <t xml:space="preserve">It depends on the project </t>
  </si>
  <si>
    <t>40+</t>
  </si>
  <si>
    <t xml:space="preserve">all ages  </t>
  </si>
  <si>
    <t xml:space="preserve">Undefined  </t>
  </si>
  <si>
    <t xml:space="preserve">All (Fetus to old ages) </t>
  </si>
  <si>
    <t>0 - 17</t>
  </si>
  <si>
    <t>45 - 106</t>
  </si>
  <si>
    <t>32+</t>
  </si>
  <si>
    <t>PI</t>
  </si>
  <si>
    <t>Initiative partners</t>
  </si>
  <si>
    <t>countries included in each initiative</t>
  </si>
  <si>
    <t>pais</t>
  </si>
  <si>
    <t>Name of the institution responsible for the initiative</t>
  </si>
  <si>
    <t>Funding resources</t>
  </si>
  <si>
    <t>Contact</t>
  </si>
  <si>
    <t xml:space="preserve">Information source </t>
  </si>
  <si>
    <t>Research team active?</t>
  </si>
  <si>
    <t xml:space="preserve">Main objective </t>
  </si>
  <si>
    <t xml:space="preserve"> Criteria for the cohorts to be included in the initiative</t>
  </si>
  <si>
    <t>Type of harmonisation (prospective / retrospective)</t>
  </si>
  <si>
    <t xml:space="preserve">Nº of cohorts </t>
  </si>
  <si>
    <t xml:space="preserve">Nº of participants </t>
  </si>
  <si>
    <t xml:space="preserve">Is it a representative sample? </t>
  </si>
  <si>
    <t>Setting (put more of one tick when applicable)</t>
  </si>
  <si>
    <t xml:space="preserve">Briefly describe of the initiative´s population </t>
  </si>
  <si>
    <t>Local/Regional</t>
  </si>
  <si>
    <t>National</t>
  </si>
  <si>
    <t>International</t>
  </si>
  <si>
    <t>South African Population
 Research Infrastructure Network (SAPRIN)</t>
  </si>
  <si>
    <t xml:space="preserve">Prof Mark Collinson,
Dr Kobus Herbst </t>
  </si>
  <si>
    <t xml:space="preserve">National, regional and international collaborators – universities, research councils, Centres of Excellence,  networks (e.g. INDEPTH and SAEON), other RIs 
</t>
  </si>
  <si>
    <t>Africa</t>
  </si>
  <si>
    <t xml:space="preserve">
University of Witwatersrand, Johannesburg</t>
  </si>
  <si>
    <t>Southafrica</t>
  </si>
  <si>
    <t>Department of Science and Technology, Republic of SouthAfrica</t>
  </si>
  <si>
    <t>Public institution</t>
  </si>
  <si>
    <t>EU</t>
  </si>
  <si>
    <t>Mark.Collinson@mrc.ac.za
saprin@mrc.ac.za</t>
  </si>
  <si>
    <t>http://saprin.mrc.ac.za/about.html</t>
  </si>
  <si>
    <t>no information obtained</t>
  </si>
  <si>
    <t>Draw together and harmonise all three of South Africa’s existing health and demographic surveillance sites (HDSS)
Lead the effort of developing new national infrastructures that are deliberately sited in urban settings.</t>
  </si>
  <si>
    <t xml:space="preserve">Standardised, population-based data in geographically-defined sections of impoverished communities
Repeated longitudinal updates of population, health, social and economic data
Population data linked to service utilisation data: health services, schools and civil registration
</t>
  </si>
  <si>
    <t>3 nodes actually
three of South Africa’s existing health and demographic surveillance sites (Agincourt Health and Demographic Surveillance System; Africa Centre Demographic Information System (ACDIS); Dikgale Health and Demographic Surveillance System)</t>
  </si>
  <si>
    <t>X</t>
  </si>
  <si>
    <t>Population from impoverished communities in South Africa</t>
  </si>
  <si>
    <t>Susan Andrade</t>
  </si>
  <si>
    <t>U.S. Food and Drug
Administration and researchers at the HMO Research
Network, Kaiser Permanente Northern and Southern California, and Vanderbilt University</t>
  </si>
  <si>
    <t>America</t>
  </si>
  <si>
    <t>FDA (Food and Drug Administration)</t>
  </si>
  <si>
    <t>USA</t>
  </si>
  <si>
    <t>funding from contracts HHSF223200510012C, HHSF223200510009C, and HHSF223200510008C from the U.S. Food and Drug Administration (Office of Surveillance and Epidemiology, Center for Drug Evaluation and Research).</t>
  </si>
  <si>
    <t>Mix</t>
  </si>
  <si>
    <t>sandrade@meyersprimary.org</t>
  </si>
  <si>
    <t>https://link.springer.com/content/pdf/10.1007%2Fs10995-011-0902-x.pdf</t>
  </si>
  <si>
    <t>To enable the conduct of studies of medication use and outcomes in pregnancy</t>
  </si>
  <si>
    <t>women
delivering an infant between January 1, 2001 and
December 31, 2008 and infants born to these women</t>
  </si>
  <si>
    <t>prospective</t>
  </si>
  <si>
    <t xml:space="preserve"> information on
maternal and infant characteristics and medical care from
the automated databases of the 11 health plans associated
with the three FDA contract sites and birth certificate data
obtained from the state departments of public health.</t>
  </si>
  <si>
    <t xml:space="preserve">CPTP-HP 
(Canadian Partnership for Tomorrow Project Harmonization Project) </t>
  </si>
  <si>
    <t>Dr. Philip Awadalla</t>
  </si>
  <si>
    <t>Ontario Institute for Cancer Research</t>
  </si>
  <si>
    <t>America and Asia</t>
  </si>
  <si>
    <t>University of Toronto’s Dalla Lana School of Public Health</t>
  </si>
  <si>
    <t>Canadian Partnership against Cancer</t>
  </si>
  <si>
    <t xml:space="preserve">info@partnershipfortomorrow.ca </t>
  </si>
  <si>
    <t>https://portal.partnershipfortomorrow.ca/</t>
  </si>
  <si>
    <t>The project was, from the outset, a confederation of 5 regional studies that leveraged existing and new investment to create a research platform based on a model similar to that used for the European Prospective Investigation into Cancer and Nutrition (EPIC) cohort. It brought together 2 existing cohorts (Alberta’s Tomorrow Project and CARTaGENE), 2 cohorts that had begun pilot development (Ontario Health Study and BC Generations Project) and 1 newly created cohort (Atlantic Partnership for Tomorrow’s Health [PATH] Study).</t>
  </si>
  <si>
    <t>retrospective</t>
  </si>
  <si>
    <t>x</t>
  </si>
  <si>
    <t xml:space="preserve">Canadians aged 30 to 74 provided information on their lifestyle and health and biological samples (DNA-containing biosamples, urine samples, toenail samples). </t>
  </si>
  <si>
    <t>Daniel Benjamin; Brian Smith; Kristin Newby</t>
  </si>
  <si>
    <t>America and Europe</t>
  </si>
  <si>
    <t>National
Institutes of Health (NIH), U.S. Department of Health and Human Services</t>
  </si>
  <si>
    <t>The Netherlands</t>
  </si>
  <si>
    <t>All funded projects here
https://www.nih.gov/echo/funding</t>
  </si>
  <si>
    <t>echocc@duke.edu</t>
  </si>
  <si>
    <t xml:space="preserve">
https://www.unmc.edu/chri/nebraskapedsctu/publications/publications/Gillman.pdf
https://www.ncbi.nlm.nih.gov/pmc/articles/PMC5996976/</t>
  </si>
  <si>
    <t>The scientific goal of ECHO, a research program launched by the National Institutes of Health, is to understand the effects of a broad range of early environmental influences on child health and development. 
ECHO uses information from existing longitudinal research projects (cohorts) that will include more than 50,000 children from diverse backgrounds across the United States. Together, these cohorts follow participants from before they are born through childhood and adolescence. ECHO also supports a 17-state clinical trials network to test prevention and treatment strategies among children from rural and medically underserved backgrounds.
Program Objectives
+ Improve the health of children and adolescents by conducting observational and interventional research that will inform high-impact programs, policies, and practices.
+ Institute best practices for conducting Team Science in the 21st century, giving researchers the tools to work collaboratively to improve child health.</t>
  </si>
  <si>
    <t>both</t>
  </si>
  <si>
    <t>more than 50,000 children from diverse racial, geographic and socioeconomic backgrounds</t>
  </si>
  <si>
    <t>SPIRIT 
(Sino-Quebec Perinatal Initiative in Research and Information Technology)</t>
  </si>
  <si>
    <t>Dr William Fraser</t>
  </si>
  <si>
    <t>Academic partners:
Centre de recherche du CHU Ste-Justine, Université de Montréal (CRHSJ)
Quebec Training Network in Perinatal Research, Université de Montréal (QTNPR)
Centre de Génomique et de Politiques, Université McGill (CGP)
Collaboration en recherche pour l'efficacité diagnostique, Université de Sherbrooke (CRED)
Shanghai Key Laboratory of Children's Environmental Health, Xinhua Hospital Affiliated to School of Medicine, Shanghai Jiao Tong University (MOE)
Industrial partners:
DACIMA, Montreal
WINNING SOFT, Shanghai</t>
  </si>
  <si>
    <t>America and Oceania</t>
  </si>
  <si>
    <t>The Research Institute of the McGill University Health Centre (RI MUHC)
Montreal General Hospital</t>
  </si>
  <si>
    <t>Greece</t>
  </si>
  <si>
    <t>william.fraser@usherbrooke.ca</t>
  </si>
  <si>
    <t>https://www.maelstrom-research.org/mica/network/spirit/#/</t>
  </si>
  <si>
    <t>• harmonize pregnancy and birth cohort data for the 3D, MIREC and SBC studies
• establish a collaborative research network on the topic of intra-uterine determinants of child health and development and on perinatal health services in Quebec and Shanghai (China)
• establish an infrastructure of knowledge transfer and application between the partners and users of the network leading to updated guidelines, health policies and knowledge transfer activities in clinical practice
• reinforce the strategic positioning of academic and industrial partners in Quebec, China and internationally for providing access to new markets and expertises.</t>
  </si>
  <si>
    <t>Pregnancy and birth cohort</t>
  </si>
  <si>
    <t>Pregnancy and birth population</t>
  </si>
  <si>
    <t>John Potter MD PhD</t>
  </si>
  <si>
    <t>29 Asian partners 
https://www.asiacohort.org/ParticipatingCohorts/index.html</t>
  </si>
  <si>
    <t>Bangladesh, Japan, Taiwan, South Korea, China, India, Singapore, Iran, Mongolia, Singapore
Malaysia and the United States</t>
  </si>
  <si>
    <t>America, Asia and Africa</t>
  </si>
  <si>
    <t>Fred Hutchinson Cancer Research Center</t>
  </si>
  <si>
    <t>Singapore</t>
  </si>
  <si>
    <t>cc@asiacohort.org</t>
  </si>
  <si>
    <t>https://www.asiacohort.org/</t>
  </si>
  <si>
    <t>To understand the relationship between genetics, environmental exposures, 
and the etiology of disease through the establishment of a cohort, or population laboratory</t>
  </si>
  <si>
    <t>individuals from diverse settings who are well characterized genetically, whose behavioral and environmental characteristics are well mapped, and whose illness pattern and mortality can be monitored.</t>
  </si>
  <si>
    <t>1 221 985</t>
  </si>
  <si>
    <t>healthy people around the world aged 40 years and more.</t>
  </si>
  <si>
    <t>BioSHaRE-EU 
(Biobank Standardisation and Harmonisation for Research Excellence in the European Union)</t>
  </si>
  <si>
    <t>Prof. Ronald Stolk</t>
  </si>
  <si>
    <t>https://cordis.europa.eu/docs/results/261/261433/final1-final-publishable-summary---update-jan.pdf</t>
  </si>
  <si>
    <t xml:space="preserve">America, Europe, Oceania and Asia </t>
  </si>
  <si>
    <t>ACADEMISCH ZIEKENHUIS GRONINGEN</t>
  </si>
  <si>
    <t>France</t>
  </si>
  <si>
    <t xml:space="preserve">European Union </t>
  </si>
  <si>
    <t>r.p.stolk@umcg.nl</t>
  </si>
  <si>
    <t>To build upon tools and methods available to achieve solutions for researchers to use pooled data from different cohort and biobank studies. This, in order to obtain the very large sample sizes needed to investigate current questions in multifactorial diseases</t>
  </si>
  <si>
    <t xml:space="preserve"> diagnoses of complex diseases
 biospecimen
 genetics &amp; metabolomics
 environmental &amp; societal factors</t>
  </si>
  <si>
    <t>Prof. Antonia Trichopoulou</t>
  </si>
  <si>
    <t>United Kingdom, The Netherlands, Germany, France, 
Denmark, Greece, Finland, Norway, Sweden, United States</t>
  </si>
  <si>
    <t>America, Europe and Oceania</t>
  </si>
  <si>
    <t>Hellenic Health Foundation (Coordinator)</t>
  </si>
  <si>
    <t xml:space="preserve"> has received funding from the European Union Seventh
Framework Programme (FP7/2007-2013) under grant agreement no. HEALTH – F3-2010-242244</t>
  </si>
  <si>
    <t>info@hhf-greece.gr</t>
  </si>
  <si>
    <t>https://cordis.europa.eu/project/rcn/100489/factsheet/en</t>
  </si>
  <si>
    <t xml:space="preserve">CHANCES aims at combining and integrating on-going cohort studies in order to produce evidence 
on ageing-related health characteristics and determinants in Europe, and their socio-economic implications. </t>
  </si>
  <si>
    <t xml:space="preserve"> (i) longitudinal (cohort) studies which were primarily established to address health issues related to ageing and ageing-related conditions; (ii) longitudinal (cohort) studies which were established for purposes other than the investigation of ageing-related conditions, but include a sufficiently large number of elderly to justify specific analyses; (iii) cross-sectional studies.  </t>
  </si>
  <si>
    <t>Most cohorts included in the consortium include subjects aged 50 or over, and separate analyses was conducted, if deemed necessary, on health-related characteristics and determinants in subjects aged 50-59, 60-69 and 70+ years.</t>
  </si>
  <si>
    <t xml:space="preserve"> 
most cohorts
included in the consortium include subjects aged 50 or over, and separate analyses was conducted, if
deemed necessary, on health-related characteristics and determinants in subjects aged 50-59, 60-69
and 70+ years</t>
  </si>
  <si>
    <t>The Hand-Arm Vibration International
Consortium (HAVIC): Prospective Studies on the Relationship Between Power Tool Exposure and Health Effects</t>
  </si>
  <si>
    <t>Dr. Martin Cherniack</t>
  </si>
  <si>
    <t>America, Europe and Asia</t>
  </si>
  <si>
    <t>Ergonomics Technology Center</t>
  </si>
  <si>
    <t>Switzerland</t>
  </si>
  <si>
    <t>National Institute for Occupational Safety and Health</t>
  </si>
  <si>
    <t>cherniack@nso.uchc.edu</t>
  </si>
  <si>
    <t>Cherniack, M., Brammer, A. J., Lundstrom, R., Meyer, J. D., Morse, T. F., Neely, G., ... &amp; Warren, N. (2007). The Hand-Arm Vibration International Consortium (HAVIC): prospective studies on the relationship between power tool exposure and health effects. Journal of occupational and environmental medicine, 49(3), 289-301.</t>
  </si>
  <si>
    <t>Consortium (HAVIC),
and cited the following objectives: 1)
prospective design, 2) common exposure
metrics across cohorts, 3)
common health assessment instruments
across cohorts, and 4) methods
for multisite integration.</t>
  </si>
  <si>
    <t xml:space="preserve">Bruce M. Psaty </t>
  </si>
  <si>
    <t>America, Europe, Africa and Asia</t>
  </si>
  <si>
    <t>Cardiovascular Health Research Unit. 
Seatle</t>
  </si>
  <si>
    <t>psaty@u.washington.edu</t>
  </si>
  <si>
    <t>http://web.chargeconsortium.com
https://www.ahajournals.org/doi/full/10.1161/circgenetics.108.829747</t>
  </si>
  <si>
    <t xml:space="preserve">The primary aim is the conduct of high-quality analyses that produce, in an efficient and timely manner, reliable and valid findings across multiple cardiovascular 
and aging-related phenotypes. </t>
  </si>
  <si>
    <t>cohort studies with a large number of phenotypes measured in a similar way.</t>
  </si>
  <si>
    <t>LIFESPAN (Early-life influences on suicidal ideation, suicide attempts and suicide mortality: a life-courseperspective to inform prevention)</t>
  </si>
  <si>
    <t>ROYAL INSTITUTION FOR THE ADVANCEMENT OF LEARNING MCGILL UNIVERSITY; UNIVERSITE DE BORDEAUX</t>
  </si>
  <si>
    <t>UNIVERSITE DE BORDEAUX</t>
  </si>
  <si>
    <t>H2020-EU.1.3.2.</t>
  </si>
  <si>
    <t>marie-claude.geoffroy@mcgill.ca</t>
  </si>
  <si>
    <t>https://cordis.europa.eu/project/id/793396/es</t>
  </si>
  <si>
    <t>The LIFESPAN project adopts a life-course perspective to examine
the early-life influences (birth order, parental age, family/sibling size, birth weight, birth length) on suicide, suicidal ideation
and suicide attempts in the general population. It comprises 3 complementary objectives: (1) to summarise available studies
about the longitudinal relations between early-life influences and suicide mortality by applying meta-analysis, the statistical
approach most informative for policymakers, allowing to go beyond the heterogeneity of existing studies; (2) to investigate
the associations between early-life influences and suicidal ideation and attempts in adolescence and young adulthood with
data from 3 longitudinal population-based cohorts (from Canada and France; up to 25 years follow-up); (3) to identify specific
mediating pathways (targetable with new preventive interventions) linking early-life factors and suicide risk, using advances
longitudinal mediation analysis techniques relying on growth curve modelling.</t>
  </si>
  <si>
    <t>Dr Karim Lekadir</t>
  </si>
  <si>
    <t>16 institutions from Europe and Canada 
http://www.eucanshare.eu/consortium/</t>
  </si>
  <si>
    <t>Universidad de Barcelona</t>
  </si>
  <si>
    <t>Korea</t>
  </si>
  <si>
    <t>This project has received funding from the European Union’s Horizon 2020 research and innovation programme under grant agreement No 825903.
All Canadian project partners have been funded by the Canadian Institutes of Health Research and the Fonds de recherche du Québec – Santé</t>
  </si>
  <si>
    <t>katharina.f.heil@ub.edu</t>
  </si>
  <si>
    <t>http://www.eucanshare.eu</t>
  </si>
  <si>
    <t>euCanSHare is a joint EU-Canada project to establish a cross-border data sharing and multi-cohort cardiovascular research platform. 
Specifically, the project will integrate data infrastructures, IT solutions and data sources from EU, Canada and other countries into a web-based data access system with functionalities for increased efficiency in cardiovascular data-driven research. euCanSHare integrates more than 35 Canadian and European cohorts making up over 1 million records and actively seeks to expand to other regions. 
euCanSHare key objectives are:
data sharing, knowledge discovery, legal compliance, and community building</t>
  </si>
  <si>
    <t>The project brings together 35 cardiovascular cohorts from EU, Canada* and beyond, including sociodemographic data, biosamples, omics data (DNA/RNA/proteins), cardiac imaging, lifestyle, environmental data, physical measurements and clinical outcomes</t>
  </si>
  <si>
    <t>&gt;1.000.000</t>
  </si>
  <si>
    <t>Drs Stephen Matthews and Stephen Lye</t>
  </si>
  <si>
    <t>The international component of HeLTI is supported through a partnership with the World Health Organization (WHO), as well as the partner funding agencies - the National Natural Science Foundation of China, Department of Biotechnology of India, and the Medical Research Council of South Africa.</t>
  </si>
  <si>
    <t>World Health Organization</t>
  </si>
  <si>
    <t>Canadian Institutes of Health Research (CIHR); Department of Biotechnology (DBT – India);
National Natural Science Foundation of China (NSFC); South Africa Medical Research Council
(SAMRC).</t>
  </si>
  <si>
    <t xml:space="preserve">Support@cihr-irsc.gc.ca </t>
  </si>
  <si>
    <t>http://www.cihr-irsc.gc.ca/e/49510.html</t>
  </si>
  <si>
    <t>The specific objectives of the initiative are:
To conduct a set of harmonized, coordinated studies that will evaluate interventions along the life course from pre-conception to childhood to promote metabolic fitness and early development in children between 3-5 years of age;
To conduct mechanistic studies that will explain the effect of the selected interventions;
To conduct complementary policy and economic analyses;
To develop cross-country, cross-site collaborations that will provide a learning platform and training environment for young and talented scientists;
To use the generated evidence to guide policy and actions in the near future, and identify research and programmatic needs for long-term strategies.</t>
  </si>
  <si>
    <t>Intervention cohorts will be established in Canada, China, India and South Africa that will examine the effects of interventions starting preconception, during pregnancy and into early childhood on body composition of children at 5 years of age and measures of early child development.</t>
  </si>
  <si>
    <t>22 730</t>
  </si>
  <si>
    <t>Women in preconception period. Childs development at 2 or 3 years of age</t>
  </si>
  <si>
    <t>ICC-dementia: International 
Centenarian Consortium - dementia</t>
  </si>
  <si>
    <t xml:space="preserve">
Professor Perminder Sachdev
</t>
  </si>
  <si>
    <t>America, Europe, Oceania and Asia</t>
  </si>
  <si>
    <t>Europe and Oceania</t>
  </si>
  <si>
    <t>p.sachdev@unsw.edu.au</t>
  </si>
  <si>
    <r>
      <rPr>
        <sz val="11"/>
        <color indexed="8"/>
        <rFont val="Calibri"/>
        <family val="2"/>
      </rPr>
      <t>Brodaty H et al. ICC-dementia (International Centenarian Consortium - dementia): an international consortium to determine the prevalence and incidence of dementia in centenarians across diverse ethnoracial and sociocultural groups. BMC Neurology (2016) 16:52</t>
    </r>
    <r>
      <rPr>
        <u/>
        <sz val="11"/>
        <color indexed="15"/>
        <rFont val="Calibri"/>
        <family val="2"/>
      </rPr>
      <t xml:space="preserve">
</t>
    </r>
    <r>
      <rPr>
        <sz val="11"/>
        <color indexed="8"/>
        <rFont val="Calibri"/>
        <family val="2"/>
      </rPr>
      <t>DOI 10.1186/s12883-016-0569-4</t>
    </r>
    <r>
      <rPr>
        <u/>
        <sz val="11"/>
        <color indexed="15"/>
        <rFont val="Calibri"/>
        <family val="2"/>
      </rPr>
      <t xml:space="preserve"> https://cheba.unsw.edu.au/consortia/icc-dementia</t>
    </r>
  </si>
  <si>
    <t xml:space="preserve">+95 years old </t>
  </si>
  <si>
    <t>Lifecourse biological pathways underlying social differences in healthy ageing 
(LIFEPATH)</t>
  </si>
  <si>
    <t>Professor Paolo Vineis</t>
  </si>
  <si>
    <t>https://www.lifepathproject.eu/partners</t>
  </si>
  <si>
    <t>Imperial College London</t>
  </si>
  <si>
    <t>Norway</t>
  </si>
  <si>
    <t>European Union’s Horizon 2020 Research and Innovation Programme under the Grant Agreement No. 633666</t>
  </si>
  <si>
    <t>p.vineis@imperial.ac.uk</t>
  </si>
  <si>
    <t>https://www.lifepathproject.eu
https://www.lifepathproject.eu/sites/default/files/448-3075-3-PB.pdf</t>
  </si>
  <si>
    <t xml:space="preserve">The overarching aim of the LIFEPATH project is to understand the determinants of diverging ageing pathways among individuals belonging to different socio-economic groups. 
This will be achieved via an original study design that integrates social science approaches with biology (including molecular epidemiology), using existing population cohorts and omics measurements (particularly epigenomics). </t>
  </si>
  <si>
    <t xml:space="preserve">LIFEPATH  includes  information  and  biological 
samples  from  17  cohorts,  including several  with  extensive  phenotyping  and  repeat  biological 
samples, and a very large cohort  (1 million individuals) without biological samples  (WHIP,  from 
Italy). They were chosen  for  the  combination  of  good  measures  of 
socioeconomic  status,  risk  factors  for  non-communicable  diseases  (NCDs) and  biomarkers 
already measured  (or availability of blood  samples  for  further  testing). </t>
  </si>
  <si>
    <t>&gt;1941000</t>
  </si>
  <si>
    <t xml:space="preserve">  All  age  groups  are 
represented with two birth cohorts, one cohort of adolescents and several cohorts encompassing 
young  adults  (age  18  and  above).  Furthermore,  there is a  strong  representation of elderly 
subjects in seven cohorts. </t>
  </si>
  <si>
    <t xml:space="preserve">early life and adult European  cohorts with 
intense phenotyping and repeat biological samples, 
other large cohorts with  biological samples and a 
large registry dataset with over a million individuals 
and very rich information on work trajectories and 
health </t>
  </si>
  <si>
    <t>Peter S. Hussey</t>
  </si>
  <si>
    <t>Oceania</t>
  </si>
  <si>
    <t>Peter_Hussey@rand.org</t>
  </si>
  <si>
    <t>https://kuscholarworks.ku.edu/bitstream/handle/1808/11040/Amin_RAND_NADDI2013.pdf;jsessionid=221E20853F75ACDE4E35C03820FB74D2?sequence=</t>
  </si>
  <si>
    <t>HRS Cohort family studies</t>
  </si>
  <si>
    <t>I4C: International Childhood 
Cancer Cohort Consortium</t>
  </si>
  <si>
    <t>Terry Dwyer</t>
  </si>
  <si>
    <t>University College London, United Kingdom 
BBSRC, United Kingdom 
EPSRC, United Kingdom 
Medical Research Council 
University of Edinburgh, United Kingdom (Project Partner)
University of Bristol, United Kingdom (Project Partner)
Age UK, United Kingdom (Project Partner)
Newcastle University, United Kingdom (Project Partner)
University of Cambridge, United Kingdom (Project Partner)</t>
  </si>
  <si>
    <t>Missing</t>
  </si>
  <si>
    <t>Murdoch Children's Research Institute</t>
  </si>
  <si>
    <t>gabriella.tikellis@mcri.edu.au
tdwyer@georgeinstitute.org.uk</t>
  </si>
  <si>
    <t>Tikellis et al. The International Childhood Cancer Cohort Consortium (I4C): A research platform of prospective cohorts for studying the aetiology of childhood cancers.Paediatr Perinat Epidemiol. 2018;1–16.
https://gtr.ukri.org/projects?ref=ES/G00773X/1</t>
  </si>
  <si>
    <t>"Cohorts eligible for inclusion in the I4C need to recruit mothers during pregnancy or around delivery. Eligible cohorts must systematically ascertain cases of CC in the offspring and should include questionnaire and/or other exposure data that address key CC aetiology-related hypotheses. The specific goals and original outcomes of the individual cohorts (eg, pregnancy complications and/ or serious chronic childhood conditions) may vary, but critical data items include parental and offspring demographic, life style, medical, reproductive, environmental factors and parental occupational information. Specific responsibilities of newly joining or participating I4C cohorts include sharing of data (and biospecimens-if available) for current and future proposals."</t>
  </si>
  <si>
    <t>388 120 
mother-child pairs</t>
  </si>
  <si>
    <t xml:space="preserve">Mother-child pairs from six different countries across the world. </t>
  </si>
  <si>
    <t>IGEMS 
(Interplay of Genes and Environment across Multiple Studies)</t>
  </si>
  <si>
    <t>Nancy Lee Pedersen</t>
  </si>
  <si>
    <t>Department of Medical Epidemiology and Biostatistics, Karolinska Institutet, Stockholm, Sweden; Center for Economic and Social Research, University of Southern California, Los Angeles, CA, USA; Department of Psychology, Indiana University Southeast, New Albany, IN, USA; Office of Military and Veterans Health, Health and Medicine Division, The National Academies of Sciences, Engineering, and Medicine, Washington, DC, USA; Institute of Gerontology and Aging Research Network – Jönköping (ARN-J), School of Health and Welfare, Jönköping University, Jönköping, Sweden: Department of Psychiatry, University of California San Diego, La Jolla, CA, USA; Department of Public Health, Faculty of Medicine &amp; Institute for Molecular Medicine FIMM, HiLIFE, University of Helsinki, Helsinki, Finland; Research and Evaluation, American Institutes for Research, Washington, DC, USA; Department of Psychology, University of Minnesota, Minneapolis, MN, USA; Department of Epidemiology, Biostatistics and Biodemography, University of Southern Denmark, Odense, Denmark,; Department of
Neuroscience, Karolinska Institutet, Stockholm, Sweden; Department of Psychology, Penn State University, University Park, PA, USA; The Danish Twin Registry, University of Southern Denmark, Odense C, Denmark; Department of Psychology, University of Southern California, Los Angeles, CA, USA; Department of Psychology, University of California – Riverside, Riverside, CA, USA; Centre for Healthy Brain Ageing (CHeBA), University of New South Wales, Sydney, New South Wales, Australia; and Department of Psychology, Wayne State University, Detroit, MI, USA</t>
  </si>
  <si>
    <t>Sweden, Denmark, Finland,
United States and Australia</t>
  </si>
  <si>
    <t>University of Southern California (USC)</t>
  </si>
  <si>
    <t>National Institutes of Health Grants No. R01 AG037985, R56 AG037985, RF1 AG058068, R01 AG059329 and R01 AG060470.</t>
  </si>
  <si>
    <t>igem@dornsife.usc.edu</t>
  </si>
  <si>
    <t>https://dornsife.usc.edu/labs/igems/
https://dornsife.usc.edu/assets/sites/908/docs/igems_the_consortium_on_interplay_of_genes_and_environment_across_multiple_studies_an_update.pdf</t>
  </si>
  <si>
    <t>Twins.  Measures
of physical health, cognitive health and emotional health, and measures of multiple facets of adult socioeconomic status (SES; e.g.,
occupation, education, financial strain)</t>
  </si>
  <si>
    <t>Twins from Sweden, Denmark, Finland, USA and Australia</t>
  </si>
  <si>
    <t>I3C
(International Childhood Cardiovascular Cohort Consortium)</t>
  </si>
  <si>
    <t>Prof. Terry Dwyer</t>
  </si>
  <si>
    <t>Environmental and Genetic Epidemiology Research Group, Murdoch Children’s Research Institute, Royal Children’s Hospital,
Melbourne, Victoria, Australia; Menzies Research Institute Tasmania, University of Tasmania, Hobart, Tasmania, Australia; Research Centre of Applied and Preventive Cardiovascular Medicine, University of Turku, Turku, Finland; Department of Clinical Physiology, Turku University Hospital, Turku, Finland;
The Scripps Research Institute, La Jolla, CA, USA; Department of Epidemiology, College of Public Health, University of Iowa, Iowa City, IA, USA; Department of Pediatrics, Carver College of
Medicine, University of Iowa, Iowa City, IA, USA; Department of Medicine, University of Turku, Turku University Hospital, Turku, Finland;  Department of Pediatrics, University of Minnesota Amplatz Children’s Hospital, Minneapolis, MN, USA; Wake Forest University School of Medicine, Winston-Salem, NC, USA;
Department of Neurology, Carver College of Medicine, University of Iowa, Iowa City, IA, USA; The Heart Institute, Department of Pediatrics, Cincinnati Children’s Hospital Medical Center, Cincinnati, OH, USA; Division of Biostatistics and Epidemiology, Department of Pediatrics, Cincinnati Children’s Hospital Medical Center, Cincinnati, OH, USA; Department of Pediatrics, University of Colorado School of Medicine, The Children’s Hospital, Denver, CO, USA; Tulane Center for Cardiovascular Health, Department of Epidemiology, Tulane University, New Orleans, LA, USA</t>
  </si>
  <si>
    <t>Murdoch Children’s Research Institute, Royal Children’s Hospital, Flemington Road, Parkville, Melbourne, Australia</t>
  </si>
  <si>
    <t>National Institutes of Health (grant number RO1HL121230).</t>
  </si>
  <si>
    <t>terence.dwyer@georgeinstitute.ox.ac.uk</t>
  </si>
  <si>
    <t>https://www.i3cconsortium.org/index.html
https://www.ncbi.nlm.nih.gov/pmc/articles/PMC5964041/</t>
  </si>
  <si>
    <t>• Identify incident cardiovascular endpoints using self-reported morbidity validated by adjudication of medical records 
• Identify decedents using the National Death Index and adjudicate cause of death for deceased participants.</t>
  </si>
  <si>
    <t xml:space="preserve"> long-term observational studies of risk factors for heart disease started in groups of school children.</t>
  </si>
  <si>
    <t>Persons followed from childhood to adulthood in order to study the cardiovascular risk factors</t>
  </si>
  <si>
    <t>Paul Kowal</t>
  </si>
  <si>
    <t>China, Ghana, India, Mexico, the Russian Federation, South Africa, England, USA, 
Austria, Belgium, Denmark, France, Germany, Greece, Italy, Switzerland, The Netherlands, Spain and Sweden</t>
  </si>
  <si>
    <t>University of Newcastle</t>
  </si>
  <si>
    <t xml:space="preserve">SAGE+ Wave 2 was supported by the US National Institute on Aging
through grant R21AG034263, ‘Harmonizing health outcomes and
determinants across longitudinal studies on aging’. SAGE is supported
by WHO and the Division of Behavioral and Social Research (BSR) at
the National Institute on Aging (NIA) through Interagency
Agreements (OGHA 04034785; YA1323-08-CN-0020; Y1-AG1005–01) with WHO, and Research Project Grant R01AG034479. In
addition, the governments of China, Ghana and South Africa have
provided financial or other support for their national studies.
</t>
  </si>
  <si>
    <t>paul.r.kowal@rihes.org</t>
  </si>
  <si>
    <t>https://academic.oup.com/ije/article-abstract/48/1/14/5224530?redirectedFrom=fulltext</t>
  </si>
  <si>
    <t>The outcome of the harmonization work leading to SAGE+ Wave 1 and SAGE+ Wave 2 is two common datasets that will allow a wide range of cross-country comparisons and evaluation of the predictors of transitions in various domains, from subjective health status and risk factors shifts, to evaluation in relationships between wealth and health in countries at different levels of development.
The aim of this article is to present the analogous results for SAGE+ Wave 2 which extends and adds unique data to SAGE+ Wave 1. The harmonization process for SAGE+ Wave 2 builds on SAGE+ Wave 1 processes and follows the same methodology. SAGE+ Wave 2 included the two additional studies, CHARLS and LASI, whose variables were subjected to the same harmonization process as used in SAGE+ Wave 1 without encountering major deviations. The inclusion of these studies allowed the creation of some extra harmonized variables, such as verbal fluency, depression, emotional/psychiatric problems, cataracts and hip fracture, for some studies.</t>
  </si>
  <si>
    <t>Longitudinal cohorts related with ageing and retirement</t>
  </si>
  <si>
    <t>Some of the cohorts are representative</t>
  </si>
  <si>
    <t>50+ general population</t>
  </si>
  <si>
    <t>Dr. Joanne Elena</t>
  </si>
  <si>
    <t>10 from hospitals, cancer centers, cancer associations, public health schools and cancer research institutions</t>
  </si>
  <si>
    <t>National Cancer Institute</t>
  </si>
  <si>
    <t>NCI has developed and funded certain targetted initiatives within the Cohort Consortium to address NCI high programmatic and scientific research needs, but usually funding for projects has been obtained from investigator-initiated grants, from NCI or other sources</t>
  </si>
  <si>
    <t xml:space="preserve">Dra. Nonye Harvey   harveyn@mail.nih.gov </t>
  </si>
  <si>
    <r>
      <t xml:space="preserve">Swerdlow </t>
    </r>
    <r>
      <rPr>
        <i/>
        <sz val="11"/>
        <rFont val="Calibri"/>
        <family val="2"/>
      </rPr>
      <t xml:space="preserve">et al. </t>
    </r>
    <r>
      <rPr>
        <sz val="11"/>
        <rFont val="Calibri"/>
        <family val="2"/>
      </rPr>
      <t xml:space="preserve">The National Cancer Institute Cohort Consortium: An International Pooling Collaboration of 58 Cohorts from 20 Countries Cancer Epidemiol Biomarkers Prev. 2018 Nov;27(11):1307-1319 </t>
    </r>
    <r>
      <rPr>
        <sz val="11"/>
        <color indexed="12"/>
        <rFont val="Calibri"/>
        <family val="2"/>
      </rPr>
      <t>https://epi.grants.cancer.gov/Consortia/cohort.html</t>
    </r>
  </si>
  <si>
    <t>• Foster communication among investigators leading cohort studies of cancer
• Promote collaborative research projects for topics not easily addressed in a single study
• Identify common challenges in cohort research and search for solutions.</t>
  </si>
  <si>
    <t>Any cohort study with a minimum of 10,000 participants, in which cancer incidence is accurately assessed and some risk factor data are available</t>
  </si>
  <si>
    <t>Population cohorts: +8500000 Clinical trials: 295911 Disease cohorts: 75776</t>
  </si>
  <si>
    <t>Prof. Dr. Morris Swertz (project coordinator)</t>
  </si>
  <si>
    <t>https://www.eucanconnect.eu/partners/</t>
  </si>
  <si>
    <t>Canada and Europe ( Norway, France, Denmark, Estonia, Germany, Greece, Italy, Ireland, Portugal, Estonia, Belgium
Spain, Sweden, The Netherlands, UK, Finland, Australia, Italy, Lithuania, Poland, Russia)</t>
  </si>
  <si>
    <t>University Medical Center Groningen</t>
  </si>
  <si>
    <t>Funded by the European Commission for five years (2019-2023), within the call topic SC1-BHC-05-2018: “International flagship collaboration with Canada for human data storage, integration and sharing to enable personalised medicine approaches” (Grant Agreement No 824989)The Canadian project partners have been funded by the Canadian Institutes of Health Research (CIHR) and the Fonds de recherche du Québec – Santé</t>
  </si>
  <si>
    <t>info@eucanconnect.eu</t>
  </si>
  <si>
    <t>https://www.eucanconnect.eu/project-description/</t>
  </si>
  <si>
    <t>The specific objectives of EUCAN-Connect are:
* to deliver an open, federated data platform to deposit, curate and analyse cohort (meta)data that meets FAIR principles
* to create a sustainable framework for long-term collaboration that enables better data-reuse and increased benefit to scientific communities worldwide</t>
  </si>
  <si>
    <t>Long-term population cohorts from Europe and Canada</t>
  </si>
  <si>
    <t>100.000s</t>
  </si>
  <si>
    <t xml:space="preserve">Children from Canada and Europe that will be follow across lifecourse </t>
  </si>
  <si>
    <t>Dr. Isabel Fortier</t>
  </si>
  <si>
    <t>Research Institute of the McGill University Health Centre;
McMaster University;
Mount Sinai Hospital;
Research Center of the Sainte-Justine University Hospital;
University of Sherbrooke</t>
  </si>
  <si>
    <t xml:space="preserve">Argentina, Australia, Belgium, Brazil, Canada, Chile, Croatria, Egypt, Estonia, Germany, Greece, Hungary  </t>
  </si>
  <si>
    <t>Research Institute of the McGill University Health Centre</t>
  </si>
  <si>
    <t>CIHR Operating Grant for the Canadian DoHaD Cohort Registry</t>
  </si>
  <si>
    <t>isabel.fortier@mail.mcgill.ca</t>
  </si>
  <si>
    <t>https://www.maelstrom-research.org/mica/network/reach#/</t>
  </si>
  <si>
    <t>To provide resources in the form of a comprehensive web-based catalogue and an harmonization platform to optimize and expand the use of Canadian pregnancy and birth cohorts data and biological samples.</t>
  </si>
  <si>
    <t>(1) recruit Canadian mothers and/or children; (2) have a longitudinal design (i.e. at least one follow-up of participants after the initial collection event); (3) have collected data (baseline or follow-up) after 2000; (4) collect information on pregnancy and birth outcomes</t>
  </si>
  <si>
    <t xml:space="preserve">26 
</t>
  </si>
  <si>
    <t>The Korean Genome and 
Epidemiology Study (KoGES) Consortium</t>
  </si>
  <si>
    <t>Bok-Ghee Han</t>
  </si>
  <si>
    <t>Korea National Institute of Health</t>
  </si>
  <si>
    <t>bokghee@nih.go.kr</t>
  </si>
  <si>
    <t>https://www.cdc.go.kr/menu.es?mid=a50401010100</t>
  </si>
  <si>
    <t>To establish a genome epidemiological study platform for the research 
community with a health database and biobank, to investigate the genetic and environmental aetiology of common complex diseases in Koreans and causes of death with longterm follow-up. The ultimate goal of the KoGES was to develop comprehensive and applicable health care guidelines for common complex diseases in Koreans, reduce the burden of chronic diseases and improve the quality of life</t>
  </si>
  <si>
    <t xml:space="preserve">The population-based cohorts in the KoGES, including the KoGES_Ansan and Ansung study, the KoGES_health examinee (HEXA) study and the KoGES_cardiovascular disease association study (CAVAS), consist of community-dwellers and participants recruited from the national health examinee registry, men and women, aged ≥ 40 years at baseline (Figure 1). The KoGES gene-environment model studies include the KoGES_twin and family study, the KoGES_immigrant study and KoGES_emigrant study (Japan and China). </t>
  </si>
  <si>
    <t xml:space="preserve">community-dwellers and participants recruited from the national health examinee registry, men and women, aged ≥ 40 years at baseline </t>
  </si>
  <si>
    <t>Prof. Stephan Schuster</t>
  </si>
  <si>
    <t>MedGenome,
Nanyang Technological University (NTU)</t>
  </si>
  <si>
    <t>Medgenome</t>
  </si>
  <si>
    <t>info@genomeasia100k.com</t>
  </si>
  <si>
    <t>http://www.genomeasia100k.com
https://search.proquest.com/docview/1944567072?rfr_id=info%3Axri%2Fsid%3Aprimo</t>
  </si>
  <si>
    <t>GenomeAsia 100K plans to create reference genomes for Asian population as well as identify rare and frequent alleles associated with these populations. 
In the process, we hope to understand biology of disease and enable new therapeutic options which will have global impact.
The first stage aims to sequence 10,000 Asian individuals for ethnic stratification. This will be followed by sequencing an additional 90,000 individuals and combined with clinical and phenotype information to allow deeper analysis of diseased and healthy individuals. Our founding partners have direct access to cohorts of samples with specific disease characteristics which will be especially useful during this second stage and even allow for studies across longer time periods.</t>
  </si>
  <si>
    <t>genomic information for Asian populations</t>
  </si>
  <si>
    <t>Tohoku Medical 
Megabank Project</t>
  </si>
  <si>
    <t>Professor Shinichi 
Kuriyama</t>
  </si>
  <si>
    <t>Tohoku University</t>
  </si>
  <si>
    <t>TMM is supported by grants from the Reconstruction Agency, from the Ministry of Education, Culture, Sports, Science and Technology (MEXT), and from the Japan Agency for Medical Research and Development (AMED).</t>
  </si>
  <si>
    <t>tommo[at]pr.megabank.tohoku.ac.jp
kuriyam@med.tohoku.ac.jp</t>
  </si>
  <si>
    <t>https://www.megabank.tohoku.ac.jp/english/
https://www.megabank.tohoku.ac.jp/english/research/cohortbiobank/</t>
  </si>
  <si>
    <t xml:space="preserve"> Tohoku Medical Megabank Organization was founded to establish an advanced medical system to foster the reconstruction from the Great East Japan Earthquake. The organization has been developing a biobank that combines medical and genome information during the process of rebuilding the community medical system and supporting health and welfare in the 
Tohoku area.</t>
  </si>
  <si>
    <t>2 long-prospective cohorts and 1 cross sectional (first). Two aditional cohort studies (5 in total)</t>
  </si>
  <si>
    <t xml:space="preserve">&gt;150000 </t>
  </si>
  <si>
    <t>COHORTS.SE 
(Swedish Cohort Consortium)</t>
  </si>
  <si>
    <t>Prof. Johan Sundström</t>
  </si>
  <si>
    <t>Uppsala universitet (huvudsökande)
Göteborgs universitet (medsökande)
Karolinska institutet (medsökande)
Linköpings universitet (medsökande)
Lunds universitet (medsökande)
Umeå universitet (medsökande)
Örebro universitet (medsökande)</t>
  </si>
  <si>
    <t xml:space="preserve">Sweden </t>
  </si>
  <si>
    <t>Swedish National Data Service</t>
  </si>
  <si>
    <t>johan.sundstrom@medsci.uu.se</t>
  </si>
  <si>
    <t>https://www.ncbi.nlm.nih.gov/pmc/articles/PMC6450580/</t>
  </si>
  <si>
    <t xml:space="preserve"> A cohort consortium consisting exclusively of Swedish prospective population-based cohorts</t>
  </si>
  <si>
    <t xml:space="preserve">21
</t>
  </si>
  <si>
    <t xml:space="preserve">950 000 </t>
  </si>
  <si>
    <t>Adults older than 25 years and geographically
covering most of Sweden</t>
  </si>
  <si>
    <t>CLOSER 
(Cohort and Longitudinal Studies Enhancement Resources)</t>
  </si>
  <si>
    <t>Professor Rebecca Hardy</t>
  </si>
  <si>
    <t>University of Southampton; UCL Institute of Education; Medical Research Council; The Wellcome Trust; University of Bristol; MRC Lifecourse Epidemiology Unit at the University of Southampton; Institute for Social and Economic Research; British Library; UK Data Service;</t>
  </si>
  <si>
    <t>Economic and Social Research Council (ESRC) and the Medical Research Council (MRC).</t>
  </si>
  <si>
    <t xml:space="preserve"> rebecca.hardy@ucl.ac.uk</t>
  </si>
  <si>
    <t>https://www.closer.ac.uk/</t>
  </si>
  <si>
    <t xml:space="preserve">The research is harmonising data from a variety of our studies across a wide range of topics, including obesity, visual health, overcrowding, socio-economic status and mental health and wellbeing. </t>
  </si>
  <si>
    <t>People born in different regions of UK throughout the 20th and 21st centuries</t>
  </si>
  <si>
    <t>NEAR 
(National E-lnfrastructure for Aging Research)</t>
  </si>
  <si>
    <t>Professor Laura Fratiglioni</t>
  </si>
  <si>
    <t>Karolinska Institutet, University of Gothenburg, Lund University, Umeå University, Jönköping University, Blekinge Institute of Technology and Uppsala Universitet</t>
  </si>
  <si>
    <t>Swedish Research Council</t>
  </si>
  <si>
    <t>Debora Rizzuto    debora.rizzuto@ki.se</t>
  </si>
  <si>
    <t>https://www.near-aging.se/</t>
  </si>
  <si>
    <t>Cohorts of health and care of older people in swedish population</t>
  </si>
  <si>
    <t xml:space="preserve">15 
</t>
  </si>
  <si>
    <t xml:space="preserve"> 50 years or over</t>
  </si>
  <si>
    <t>older swedish population from almost all parts of Sweden</t>
  </si>
  <si>
    <t>Network on the Coordination and Harmonisation of European
Occupational Cohorts (OMEGA-NET) project</t>
  </si>
  <si>
    <t>Dr Ingrid Sivesind Mehlum</t>
  </si>
  <si>
    <t>28 european countries
https://www.cost.eu/actions/CA16216/#tabs|Name:parties</t>
  </si>
  <si>
    <t>European Cooperation in Science and Technology</t>
  </si>
  <si>
    <t>EU-funded COST (European Cooperation in Science and Technology) Association</t>
  </si>
  <si>
    <t>gemma.castano@isglobal.org</t>
  </si>
  <si>
    <t>http://omeganetcohorts.eu
http://omeganetcohorts.eu/download/memorandum-of-understanding-for-the-implementation-of-the-cost-action-ca16216/?wpdmdl=452&amp;refresh=5dc158415539c1572952129</t>
  </si>
  <si>
    <t>The overarching concept of OMEGA-NET is to create a network to optimize and integrate occupational, industrial, and population cohorts at the European level, and to provide a foundation for an enhanced evidence base for the identification of health risks and gains related to occupation and employment to foster safe and healthy preventive strategies and policies.
Research Coordination Objectives and health
Coordinate and integrate cohorts on occupational health in Europe:
* Implement an online interactive tool with detailed information on existing cohorts
* Facilitate work on harmonization of occupational exposure and standardization of health outcome information and new protocols for data collection
* Promote stakeholder engagement from the start of the project.
Capacity Building Objectives:
* Connect scientific communities on occupational health in Europe
* Provide networking and leadership opportunities for early career researchers, as well as researchers from COST Inclusiveness Target Countries
* Provide training in occupational epidemiology and exposure assessment</t>
  </si>
  <si>
    <t>Ongoing (an initial evaluation indicates at least 63 major individual prospective and retrospective cohorts as well as several large record linkage studies with occupational information on over 30 million workers)</t>
  </si>
  <si>
    <t>Cisca Wijmenga
Gerrit Meijer</t>
  </si>
  <si>
    <t>https://www.bbmri.nl/partners</t>
  </si>
  <si>
    <t>BBMRI-NL is the Dutch National Node of BBMRI-ERIC: a European research infrastructure for biobanking</t>
  </si>
  <si>
    <t>NWO, Netherlands Organization for Scientific Research. BBMRI-ERIC is a project that has received funding from the European Union’s Horizon 2020 research and innovation programme under grant agreement No 676550.</t>
  </si>
  <si>
    <t>info@bbmri.nl</t>
  </si>
  <si>
    <t>https://catalogue.bbmri.nl/menu/main/dataexplorer?entity=bbmri_nl_sample_collections&amp;mod=data&amp;attrs%5B%5D=name&amp;attrs%5B%5D=type&amp;attrs%5B%5D=description&amp;hideselect=true#
https://www.bbmri.nl</t>
  </si>
  <si>
    <t>It is our mission to maximize the use of biosamples, images and data for health research on the prevention, diagnosis and treatment of diseases. 
For this, we make sure these resources are available in a FAIR way: Findable, Accessible, Interoperable and Reusable. We do this in compliance with ethical, legal and privacy demands, and with active participation of donors, citizens and patients.</t>
  </si>
  <si>
    <t xml:space="preserve">3,500 samples with integrative data (genome, epigenome, transcriptome and metabolome) with an extension of the metabolome in 30,000 extra individuals and whole genome sequences of a selective group of 700 individuals. </t>
  </si>
  <si>
    <t xml:space="preserve">participants from 29 Dutch cohorts with Genetic, epigenetic, transcriptome and metabolome data available. </t>
  </si>
  <si>
    <t>Professor Aarno Palotie</t>
  </si>
  <si>
    <t>https://www.finngen.fi/en/Partners</t>
  </si>
  <si>
    <t>University of Helsinky</t>
  </si>
  <si>
    <t>The study is funded by Business Finland and nine international pharmaceutical companies: Abbvie, AstraZeneca, Biogen, Celgene, Genentech (a member of the Roche Group), GSK, Merck &amp; Co., Inc., Kenilworth, NJ, USA, Pfizer and Sanofi.</t>
  </si>
  <si>
    <t>finngen-info@helsinki.fi</t>
  </si>
  <si>
    <t>https://www.finngen.fi/en
https://www.biopankki.fi/en/finnish-biobanks/</t>
  </si>
  <si>
    <t>Project aims to improve human health through genetic research, and ultimately identify new therapeutic targets and diagnostics for treating numerous diseases. 
The collaborative nature of the project is exceptional compare to many ongoing studies, and all the partners are working closely together to ensure appropriate transparency, data security and ownership.</t>
  </si>
  <si>
    <t>biobank samples which are collected in connection with patient treatment or research projects.</t>
  </si>
  <si>
    <t>plans to utilize 500 000 unique samples collected from a nationwide network of Finnish biobanks</t>
  </si>
  <si>
    <t>Kristina Alexanderson</t>
  </si>
  <si>
    <t>Stockholm University
Karolinska Institute
Swansea University
University of Copenhagen
University of Turku
University College London
Inserm U1018</t>
  </si>
  <si>
    <t>Europe: Sweden, UK, Finland, France and Denmark</t>
  </si>
  <si>
    <t>No one institution is formally responsible as IDEAR is a collaborative research network</t>
  </si>
  <si>
    <t>This work was supported by the Swedish Council for Health, Working Life and Welfare [FAS #2012-1661] and [FORTE #2019-01225]; the Academy of Finland; and the Economic and Social Research Council [ES/K01336X/1].</t>
  </si>
  <si>
    <t>j.head@ucl.ac.uk</t>
  </si>
  <si>
    <t>http://www.idear-net.net</t>
  </si>
  <si>
    <t>The aim of the IDEAR network is to investigate how determinants in later working life, during the retirement transition, and in early retirement influence for how long older individuals are able to live actively and healthily. 
This will be done using by state of the art statistical modelling in well-established prospective occupational cohort studies, longitudinal ageing studies and registry data from Sweden, the UK, Finland, France and Denmark. 
These studies represent countries in three different welfare regimes and cover up to several decades from mid-life, retirement, early old age, and the beginning of older-old age.</t>
  </si>
  <si>
    <t xml:space="preserve">10
</t>
  </si>
  <si>
    <t>10 000 to 5 million</t>
  </si>
  <si>
    <t>150 000</t>
  </si>
  <si>
    <t>The sample includes men and women aged from around 35 to old age</t>
  </si>
  <si>
    <t>David Stuckler</t>
  </si>
  <si>
    <t>THE UNIVERSITY OF LIVERPOOL; KAROLINSKA INSTITUTET; UNIVERSITY OF BATH; HELSINGIN YLIOPISTO; STOCKHOLMS UNIVERSITET; UNIVERSYTET MEDYCZNY W LODZI; UNIVERSITA DEGLI STUDI DI TORINO; THE CHANCELLOR MASTERS AND SCHOLARSOF THE UNIVERSITY OF CAMBRIDGE; THE CHANCELLOR, MASTERS AND SCHOLARS OF THE UNIVERSITY OF OXFORD</t>
  </si>
  <si>
    <t>Erasmus Universitair Medisch Centrum Rotterdam</t>
  </si>
  <si>
    <t>FP7-HEALTH (European Comission)</t>
  </si>
  <si>
    <t>david.stuckler@unibocconi.it</t>
  </si>
  <si>
    <t xml:space="preserve">https://cordis.europa.eu/project/rcn/102459/reporting/en
https://ijbnpa.biomedcentral.com/articles/10.1186/s12966-017-0517-8
</t>
  </si>
  <si>
    <t>1 Develop, evaluate and refine methodologies for assessing the effects of social, economic and health policies on the pattern and magnitude of health inequalities among socioeconomic groups.
2 Assess the differential health effects by socioeconomic group of ‘natural policy experiments’ in the fields of unemployment and poverty reduction; tobacco and alcohol control; and access to education and preventive health care.
3 Synthesise the evidence from the findings of objectives 1-2, and actively engage users in the research in order to promote transfer of knowledge for policy and practice with maximum effectiveness.</t>
  </si>
  <si>
    <t>data on trends in health inequalities from a large number of countries (17 countries for mortality, 21 countries for self-reported health issues) over a period of between 2 and 4 decades.</t>
  </si>
  <si>
    <t>Prof.  Dr. Vincent Jaddoe, Coordinator</t>
  </si>
  <si>
    <r>
      <rPr>
        <sz val="10"/>
        <rFont val="Arial"/>
        <family val="2"/>
      </rPr>
      <t xml:space="preserve">18 partners: </t>
    </r>
    <r>
      <rPr>
        <u/>
        <sz val="11"/>
        <color indexed="12"/>
        <rFont val="Calibri"/>
        <family val="2"/>
      </rPr>
      <t>https://lifecycle-project.eu/about-lifecycle/members/</t>
    </r>
  </si>
  <si>
    <t>Erasmus MC University Medical Center Rotterdam</t>
  </si>
  <si>
    <t>This project has received funding from the European Union's Horizon 2020 research and innovation programme under grant agreement No 733206</t>
  </si>
  <si>
    <t>vjaddoe@hsph.harvard.edu</t>
  </si>
  <si>
    <t>https://lifecycle-project.eu/for-scientists/the-eu-child-cohort-network/</t>
  </si>
  <si>
    <t>Enable innovative research on identification of novel markers of early-life stressors related to health trajectories throughout the full life cycle</t>
  </si>
  <si>
    <t>Pregnancy and child cohort studies</t>
  </si>
  <si>
    <t>More than 40 invited to participation, 16 in the catalogue</t>
  </si>
  <si>
    <t>European children and their parents</t>
  </si>
  <si>
    <t>Maaike Beltman
Erik Verrips</t>
  </si>
  <si>
    <t>https://recap-preterm.eu/about-recap-preterm/members/</t>
  </si>
  <si>
    <t>This project has received funding from the European Union’s Horizon 2020 research and innovation programme under grant agreement No 733280.</t>
  </si>
  <si>
    <t>https://recap-preterm.eu/contact/juliane-dittrich/</t>
  </si>
  <si>
    <t>https://recap-preterm.eu/for-scientists/study-outline-and-objectives/</t>
  </si>
  <si>
    <t>The overall aim of the RECAP preterm Project is to improve the health, development and quality of life of children and adults born very preterm (VPT) or with a very low birth weight (VLBW).
This aim will be achieved by combining extensive data from European cohort studies and around the world, which makes it possible to evaluate changes in outcomes over time while providing important information on how the evolution in care and survival of these high risk babies has changed their developmental outcomes and quality of life.
We want to develop a better understanding of the origins of VPT/VLBW health and developmental outcomes as well as more effective, evidence-based, personalized interventions and prevention.</t>
  </si>
  <si>
    <t>children and adults born very preterm (VPT) or with a very low birth weight (VLBW).</t>
  </si>
  <si>
    <t>Martine Vrijheid</t>
  </si>
  <si>
    <t xml:space="preserve">https://www.projecthelix.eu/index.php/es/sobre-helix/beneficiarios
</t>
  </si>
  <si>
    <t>Instituto de Salud Global de Barcelona (ISGLOBAL)</t>
  </si>
  <si>
    <t>European Commission seventh Framework Programme</t>
  </si>
  <si>
    <t>helixinfo[at]isglobal.org
martine.vrijheid[at]isglobal.org</t>
  </si>
  <si>
    <t>https://ehp.niehs.nih.gov/doi/10.1289/ehp.1307204
https://www.projecthelix.eu/index.php/es/grupos-de-trabajo/wp3-integracion-de-multiples-exposiciones</t>
  </si>
  <si>
    <t>The HELIX project is funded to exploit novel tools and methods for characterisation of early-life exposure to a wide range of environmental hazards. These require integration and linkage with data on major child health outcomes, to develop  an “Early-Life Exposome” approach.
Six prospective birth cohort studies are contributing to HELIX as the only realistic and feasible way to obtain the comprehensive, longitudinal, human data needed to build this early-life exposome. These cohorts have already collected large amounts of data as part of national and EU-funded projects. Results will be integrated with data from European cohorts (&gt;300,000 subjects) and registers, to estimate health impacts at the large European scale.
This integration of the chemical, physical and molecular environment during critical early-life periods will lead to major improvements in health risk and impact assessments and thus to improved prevention strategies for vulnerable populations.</t>
  </si>
  <si>
    <t>These cohorts were selected for participation in the
HELIX project because: (a) they could provide substantial
existing longitudinal data from early pregnancy
through childhood, (b) they could follow-up children
at similar ages, (c) they could integrate questionnaires, biosampling and clinical examinations using common
HELIX protocols and (d) they offered heterogeneity in
terms of exposure and population characteristics.</t>
  </si>
  <si>
    <t xml:space="preserve"> 31,472 mother–child pairs, recruited during pregnancy, in the six existing cohorts (first level); a subcohort of 1301 mother-child pairs where biomarkers, omics signatures and child health outcomes were measured at age 6-11 years (second level); and repeat-sampling panel studies with around 150 children and 150 pregnant women aimed at collecting personal exposure data (third level). </t>
  </si>
  <si>
    <t xml:space="preserve">1 years and more </t>
  </si>
  <si>
    <t>mother-child pairs,
recruited during pregnancy.</t>
  </si>
  <si>
    <t xml:space="preserve"> Jaume Marrugat e Irene Román</t>
  </si>
  <si>
    <t>35 Spanish PIs of the respective cohorts whose data are being joined</t>
  </si>
  <si>
    <t>Grupo de Investigación REGICOR (Registre GIroní del COR), Institut Hospital del Mar d’Investigacions Mèdiques, (IMIM), Barcelona.</t>
  </si>
  <si>
    <t>Centro de Investigación Biomédica en Red (CIBER)</t>
  </si>
  <si>
    <t xml:space="preserve"> jmarrugat@imim.es
 iroman@imim.es</t>
  </si>
  <si>
    <t xml:space="preserve"> https://regicor.cat/en/collaborative-cohorts-reassembled-data-to-study-mechanisms-and-longterm-incidence-of-cardiovascular-diseases-el-estudio-cordelia/</t>
  </si>
  <si>
    <t>population-based or workplace based with random selection of participants</t>
  </si>
  <si>
    <t>Dr. ANJOEKA PRONK</t>
  </si>
  <si>
    <t>Finnish Institute of Occupational Health, FIOH; University of Bergen; National Institute of Occupational Health in Norway, STAMI; karolinska stockholm lans landsting; Aarhus University; TNO;
VTEC; Ultrecht University; KU Leuven; Lifeglimmer Interaktiv; inserm, isglobal, IOM UK; Owlstone; 
University of Manchester; University of Attica; Cyprus University of Technology</t>
  </si>
  <si>
    <t>TNO the Netherlands</t>
  </si>
  <si>
    <t>RIA Research and Innovation Action  European Commission</t>
  </si>
  <si>
    <t>michelle.turner@isglobal.org</t>
  </si>
  <si>
    <t>https://www.tno.nl/en/about-tno/news/2019/12/reducing-the-burden-of-disease-caused-by-exposure-at-work-eu-ephor/
https://www.ephor-project.eu</t>
  </si>
  <si>
    <t>EPHOR we will develop methods and tools to characterise the working-life exposome. By applying these, we will obtain better and more complete knowledge on the working-life exposome. Through uniquely combining large-scale pooling of existing data (&gt;40 cohorts; ~ 21 million people) systematically looking at many types of exposure and diseases with the collection of new data in case studies in which we will investigate the effects of working-life exposure on respiratory health in the general population and night shift workers.</t>
  </si>
  <si>
    <t>To be decided, but in general cohorts with occupational history information</t>
  </si>
  <si>
    <t>To be determined. The project does not beging yet.</t>
  </si>
  <si>
    <t>To be determined. 
The project does not beging yet.</t>
  </si>
  <si>
    <t>ERASMUS UNIVERSITAIR MEDISCH CENTRUM ROTTERDAM; IMPERIAL COLLEGE OF SCIENCE TECHNOLOGY AND MEDICINE; BETA TECHNOLOGY LTD; ITA-SUOMEN YLIOPISTO; CHALMERS TEKNISKA HOEGSKOLA AB; ACADEMISCH ZIEKENHUIS GRONINGEN; INSTITUT NATIONAL DE LA SANTE ET DE LA RECHERCHE MEDICALE; UNIVERSITY COLLEGE LONDON; UNIVERSITEIT UTRECHT; UNIVERSITY OF SURREY; ACADEMISCH MEDISCH CENTRUM BIJ DE UNIVERSITEIT VAN AMSTERDAM; UNIVERSITETET I OSLO; UNIVERSITY OF BRISTOL; UNIVERSITAT DE BARCELONA; AB.ACUS SRL; CYNEXO SRL; UNIVERSITA DEGLI STUDI DI ROMA TOR VERGATA</t>
  </si>
  <si>
    <t>Oulu University (OULUN YLIOPISTO)</t>
  </si>
  <si>
    <t>H2020-EU.3.1.2.</t>
  </si>
  <si>
    <t>karim.lekadir@upf.edu</t>
  </si>
  <si>
    <t>https://cordis.europa.eu/project/id/874739
https://www.ub.edu/web/ub/en/recerca_innovacio/recerca_a_la_UB/projectes/fitxa/D/PE002629/index.html</t>
  </si>
  <si>
    <t xml:space="preserve">In 5 years, LONGITOOLS, a partnership of 15 academic groups and 3 small companies will harness a catalogue of birth cohorts, longitudinal data, registers and biobanks. We will characterise coincident longitudinal trajectories of exposure and cardiometabolic health combining the study of longitudinal effects and internal responses. The latter will include measures of DNA methylation, RNA expression and read outs of metabolic pathways. LONGITOOLS will implement this longitudinal approach in 11 work packages designed to generate a catalogue of FAIR data and a novel analytical toolbox. Evidence-based life-course causal models will estimate how clinical and policy interventions may sustainably affect the health and economic burden of NCDs. A key objective will be to generate evidence-based predictions which can ultimately translate into innovative healthcare applications (apps) and policy options. LONGITOOLS will also allow researchers and policy makers to generate new knowledge - identifying the likely causal (direct and indirect) mechanisms through which exposures to man-made environmental factors affect the risk of NCDs. </t>
  </si>
  <si>
    <t>Prof Josep Maria Antó</t>
  </si>
  <si>
    <t>The MeDALL consortium consists of 23 institutions from academia and industry with experts in the fields of epidemiology, genetics, immunology, biology, animal models, biochemistry and systems
 biology.
http://www.eisbm.org/projects/medall/</t>
  </si>
  <si>
    <t>INSTITUT NATIONAL DE LA SANTE ET DE LA RECHERCHE MEDICALE</t>
  </si>
  <si>
    <t>FP7-HEALTH</t>
  </si>
  <si>
    <t>josepm.anto@isglobal.org</t>
  </si>
  <si>
    <t>https://cordis.europa.eu/project/id/261357/reporting/es
http://www.eisbm.org/projects/medall/</t>
  </si>
  <si>
    <t>MeDALL (Mechanisms of the Development of Allergy) aims at generating novel knowledge on mechanisms of allergy initiation, in particular in childhood. </t>
  </si>
  <si>
    <t>44 010</t>
  </si>
  <si>
    <t>Helene Nordahl</t>
  </si>
  <si>
    <t>Department of Public Health, Section of Social Medicine, University of Copenhagen, Copenhagen,
Denmark; Research Centre for Prevention and Health, Glostrup University Hospital, Glostrup,
Denmark; Department of
Cardiology, Bispebjerg University Hospital, Copenhagen, Denmark; Copenhagen City Heart Study,
Frederiksberg University Hospital, Copenhagen, Denmark; Danish Cancer Society Research Centre,
Copenhagen, Denmark; and Department of Public Health, Section of Biostatistics, University of
Copenhagen, Copenhagen, Denmark</t>
  </si>
  <si>
    <t>University of Copenhagen</t>
  </si>
  <si>
    <t xml:space="preserve">Danish Cancer Society, Commission of Social Inequality in Cancer 
grant number SU08004 </t>
  </si>
  <si>
    <t>inan@ sund.ku.dk
henor@sund.ku.dk</t>
  </si>
  <si>
    <t>https://watermark.silverchair.com/dyu003.pdf?token=AQECAHi208BE49Ooan9kkhW_Ercy7Dm3ZL_9Cf3qfKAc485ysgAAAnQwggJwBgkqhkiG9w0BBwagggJhMIICXQIBADCCAlYGCSqGSIb3DQEHATAeBglghkgBZQMEAS4wEQQMmAxc8QNrE8fWeYpRAgEQgIICJ36jKeo2bIV_Rjnl_A1dUZIAipMNfsdFFgntL0gVqzdhuV_4ydUIjIK1rVXXig6xQnJIifbl-qqDi9hnvUGwlE-wIWaTwencVw0vH4d1K8xssKyxsojq23AgJyqx03ENK0fnTPSR1SwqhcqD9opU2R130R8VuT6gn7Wy5A5gIe39nkGBBfLAR4yQXLk8QfapIsdJTeQwumFaeNwNxMmXPPeRMXpc_AU72v2kArr5ZOtenkHoy_BLAGgz6LUC57M7vZqhyrqfKHMGLpQLZ_vOZlJEUWgSFQP2I3-y5SHNvdFZMTzGkf3sBSun3ETqGJ5GASsxu7K_5gXIpZqx_0XDQYUODTIwe2xZMVVZkx-Au0IED_5NKWX4NR_r6M3qD7uJtWeLs_m4EU9ysmDqbxfOwFrFA49aue_2z04KypJsj-mSBW5Q2o75_qJPZJ1uMnVB6oXKgyAyrxnkFrEA7ybYbH8WkfcoxWJVMMIk7XypGcd0XJVcOwK069t6tsx-sJWpCbPIjJS2MjhDJUYpXXQZLgJOQtT108ZrnVcpmtKJQI2qYjvyvLOuhKf0qlxomy31Vh74oD9n2Dihu76U5pQAOVhaa3OFwOx116xArCkjpPGIUMrGmYKN8cJB_bbL7Wwu2C_f146Rh0-a3ZgZltI1Uau8Fyv0jGXkSqJmyq5Chk_ayaa8vc08taiCypxk9QSoENImCxphJZAVDhWvpkQ_m1cARBT5cGsG</t>
  </si>
  <si>
    <t>The Social Inequality in Cancer (SIC) cohort study was established to determine path- ways through which socioeconomic position affects morbidity and mortality, in particu- lar common subtypes of cancer.</t>
  </si>
  <si>
    <t xml:space="preserve">The inclusion criteria for enrolment in the SIC cohort were: a population-based study from Denmark with data on behavioural and biological risk factors for sub-types of cancer and other common outcomes (i.e. cardiovascular diseases); and a baseline examination after 1980, since socioeconomic information drawn from the central regis- tries was only available after January 1980. </t>
  </si>
  <si>
    <t>83 006</t>
  </si>
  <si>
    <t>EClipSE: Epidemiological 
Clinicopathological Studies in Europe</t>
  </si>
  <si>
    <t>Professor Carol Brayne</t>
  </si>
  <si>
    <t>Main EClipSE group
Professor Carol Brayne, University of Cambridge
Professor Paul Ince, University of Sheffield
Dr Hannah Keage, University of Cambridge
Dr Fiona Matthews, MRC Biostatistics Unit
Professor Ian McKeith, Newcastle University
Dr Tuomo Polvikoski, Newcastle University
Professor Raimo Sulkava, University of Kuopio
EClipSE genetic sub-group
Professor Carol Brayne, University of Cambridge
Professor John Hardy, University College London
Dr Hannah Keage, University of Cambridge
Dr Fiona Matthews, MRC Biostatistics Unit
Professor David Melzer, University of Exeter
Dr Liisa Myllykangas, University of Helsinki
Professor James Nicoll, University of Southampton
Dr Tuomo Polvikoski, University of Newcastle
Professor Andy Singleton, National Institute of Health
Dr Pentti Tienari, University of Helsinki
Others involved
Dr Anders Paetau, University of Helsinki
Dr. Maarit Tanskanen, University of Helsinki
Ms Terhi Peuralinna, University of Helsinki
Dr Minna Oinas, University of Helsinki</t>
  </si>
  <si>
    <t>University of Cambridge</t>
  </si>
  <si>
    <t>BUPA Foundation Grant RHAD/094; October 2007-April 2009.
EU Marie Curie International Incoming Fellowship (Dr Keage); 2009-2011.
National Health and Medical Research Council of Australia Clinical Overseas Postdoctoral Training Fellowship (Dr Keage); 2011-2013.</t>
  </si>
  <si>
    <t>hannah.keage@unisa.edu.au.</t>
  </si>
  <si>
    <t>EClipSE Collaborative Members. Cohort profile: Epidemiological
Clinicopathological Studies in Europe
(EClipSE). Journal of Alzheimer’s Disease 18 (2009) 659–663
http://web.b.ebscohost.com/ehost/pdfviewer/pdfviewer?vid=0&amp;sid=1d64e336-8c4b-4724-8beb-cf4d971c9149%40pdc-v-sessmgr04</t>
  </si>
  <si>
    <t>To address the lack of statistical power within individual studies for specific
analyses assessing relationships between data collected during life (e.g., health, cognitive, psychological, and genetic) and neuropathology at death.</t>
  </si>
  <si>
    <t xml:space="preserve"> 65+ years old brain donors </t>
  </si>
  <si>
    <t>Leena Peltonen</t>
  </si>
  <si>
    <t>GUY'S AND ST THOMAS' HOSPITAL NHS TRUST (UK)
INSTITUT NATIONAL DE LA SANTE ET DE LA RECHERCHE MEDICALE (FRANCE)
ISTITUTO SUPERIORE DI SANITA (ITALY)
KAROLINSKA INSTITUTE (SWEDEN)
LEIDEN UNIVERSITY (NETHERLANDS)
NORWEGIAN INSTITUTE OF PUBLIC HEALTH (NORWAY)
THE QUEEN'S UNIVERSITY OF BELFAST (UK)
UNIVERSITY OF HELSINKI (FINLAND)
UNIVERSITY OF SOUTHERN DENMARK - UNIVERSITY OF ODENSE (DENMARK)
UPPSALA UNIVERSITY (SWEDEN)</t>
  </si>
  <si>
    <t>Denmark, Finland, Italy, the Netherlands, Norway, UK, Australia and
Sweden</t>
  </si>
  <si>
    <t>NATIONAL PUBLIC HEALTH INSTITUTE (Finland)</t>
  </si>
  <si>
    <t>Framework 5 Programme of the European
Community</t>
  </si>
  <si>
    <t>leena.peltonen@ktl.fi</t>
  </si>
  <si>
    <t>Peltonen l. GenomEUtwin: A Strategy to Identify Genetic Influences on Health and Disease. Twin Research, 2003. Volume 6 Number 5 pp. 354± 360
https://www.cambridge.org/core/services/aop-cambridge-core/content/view/F8439F1D0E19810C93000E07EA51B119/S1369052300003986a.pdf/data_modeling_and_data_communication_in_genomeutwin.pdf
Peltonen, L., Perola, M., Boomsma, D. I., Christensen, K., Evans, A., Harris, J., ... Syvanen, A. C. (2003). GENOMEUTWIN - an integrated project of eight large twin cohorts for genetic studies on complex traits. American Journal of Human Genetics, 73, 1330. https://doi.org/10.1086/380311</t>
  </si>
  <si>
    <t xml:space="preserve">Twin cohorts cohorts with genomic, lifestyle and environmental  information. </t>
  </si>
  <si>
    <t>1,190,000</t>
  </si>
  <si>
    <t>Harmonized variables vary according to the project or article specific aims. 
No information provided about the total number of participants with harmonized data.</t>
  </si>
  <si>
    <t>Harmonized variables vary according to the project or article specific aims. 
No information provided about the maximum number of harmonized variables.</t>
  </si>
  <si>
    <t>HALCyon: Healthy Ageing 
across the Life Course</t>
  </si>
  <si>
    <t>Rachel Cooper</t>
  </si>
  <si>
    <t>Different UK Institutions (IP did not specify more)</t>
  </si>
  <si>
    <t>University College London</t>
  </si>
  <si>
    <t xml:space="preserve"> Economic and Social Research Council - ESRC</t>
  </si>
  <si>
    <t>r.cooper@nshd.mrc.ac.uk</t>
  </si>
  <si>
    <t>Cooper R et al. Age and Gender Differences in Physical Capability Levels from Mid-Life Onwards: The Harmonisation and Meta-Analysis of Data from Eight UK Cohort Studies. PlosOne, 2011, Volume 6, Issue 11, e27899</t>
  </si>
  <si>
    <t>The number of participants with harmonized data depends on the specific research questions of each analysis. 
The IP did not provide the total number of participants with harmonized data.</t>
  </si>
  <si>
    <t>The harmonized variables depend on the specific research questions of each analysis. 
The IP did not provide the total number of harmonized variables</t>
  </si>
  <si>
    <t>Dorly JH Deeg</t>
  </si>
  <si>
    <t>5 universities</t>
  </si>
  <si>
    <t>Department of Epidemiology and Biostatistics, EMGO Institute for Health and Care Research, VU University Medical Center, Amsterdam, the Netherlands</t>
  </si>
  <si>
    <t>Anonymous funder (the IP did not want to give more information)</t>
  </si>
  <si>
    <r>
      <rPr>
        <sz val="11"/>
        <color indexed="8"/>
        <rFont val="Calibri"/>
        <family val="2"/>
      </rPr>
      <t xml:space="preserve">Laura Schaap     </t>
    </r>
    <r>
      <rPr>
        <u/>
        <sz val="11"/>
        <color indexed="15"/>
        <rFont val="Calibri"/>
        <family val="2"/>
      </rPr>
      <t xml:space="preserve">                 l.schaap@vumc.nl</t>
    </r>
  </si>
  <si>
    <t>Schaap et al. European Project on Osteoarthritis (EPOSA): methodological challenges in harmonization of existing data from five European population based cohorts on aging BMC Musculoskeletal Disorders 2011, 12:272 http://www.biomedcentral.com/1471-2474/12/272.                                                                   van der Pas et al. European project on osteoarthritis: design of a six-cohort study on the personal and societal burden of osteoarthritis in an older European population BMC Musculoskeletal Disorders 2013, 14:138. http://www.biomedcentral.com/1471-2474/14/138</t>
  </si>
  <si>
    <t>Postharmonization: Germany, Italy, the Netherlands, Spain and the United Kingdom on older community-dwelling persons aged ≥ 59 years.                                                                                   Preharmonization: Germany, Italy, the Netherlands, Spain, Sweden, and United Kingdom 65-85 years old</t>
  </si>
  <si>
    <t>Prof. Christel Middeldorp</t>
  </si>
  <si>
    <t>VU University Amsterdam, Erasmus University Medical Centre and University of Twente(Netherlands); King's College London, University of Bristol and Imperial College of Science, Technology and Medicine (UK); University of Gothenburg, Karolinska Institutet and Janssen-CILAG AB - pharmaceutical companies (Sweden); University of Cagliari (Italy).</t>
  </si>
  <si>
    <t>VU University Amsterdam
Dept. of Biological Psychology</t>
  </si>
  <si>
    <t>European Commission under the HORIZON 2020 Research and Innovation programme, Marie Skłodowska Curie Actions - MSCA-ITN-2016 - Innovative Training Networks</t>
  </si>
  <si>
    <t>c.m.middeldorp@vu.nl
natascha.stroo@vu.nl</t>
  </si>
  <si>
    <t>https://www.capice-project.eu/index.php/project</t>
  </si>
  <si>
    <t>This network will elaborate on the EArly Genetics and Lifecourse Epidemiology (EAGLE) consortium, a wellestablished collaboration of the many European birth and adolescent population based (twin and family) cohorts with unique longitudinal information on lifestyle, family environment, health, and emotional and behavioral problems.</t>
  </si>
  <si>
    <t>Children, adolescent and adults participating in European birth and adolescent population based (twin and family) cohorts with unique longitudinal information on lifestyle, family environment, health, and emotional and behavioral problems.</t>
  </si>
  <si>
    <t>Professor Marjo-Riitta Jarvelin</t>
  </si>
  <si>
    <t>University of Oulu and Centre for Life-Course Health Research, Finland ; Abbott, Spain; Academic Medical Centre, Amsterdam, Netherlands. Beta Technology Ltd, UK; Brunel University London, UK; Erasmus Medical Centre, Rotterdam, Netherlands; Folkhälsan Research Centre, Finland; Imperial College, London, UK; Institute of Diabetes Research, Helmholtz Zentrum München, Germany; Institute of Preventive Medicine, Bispebjerg and Frederiksberg Hospitals, The Capital Region, Denmark; Laboratorios Ordesa, Spain; Ludwig-Maximilans-University of Munich, Germany; University College London, UK; University of Granada, Spain</t>
  </si>
  <si>
    <t xml:space="preserve">Finland, Dinmark, The Netherlands, Germany, Spain, Belgium, Italy, Poland </t>
  </si>
  <si>
    <t>University of Oulu</t>
  </si>
  <si>
    <t>European Union’s Horizon 2020 research and innovation programme under grant agreement No 633595.</t>
  </si>
  <si>
    <t>marjo-riitta.jarvelin@oulu.fi
m.jarvelin@imperial.ac.uk</t>
  </si>
  <si>
    <t>https://cordis.europa.eu/project/id/633595
https://www.dynahealth.eu</t>
  </si>
  <si>
    <t xml:space="preserve">DynaHEALTH will contribute to implementing a dynamic model for early GPA risk identification and validation, allowing development of risk-based prevention tools and policies that will help to inform policy makers on the best periods to invest in cost-effective and sustainable healthcare strategies. </t>
  </si>
  <si>
    <t xml:space="preserve">21 (https://www.dynahealth.eu/our-research/cohorts) </t>
  </si>
  <si>
    <t xml:space="preserve">Adults Europeans </t>
  </si>
  <si>
    <t xml:space="preserve">Dr. Kari Kuulasmaa </t>
  </si>
  <si>
    <t>University Medical Center Hamburg-Eppendorf, National Institute for Health and Welfare, Universitair Medisch Centrum,  Helmholtz Zentrum Muenchen, University Lübeck,    University for Health Sciences, Medical Informatics and Technologyt, Medizinische Hochschule Hannover, Universitätsmedizin der Johannes Gutenberg-Universität Mainz, University of Tromsø, Università Cattolica del Sacro Cuore, Ernst-Moritz-Arndt Universität Greifswald, University College London, The Queen's University of Belfast, Institut Pasteur de Lille, Catalan Institute of Cardiovascular Sciences, Umeå Universitet, Tartu University, Research Centre for Prevention and Health, University of Insubria, University of Dundee, Universitätsspital Basel, Universitätsklinikum Ulm, University of Sydney, IRCCS Istituto Neurologico Mediterraneo</t>
  </si>
  <si>
    <t>Australia and 15 european countries</t>
  </si>
  <si>
    <t>Finnish Institute for Health and Welfare (THL)</t>
  </si>
  <si>
    <t>* 10 project of EU's research framework Programmes: 
MORGAM (Biomed [FP2], 1998-2002 ); 
GenomEUtwin (FP5, 2002-2006);
Euroclot (FP6, 2005-2008);
Cardiogenics (FP6, 2006-2011);
ENGAGE (FP7, 2008-2012);
CHANCES (FP7, 2010-2015);
BiomarCaRE (FP7, 2011-2016);
BBMRI-LPC (FP7, 2013-2017);
euCanSHare (Horizon 2020, 2018-2022);
AFFECT-EU (Horizon 2020, 2020-2022);
* Medical Research Council, London (2007-2010)
* The partners and their national funding sources</t>
  </si>
  <si>
    <t>etunimi.sukunimi@thl.fi</t>
  </si>
  <si>
    <t>https://www.maelstrom-research.org/mica/network/morgam
https://www.maelstrom-research.org/mica/harmonization-study/morgam-p</t>
  </si>
  <si>
    <t>MONICA Risk, Genetics, Archiving and Monograph (MORGAM) is a multinational collaborative study based on harmonization of data from population-based cohort studies. MORGAM includes cohorts examined in the standardized WHO MONICA risk factor surveys and other similar cohorts which have been followed up for cardiovascular diseases and death. It was established in the late 1990's to explore the relationships between the development of cardiovascular diseases and their classic and genetic risk factors. Since the mid 2000s, MORGAM has also measured biomarkers from frozen sera, partly as part of the BiomarCaRE Project. Most of the cohorts participating in MORGAM are from Europe. The baseline periods of the cohorts vary between 1982 and 2014, and the longest follow-up periods are about 30 years.</t>
  </si>
  <si>
    <t>A prerequisite for inclusion of the cohort to the study is that there is a follow-up for coronary heart disease (CHD) and stroke mortality with high coverage. Most of the cohorts are defined in the population surveys of the WHO MONICA Project, but also other cohorts can be accepted. The cohorts are followed up for all mortality, with the cause of death specified. Furthermore, many of the cohorts are expected to be followed up for non-fatal coronary events and strokes.</t>
  </si>
  <si>
    <t>AGRICOH 
A consortium of agricultural cohort studies</t>
  </si>
  <si>
    <t>http://agricoh.iarc.fr/docs/Cohortstudies_2018.pdf</t>
  </si>
  <si>
    <t xml:space="preserve">US National Cancer Institute (NCI) and by the International Agency for Research on Cancer (IARC) </t>
  </si>
  <si>
    <t>The start up of the consortium received financial support from the US National Cancer Institute and from the International Agency for Research on Cancer.</t>
  </si>
  <si>
    <t xml:space="preserve">agricoh@iarc.fr </t>
  </si>
  <si>
    <t>https://agricoh.iarc.fr/cohorts/index.php</t>
  </si>
  <si>
    <t>To support and maintain collaboration and data sharing/pooling to research the association between agricultural exposures and different health outcomes, with emphasis on associations that involve rare exposures and/or health outcomes, and for which data pooling represents a significant gain in statistical power compared to analysis of individual cohorts</t>
  </si>
  <si>
    <t>All cohorts study health outcomes in relation to environmental and occupational exposures in agricultural settings with the exception of three general population cohorts involving large numbers of agricultural populations or oversampling individuals in agricultural areas.</t>
  </si>
  <si>
    <t>316 270</t>
  </si>
  <si>
    <t>Population with occupational exposures in agricultural settings</t>
  </si>
  <si>
    <t>ATHLOS 
(Ageing Trajectories of Health: Longitudinal Opportunities and Synergies)</t>
  </si>
  <si>
    <t>Dr. Josep Maria Haro</t>
  </si>
  <si>
    <t>http://athlosproject.eu/our-partners/</t>
  </si>
  <si>
    <t>Parc Sanitari Sant Joan de Déu</t>
  </si>
  <si>
    <t>European Union’s Horizon 2020 research and innovation programme</t>
  </si>
  <si>
    <t>jmharo@pssjd.org</t>
  </si>
  <si>
    <t>http://athlosproject.eu/</t>
  </si>
  <si>
    <t>The cohort comprises more than 411 000 individuals who participated in 17 general population longitudinal studies in 38 countries. Each study includes one or more populations and provides data on health determinants and age-related events.</t>
  </si>
  <si>
    <t>MINDMAP 
(Promoting mental well-being and healthy ageing in cities)</t>
  </si>
  <si>
    <t>Prof. Frank J. van Lenthe</t>
  </si>
  <si>
    <t>Erasmus MC Public Health;
London School of Economics and Political Science, Department of Social Policy;
Research Institute of the McGill University Health Centre;
University of Helsinki, Department of Social Research;
University College London, Epidemiology and Public Health;
McMaster University, Department of Clinical Epidemiology &amp; Biostatistics;
Norwegian University of Science and Technology, Department of Public Health and Nursing;
VU University of Amsterdam Medical Center, Department of Epidemiology and Biostatistics;
Institut national de la santé et de la recherche médicale (INSERM);
Albertinen-Haus, Geriatrische Klinik Hamburg;
King's College London, Department of Social Science;
University of Turin, Department of Clinical and Biological Sciences;
Azienda Sanitaria Locale Torino 3, Department of Epidemiology;
Dornsife School of Public Health at Drexel University Epidemiology</t>
  </si>
  <si>
    <t>Erasmus University Medical Center Rotterdam</t>
  </si>
  <si>
    <t>European Union under the Horizon2020 Programme.</t>
  </si>
  <si>
    <t>f.vanlenthe@erasmusmc.nl</t>
  </si>
  <si>
    <t>http://www.mindmap-cities.eu/</t>
  </si>
  <si>
    <t>• To harmonize and link data from population registries and cohort studies of mental health ageing in European cities to allow co-analysis of data, based on expertise by Erasmus MC with registry data and McGill University with survey data. 
• To develop a conceptual model of mental health in urban settings based on input from experts on mental health from multiple disciplinary perspectives and the integration of results from all work packages on the physical and social environmental, psychosocial, biological and genetic pathways linking the urban environment to mental health.
• To develop a methodological framework for the application of advanced causal inference and mediation analysis to study the causal impact of the urban environment on mental health.</t>
  </si>
  <si>
    <t>The project will assemble and harmonize data from 10 ongoing longitudinal ageing studies across more than 16 cities in Europe, Canada and the United States. This will be complemented by registry data on mortality and hospital discharge, as well as international longitudinal surveys of ageing.</t>
  </si>
  <si>
    <t>g2aging 
(The Gateway to Global Aging Data)</t>
  </si>
  <si>
    <t>Dr. Jinkook Lee</t>
  </si>
  <si>
    <t>* HRS: The University of Michigan;
University of Southern California;
RAND Corporation;
University of California;
University of Pennsylvania;
University of Iowa College of Public Health
* MHAS: The University of Texas Medical Branch
*ELSA: UCL Institute of Health Equity; University of Manchester; University College London UCL; University of East Anglia
*SHARE: Max Planck Institute for Social Law and Social Policy; Università degli Studi di Padova
*CRELES: University of Costa Rica; University of California, Berkeley
* KLoSA: Korea Employment Information Service
* JSTAR: Research Institute of Economy, Trade and Industry (RIETI); University of Tokyo
* TILDA: Trinity College Dublin
* CHARLS: National School of Development, Peking University; University of Southern California; Institute of Basic Medical Sciences
* LASI: RAND Corporation; International Institute for Population Sciences</t>
  </si>
  <si>
    <t>USA, México, 20+European Countries, Israel, Costa Rica, Korea, Japan, China, India</t>
  </si>
  <si>
    <t>The Center for Economic and Social Research (CESR)</t>
  </si>
  <si>
    <t>National Institute on Aging, National Institutes of Health (R01 AG030153, RC2 AG036619, R03 AG043052, R24 AG048024)</t>
  </si>
  <si>
    <t xml:space="preserve"> help@g2aging.org</t>
  </si>
  <si>
    <t>https://g2aging.org/#</t>
  </si>
  <si>
    <t>focus on studies which were harmonized ex-ante with the family of international Health and Retirement studies</t>
  </si>
  <si>
    <t>&lt;117000</t>
  </si>
  <si>
    <t>280 000</t>
  </si>
  <si>
    <t xml:space="preserve">Adults of 50 years and older. </t>
  </si>
  <si>
    <t>Professor Nick Wareham</t>
  </si>
  <si>
    <t>MEDIZINISCHE UNIVERSITAT GRAZ (AUSTRIA); HELSINGIN YLIOPISTO (FINLAND); ICAHN SCHOOL OF MEDICINE AT MOUNT SINAI (USA); DEUTSCHES INSTITUT FUER ERNAEHRUNGSFORSCHUNG POTSDAM REHBRUECKE (GERMANY); ACADEMISCH MEDISCH CENTRUM BIJ DE UNIVERSITEIT VAN AMSTERDAM (NETHERLANDS); DUBLIN CITY UNIVERSITY (IRELAND); ACADEMISCH ZIEKENHUIS GRONINGEN (NETHERLANDS); ENTERPRISE IRELAND (IRELAND); EURADIA EV (GERMANY); The Research Institute of the Mc Gill University Health Centre (CANADA); EURADIA (UK)</t>
  </si>
  <si>
    <t>Europe, America, Australia, Asia, Africa 
(https://studies.interconnect-diabetes.eu/studies)</t>
  </si>
  <si>
    <r>
      <t>T</t>
    </r>
    <r>
      <rPr>
        <sz val="11"/>
        <color indexed="8"/>
        <rFont val="Calibri"/>
        <family val="2"/>
      </rPr>
      <t>HE CHANCELLOR MASTERS AND SCHOLARSOF THE UNIVERSITY OF CAMBRIDGE</t>
    </r>
    <r>
      <rPr>
        <sz val="10"/>
        <rFont val="Arial"/>
        <family val="2"/>
      </rPr>
      <t xml:space="preserve"> (UK)</t>
    </r>
  </si>
  <si>
    <t>European Union’s Seventh Framework Programme for research, technological development and demonstration under grant agreement no 602068</t>
  </si>
  <si>
    <t>InterConnect@mrc-epid.cam.ac.uk</t>
  </si>
  <si>
    <t>http://www.interconnect-diabetes.eu/global-network/</t>
  </si>
  <si>
    <t xml:space="preserve">Cross-cohort data with information of diabetes and obesity. </t>
  </si>
  <si>
    <t>1 000 000</t>
  </si>
  <si>
    <t>"To be confirme"</t>
  </si>
  <si>
    <t xml:space="preserve">Mother and baby pairs, children aged 4-9 years, and adults related with diabetes and dietary factors </t>
  </si>
  <si>
    <t>DYNOPTA: Dynamic Analyses to 
Optimise Ageing</t>
  </si>
  <si>
    <t>Kaarin J Anstey</t>
  </si>
  <si>
    <t>Flinders University, Professor Mary Luszcz
International Diabetes Institute, Professor Paul Zimmet
Monash University, Professor Colette Browning
University of Canberra, Professor Ann Harding and Associate Professor Laurie Brown
University of New South Wales, Professor Tony Broe
University of Newcastle, Professor Julie Byles
University of Sydney, Professor Paul Mitchell and Professor Robert Cumming
University of Wollongong, Professor David Steel.
As well as international collaborators from:
French National Institute of Demographics, Dr Sophie Pennec
Oregon State University, Professor Sott Hofer
University of Southampton, Professor Maria Evandrou
Stockholm University, Professor Ake Wahlin.
Our partner organisation is the Australian Institute of Health &amp; Welfare</t>
  </si>
  <si>
    <t>Ageing Research Unit, Australian National University</t>
  </si>
  <si>
    <t>National Health and Medical Research Council/Ageing Research Centre (Australia)</t>
  </si>
  <si>
    <t>kaarin.anstey@anu.edu.au
DYNOPTA@anu.edu.au</t>
  </si>
  <si>
    <t>Anstey et al. Understanding ageing in older Australians: The contribution of
the Dynamic Analyses to Optimise Ageing (DYNOPTA) project to
the evidence base and policy. Australasian Journal on Ageing, Vol 30 Supplement 2, October 2011, 24–31
https://academic.oup.com/ije/article/39/1/44/709506
https://reves.site.ined.fr/fichier/s_rubrique/20052/763_anstey_dynopta_ppt.en.pdf 
https://rsph.anu.edu.au/research/projects/dynopta</t>
  </si>
  <si>
    <t>Australian Longitudinal
Studies of Ageing</t>
  </si>
  <si>
    <t>Geoffrey Ginsburg</t>
  </si>
  <si>
    <t xml:space="preserve">Heads of International Research Organizations (HIROs) through a collaboration between the Global Genomic Medicine Collaborative (G2MC) and the Global Alliance for Genomics and Health (GA4GH). </t>
  </si>
  <si>
    <t xml:space="preserve">The Global Genomic Medicine Collaborative (G2MC) </t>
  </si>
  <si>
    <t>info@g2mc.org</t>
  </si>
  <si>
    <t>https://ihcc.g2mc.org/about/</t>
  </si>
  <si>
    <t>The International HundredK+ Cohorts Consortium (IHCC) aims to create a global platform for translational research – cohort to bedside and cohort to bench – informing 
the biological and genetic basis for disease and improving clinical care and population health.</t>
  </si>
  <si>
    <t>InterLACE: International Collaboration for a Life Course Approach to 
Reproductive Health and Chronic Disease Events</t>
  </si>
  <si>
    <t>Professor Gita Mishra</t>
  </si>
  <si>
    <t>Australian Longitudinal Study on Women’s Health, Melbourne Collaborative Cohort Study, Healthy Ageing of Women Study (Australia), MRC National Survey of Health and Development, National Child Development Study, 1970 British Cohort Study, English Longitudinal Study of Ageing, UK Women’s Cohort Study, Whitehall II, Southall And Brent Revisited, UK Biobank (UK), Study of Women’s Health across the Nation, Seattle Midlife Women’s Health Study (USA), Danish Nurse Cohort Study (Denmark), Women’s Lifestyle and Health Study (Sweden), French Three-City Study (France), Japanese Nurse’s Health Study (Japan), Decisions at Menopause Study (USA, Lebanon, Spain and Morocco), and China Kadoorie Biobank (China)</t>
  </si>
  <si>
    <t>The University of Queensland School of Public Health</t>
  </si>
  <si>
    <t>National Health and Medical Research Council (NHMRC) and the Australian Research Council (ARC)</t>
  </si>
  <si>
    <t>interlace@uq.edu.au</t>
  </si>
  <si>
    <r>
      <rPr>
        <sz val="11"/>
        <color indexed="8"/>
        <rFont val="Calibri"/>
        <family val="2"/>
      </rPr>
      <t>Mishra G et al. The InterLACE study: Design, data harmonization and characteristicsacross 20 studies on women’s health. Maturitas 92 (2016) 176–185. doi:10.1016/j.maturitas.2016.07.021</t>
    </r>
    <r>
      <rPr>
        <u/>
        <sz val="11"/>
        <color indexed="15"/>
        <rFont val="Calibri"/>
        <family val="2"/>
      </rPr>
      <t xml:space="preserve">                                                     https://public-health.uq.edu.au/interlace</t>
    </r>
  </si>
  <si>
    <t>It aims to advance understandingof women’s reproductive health in relation to chronic disease risk by pooling individual participant data from several cohort and cross-sectional studies</t>
  </si>
  <si>
    <t>839 666</t>
  </si>
  <si>
    <t xml:space="preserve">Mid-aged women </t>
  </si>
  <si>
    <t>Professor Franco Sassi</t>
  </si>
  <si>
    <t>ISTITUTO SUPERIORE DI SANITA; TERVISE ARENGU INSTITUUT; ISTITUTO DI STUDI PER L'INTEGRAZIONE DEI SISTEMI (I.S.I.S) - SOCIETA'COOPERATIVA; UNIVERSITATEA DE MEDICINA SI FARMACIE VICTOR BABES TIMISOARA; INSTITUTO DE SAUDE PUBLICA DA UNIVERSIDADE DO PORTO; INSTITUT NATIONAL DE RECHERCHE POUR L'AGRICULTURE, L'ALIMENTATION ET L'ENVIRONNEMENT; UNIVERSITEIT HASSELT; EUROPEAN PUBLIC HEALTH ALLIANCE; WORLD OBESITY FEDERATION; UNIVERZA V LJUBLJANI; KAROLINSKA INSTITUTET; NACIONALNI INSTITUT ZA JAVNO ZDRAVJE; SVEUCILISTE U ZAGREBU KINEZIOLOSKIFAKULTET; THE UNIVERSITY OF AUCKLAND; FUNDACION PRIVADA INSTITUTO DE SALUD GLOBAL BARCELONA; UNIVERSITA DEGLI STUDI DI TORINO; TERVEYDEN JA HYVINVOINNIN LAITOS; WORLD HEALTH ORGANIZATION; CONSORCIO CENTRO DE INVESTIGACION BIOMEDICA EN RED M.P.; MINISTERIO DA SAUDE - REPUBLICA PORTUGUESA; UNIVERSITY OF SOUTHERN CALIFORNIA; ETABLISSEMENT D'ENSEIGNEMENT SUPERIEUR CONSULAIRE HAUTES ETUDES COMMERCIALES DE PARIS; INSTITUT DES SCIENCES ET INDUSTRIES DU VIVANT ET DE L'ENVIRONNEMENT - AGRO PARIS TECH</t>
  </si>
  <si>
    <t>IMPERIAL COLLEGE OF SCIENCE TECHNOLOGY AND MEDICINE</t>
  </si>
  <si>
    <t>European Commission (H2020 SC2)</t>
  </si>
  <si>
    <t>f.sassi@imperial.ac.uk</t>
  </si>
  <si>
    <t>https://cordis.europa.eu/project/id/774548</t>
  </si>
  <si>
    <t xml:space="preserve">The STOP project will bring together a range of key health and food sector actors to generate scientifically sound and policy-relevant evidence on the factors that have contributed to the spread of childhood obesity in European Countries and on the effects of alternative policy options available to address the problem. This evidence will complement, systematise and partly reframe the findings of an established body of prior research by leveraging the latest scientific findings. </t>
  </si>
  <si>
    <t>PROMISS: PRevention Of Malnutrition In Senior Subjects in the EU</t>
  </si>
  <si>
    <t>VU University Amsterdam, the Netherlands
Amsterdam UMC, the Netherlands
University of Iceland, Iceland
University of Newcastle Upon Tyne, United Kingdom
National Institute for Public Health and the Environment (RIVM), the Netherlands
University of Southern Denmark, Denmark
Gothenburg University, Sweden
Netherlands Organization for Applied Scientific Research (TNO)
VIVES University College, Belgium
Ghent University, Belgium
HAS University of Applied Sciences, the Netherlands
Kellogg Management Services, United Kingdom
Laboratoires Grand Fontaine, Spain
Fonterra, the Netherlands
Blonk Consultants, the Netherlands
Frigilunch, Belgium
Henri BV, the Netherlands
University of Helsinki, Finland
European Federation of the Association of Dietitians (EFAD), the Netherlands
European Society for Clinical Nutrition and Metabolism (ESPEN), Luxembourg
European Union Geriatric Medicine Society (EUGMS), Belgium
University of Erlangen-Nuremberg, Germany
AGE Platform Europe, Belgium
University of Sherbrooke, Canada
HAN University of Applied Sciences, Netherlands</t>
  </si>
  <si>
    <t>Europe, Canada and USA</t>
  </si>
  <si>
    <t> VU University of Amsterdam</t>
  </si>
  <si>
    <t>European Union’s Horizon 2020 research and innovation programme, grant n° 678732</t>
  </si>
  <si>
    <t>Ophélie Durand: Ophelie.durand@age-platform.eu
Ilenia Gheno : ilenia.gheno@age-platform.eu
Rachel van der Pols-Vijlbrief: promiss.po@vu.nl</t>
  </si>
  <si>
    <t>https://www.promiss-vu.eu
https://cordis.europa.eu/project/id/695551</t>
  </si>
  <si>
    <t>PROMISS therefore aims at conducting research on prevention of malnutrition among older persons living at home, thus providing concrete recommendations for an active and healthy life-style also in later years. To achieve this mission, a multi-disciplinary international consortium will pursue the following objectives, divided in two phases: the understanding of the context and, based on this, the development of solutions to prevent malnutrition.</t>
  </si>
  <si>
    <t>Data from scientifically well-established prospective aging cohorts and national nutritional surveys from Europe and ‘third countries’ will be combined with new data from short- and long-term intervention studies in older persons at risk.</t>
  </si>
  <si>
    <t xml:space="preserve">To be determined. Ongoing project. </t>
  </si>
  <si>
    <t>Community-dwelling older persons with nutrition information</t>
  </si>
  <si>
    <t>CATCH ME: Characterizing Atrial fibrillation by Translating its Causes into Health Modifiers in the Elderly</t>
  </si>
  <si>
    <t>Paulus Kirchhoff (coordinator)</t>
  </si>
  <si>
    <t>University of Birmingham
IDIBAPS
Maastricht University (CARIM)
Ludwig-Maximilians University
University of Oxford
Université Pierre Marie Curie
AFNET
European Society of Cardiology</t>
  </si>
  <si>
    <t>United Kingdom, Germany, France, Spain, and the Netherlands</t>
  </si>
  <si>
    <t>THE UNIVERSITY OF BIRMINGHAM</t>
  </si>
  <si>
    <t>European Union's Horizon 2020 research and innovation programme under grant agreement no. 633196</t>
  </si>
  <si>
    <t>Paulus Kirchhof: pkirchhofpa@contacts.bham.ac.uk</t>
  </si>
  <si>
    <t>Chua, W., Easter, C.L., Guasch, E. et al. Development and external validation of predictive models for prevalent and recurrent atrial fibrillation: a protocol for the analysis of the CATCH ME combined dataset. BMC Cardiovasc Disord 19, 120 (2019). https://doi.org/10.1186/s12872-019-1105-4
https://cordis.europa.eu/project/id/633196</t>
  </si>
  <si>
    <t>CATCH ME aims to improve the prevention and treatment of AF and its complications. The goal is to develop and validate better disease management strategies based on the improved understanding of the main health modifiers (such as genes, drugs, and behaviour) leading to atrial fibrillation in the European population.</t>
  </si>
  <si>
    <t>Studies are eligible for inclusion if they include patients with AF, or who were at risk of AF, identified within the health care system</t>
  </si>
  <si>
    <t>16-97</t>
  </si>
  <si>
    <t xml:space="preserve">Persons with and without atrial fibrillation </t>
  </si>
  <si>
    <t>PreventIT: Early risk detection and prevention in ageing people by self-administered ICT-supported assessment and a behavioural change intervention delivered by use of smartphones and smartwatches</t>
  </si>
  <si>
    <t>Jorunn L Helbostad (coordinator)</t>
  </si>
  <si>
    <t>NTNU
Alma Mater Studiorum Universita di Bologn
Vrije Universiteit Amsterdam
Robert-Bosch-Krankenhaus
Manchester 1824 the University of Manchester
Local Health Unit Tuscany Centre
Ecole Polytechnique Federale de Lausanne
Doxee
Health Leads</t>
  </si>
  <si>
    <t xml:space="preserve">Norway,  the Netherlands, England, Switzerland, Germany, Italy, </t>
  </si>
  <si>
    <t>NORGES TEKNISK-NATURVITENSKAPELIGE UNIVERSITET NTNU</t>
  </si>
  <si>
    <t>European Union’s Horizon 2020 research and innovation programme under grant agreement No 689238 as well as a grant from the Swiss government.</t>
  </si>
  <si>
    <t>Project Manager: Beatrix Vereijken (beatrix.vereijken@ntnu.no)
Project Support: Ida Kristin Antonsen (ida.antonsen@ntnu.no)</t>
  </si>
  <si>
    <t>http://www.preventit.eu
https://cordis.europa.eu/project/id/689238/reporting
Reijnierse, E. M., de Jong, N., Trappenburg, M. C., Blauw, G. J., Butler-Browne, G., Gapeyeva, H., Hogrel, J. Y., McPhee, J. S., Narici, M. V., Sipilä, S., Stenroth, L., van Lummel, R. C., Pijnappels, M., Meskers, C., &amp; Maier, A. B. (2017). Assessment of maximal handgrip strength: how many attempts are needed?. Journal of cachexia, sarcopenia and muscle, 8(3), 466–474. https://doi.org/10.1002/jcsm.12181
Jonkman, N.H., Colpo, M., Klenk, J. et al. Development of a clinical prediction model for the onset of functional decline in people aged 65–75 years: pooled analysis of four European cohort studies. BMC Geriatr 19, 179 (2019). https://doi.org/10.1186/s12877-019-1192-1</t>
  </si>
  <si>
    <t>PreventIT sees modern developments in mobile technology as an excellent starting point to enable active and healthy ageing, and therefore aims to develop a personalised behavioural change intervention at the time of retirement that is based on exercises and activities that are embedded into daily life. In order to realize this ambitious aim, PreventIT brings together a strong consortium with partners from several European research institutions, academic hospitals, and companies that together have the necessary skills and experience to bring this project to fruition.</t>
  </si>
  <si>
    <t>Aging cohorts</t>
  </si>
  <si>
    <t>61-70</t>
  </si>
  <si>
    <t xml:space="preserve">European seniors between 60 and 70 years of age </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</si>
</sst>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0"/>
      <name val="Arial"/>
      <family val="2"/>
    </font>
    <font>
      <sz val="11"/>
      <color theme="1"/>
      <name val="Calibri"/>
      <family val="2"/>
      <scheme val="minor"/>
    </font>
    <font>
      <sz val="10"/>
      <name val="Calibri"/>
      <family val="2"/>
    </font>
    <font>
      <b/>
      <sz val="10"/>
      <name val="Calibri"/>
      <family val="2"/>
    </font>
    <font>
      <sz val="10"/>
      <color rgb="FF000000"/>
      <name val="Calibri"/>
      <family val="2"/>
    </font>
    <font>
      <b/>
      <sz val="10"/>
      <color rgb="FF000000"/>
      <name val="Calibri"/>
      <family val="2"/>
    </font>
    <font>
      <b/>
      <sz val="11"/>
      <color rgb="FF3F3F3F"/>
      <name val="Calibri"/>
      <family val="2"/>
      <scheme val="minor"/>
    </font>
    <font>
      <b/>
      <sz val="11"/>
      <color theme="1"/>
      <name val="Calibri"/>
      <family val="2"/>
      <scheme val="minor"/>
    </font>
    <font>
      <b/>
      <sz val="11"/>
      <name val="Calibri"/>
      <family val="2"/>
      <scheme val="minor"/>
    </font>
    <font>
      <u/>
      <sz val="12"/>
      <color theme="10"/>
      <name val="Calibri"/>
      <family val="2"/>
      <scheme val="minor"/>
    </font>
    <font>
      <sz val="11"/>
      <color rgb="FF000000"/>
      <name val="Calibri"/>
      <family val="2"/>
      <scheme val="minor"/>
    </font>
    <font>
      <sz val="11"/>
      <name val="Calibri"/>
      <family val="2"/>
      <scheme val="minor"/>
    </font>
    <font>
      <sz val="10"/>
      <color theme="1"/>
      <name val="Times"/>
      <family val="1"/>
    </font>
    <font>
      <b/>
      <sz val="12"/>
      <color theme="1"/>
      <name val="Calibri"/>
      <family val="2"/>
      <scheme val="minor"/>
    </font>
    <font>
      <sz val="10"/>
      <color theme="1"/>
      <name val="Calibri"/>
      <family val="2"/>
      <scheme val="minor"/>
    </font>
    <font>
      <u/>
      <sz val="11"/>
      <color theme="10"/>
      <name val="Calibri"/>
      <family val="2"/>
    </font>
    <font>
      <sz val="11"/>
      <color indexed="8"/>
      <name val="Calibri"/>
      <family val="2"/>
    </font>
    <font>
      <u/>
      <sz val="11"/>
      <color indexed="15"/>
      <name val="Calibri"/>
      <family val="2"/>
    </font>
    <font>
      <sz val="11"/>
      <color theme="1"/>
      <name val="Calibri"/>
      <family val="2"/>
    </font>
    <font>
      <sz val="10"/>
      <color theme="1"/>
      <name val="Calibri"/>
      <family val="2"/>
    </font>
    <font>
      <sz val="12"/>
      <color rgb="FF000000"/>
      <name val="Calibri"/>
      <family val="2"/>
      <scheme val="minor"/>
    </font>
    <font>
      <i/>
      <sz val="11"/>
      <name val="Calibri"/>
      <family val="2"/>
    </font>
    <font>
      <sz val="11"/>
      <name val="Calibri"/>
      <family val="2"/>
    </font>
    <font>
      <sz val="11"/>
      <color indexed="12"/>
      <name val="Calibri"/>
      <family val="2"/>
    </font>
    <font>
      <sz val="12"/>
      <color theme="1"/>
      <name val="Calibri"/>
      <family val="2"/>
    </font>
    <font>
      <u/>
      <sz val="11"/>
      <color indexed="12"/>
      <name val="Calibri"/>
      <family val="2"/>
    </font>
    <font>
      <u/>
      <sz val="10"/>
      <color theme="10"/>
      <name val="Calibri"/>
      <family val="2"/>
    </font>
    <font>
      <sz val="12"/>
      <color theme="1"/>
      <name val="AdvPS2AA1"/>
    </font>
    <font>
      <sz val="8"/>
      <color theme="1"/>
      <name val="AdvPSSAB"/>
    </font>
    <font>
      <u/>
      <sz val="10"/>
      <color theme="10"/>
      <name val="Calibri"/>
      <family val="2"/>
      <scheme val="minor"/>
    </font>
    <font>
      <sz val="11"/>
      <color rgb="FF0000FF"/>
      <name val="Calibri"/>
      <family val="2"/>
      <scheme val="minor"/>
    </font>
    <font>
      <sz val="12"/>
      <color rgb="FF000000"/>
      <name val="Helvetica"/>
      <family val="2"/>
    </font>
    <font>
      <sz val="12"/>
      <color theme="1"/>
      <name val="Times New Roman"/>
      <family val="1"/>
    </font>
    <font>
      <b/>
      <sz val="9"/>
      <color indexed="8"/>
      <name val="Tahoma"/>
      <family val="2"/>
    </font>
    <font>
      <sz val="9"/>
      <color indexed="8"/>
      <name val="Tahoma"/>
      <family val="2"/>
    </font>
  </fonts>
  <fills count="11">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F2F2F2"/>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E2EFDA"/>
        <bgColor rgb="FF000000"/>
      </patternFill>
    </fill>
  </fills>
  <borders count="3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style="thin">
        <color indexed="64"/>
      </left>
      <right style="thin">
        <color rgb="FF3F3F3F"/>
      </right>
      <top style="thin">
        <color rgb="FF3F3F3F"/>
      </top>
      <bottom/>
      <diagonal/>
    </border>
    <border>
      <left/>
      <right style="thin">
        <color rgb="FF3F3F3F"/>
      </right>
      <top style="thin">
        <color rgb="FF3F3F3F"/>
      </top>
      <bottom/>
      <diagonal/>
    </border>
    <border>
      <left/>
      <right/>
      <top style="thin">
        <color rgb="FF3F3F3F"/>
      </top>
      <bottom/>
      <diagonal/>
    </border>
    <border>
      <left style="thin">
        <color rgb="FF3F3F3F"/>
      </left>
      <right/>
      <top/>
      <bottom/>
      <diagonal/>
    </border>
    <border>
      <left/>
      <right style="thin">
        <color rgb="FF3F3F3F"/>
      </right>
      <top/>
      <bottom/>
      <diagonal/>
    </border>
    <border>
      <left style="thin">
        <color rgb="FF3F3F3F"/>
      </left>
      <right style="thin">
        <color rgb="FF3F3F3F"/>
      </right>
      <top/>
      <bottom style="thin">
        <color indexed="64"/>
      </bottom>
      <diagonal/>
    </border>
    <border>
      <left style="thin">
        <color rgb="FF3F3F3F"/>
      </left>
      <right/>
      <top/>
      <bottom style="thin">
        <color indexed="64"/>
      </bottom>
      <diagonal/>
    </border>
    <border>
      <left style="thin">
        <color indexed="64"/>
      </left>
      <right style="thin">
        <color rgb="FF3F3F3F"/>
      </right>
      <top/>
      <bottom style="thin">
        <color indexed="64"/>
      </bottom>
      <diagonal/>
    </border>
    <border>
      <left/>
      <right style="thin">
        <color rgb="FF3F3F3F"/>
      </right>
      <top/>
      <bottom style="thin">
        <color indexed="64"/>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6" fillId="4" borderId="8" applyNumberFormat="0" applyAlignment="0" applyProtection="0"/>
    <xf numFmtId="0" fontId="9" fillId="0" borderId="0" applyNumberFormat="0" applyFill="0" applyBorder="0" applyAlignment="0" applyProtection="0"/>
  </cellStyleXfs>
  <cellXfs count="260">
    <xf numFmtId="0" fontId="0" fillId="0" borderId="0" xfId="0"/>
    <xf numFmtId="0" fontId="3" fillId="2" borderId="4"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0" fillId="2" borderId="2" xfId="0" applyFill="1" applyBorder="1" applyAlignment="1">
      <alignment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0" fillId="2" borderId="5" xfId="0" applyFill="1" applyBorder="1" applyAlignment="1">
      <alignment vertical="center" wrapText="1"/>
    </xf>
    <xf numFmtId="0" fontId="0" fillId="0" borderId="6" xfId="0" applyBorder="1" applyAlignment="1">
      <alignment vertical="center" wrapText="1"/>
    </xf>
    <xf numFmtId="0" fontId="0" fillId="0" borderId="4" xfId="0" applyBorder="1" applyAlignment="1">
      <alignment vertical="center" wrapText="1"/>
    </xf>
    <xf numFmtId="0" fontId="0" fillId="0" borderId="6" xfId="0" applyBorder="1" applyAlignment="1">
      <alignment horizontal="center" vertical="center" wrapText="1"/>
    </xf>
    <xf numFmtId="3" fontId="4" fillId="0" borderId="4" xfId="0" applyNumberFormat="1" applyFont="1" applyBorder="1" applyAlignment="1">
      <alignment horizontal="center" vertical="center" wrapText="1"/>
    </xf>
    <xf numFmtId="0" fontId="4" fillId="0" borderId="4" xfId="0" applyFont="1" applyBorder="1" applyAlignment="1">
      <alignment horizontal="center" vertical="center"/>
    </xf>
    <xf numFmtId="0" fontId="2" fillId="2"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3" fontId="4" fillId="0" borderId="1" xfId="0" applyNumberFormat="1" applyFont="1" applyBorder="1" applyAlignment="1">
      <alignment horizontal="center" vertical="center" wrapText="1"/>
    </xf>
    <xf numFmtId="3" fontId="4" fillId="0" borderId="2" xfId="0" applyNumberFormat="1" applyFont="1" applyBorder="1" applyAlignment="1">
      <alignment horizontal="center" vertical="center" wrapText="1"/>
    </xf>
    <xf numFmtId="0" fontId="5" fillId="2" borderId="1"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2" xfId="0" applyFont="1" applyFill="1" applyBorder="1" applyAlignment="1">
      <alignment horizontal="center" vertical="center" wrapText="1"/>
    </xf>
    <xf numFmtId="3" fontId="4" fillId="0" borderId="5" xfId="0" applyNumberFormat="1" applyFont="1" applyBorder="1" applyAlignment="1">
      <alignment horizontal="center" vertical="center" wrapText="1"/>
    </xf>
    <xf numFmtId="3" fontId="4" fillId="3" borderId="1"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2" fillId="0" borderId="1" xfId="0" applyNumberFormat="1" applyFont="1" applyBorder="1" applyAlignment="1">
      <alignment horizontal="center" vertical="center" wrapText="1"/>
    </xf>
    <xf numFmtId="3" fontId="2" fillId="0" borderId="2"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2" borderId="5" xfId="0" applyFont="1" applyFill="1" applyBorder="1" applyAlignment="1">
      <alignment horizontal="center" vertical="center" wrapText="1"/>
    </xf>
    <xf numFmtId="3" fontId="4" fillId="0" borderId="1" xfId="0" applyNumberFormat="1" applyFont="1" applyBorder="1" applyAlignment="1">
      <alignment horizontal="center" vertical="center"/>
    </xf>
    <xf numFmtId="3" fontId="4" fillId="0" borderId="2" xfId="0" applyNumberFormat="1"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8" fillId="5" borderId="9" xfId="1" applyFont="1" applyFill="1" applyBorder="1" applyAlignment="1">
      <alignment horizontal="center" vertical="center" wrapText="1"/>
    </xf>
    <xf numFmtId="0" fontId="8" fillId="4" borderId="9" xfId="1" applyFont="1" applyBorder="1" applyAlignment="1">
      <alignment horizontal="center" vertical="center" wrapText="1"/>
    </xf>
    <xf numFmtId="0" fontId="8" fillId="6" borderId="9" xfId="1" applyFont="1" applyFill="1" applyBorder="1" applyAlignment="1">
      <alignment horizontal="center" vertical="center" wrapText="1"/>
    </xf>
    <xf numFmtId="0" fontId="8" fillId="4" borderId="10" xfId="1" applyFont="1" applyBorder="1" applyAlignment="1">
      <alignment horizontal="center" vertical="center" wrapText="1"/>
    </xf>
    <xf numFmtId="0" fontId="8" fillId="0" borderId="11" xfId="1" applyFont="1" applyFill="1" applyBorder="1" applyAlignment="1">
      <alignment horizontal="center" vertical="center" wrapText="1"/>
    </xf>
    <xf numFmtId="0" fontId="8" fillId="6" borderId="12" xfId="1" applyFont="1" applyFill="1" applyBorder="1" applyAlignment="1">
      <alignment horizontal="center" vertical="center" wrapText="1"/>
    </xf>
    <xf numFmtId="0" fontId="8" fillId="6" borderId="10" xfId="1" applyFont="1" applyFill="1" applyBorder="1" applyAlignment="1">
      <alignment horizontal="center" vertical="center" wrapText="1"/>
    </xf>
    <xf numFmtId="0" fontId="8" fillId="4" borderId="13" xfId="1" applyFont="1" applyBorder="1" applyAlignment="1">
      <alignment horizontal="center" vertical="center" wrapText="1"/>
    </xf>
    <xf numFmtId="0" fontId="8" fillId="4" borderId="12" xfId="1" applyFont="1" applyBorder="1" applyAlignment="1">
      <alignment horizontal="center" vertical="center" wrapText="1"/>
    </xf>
    <xf numFmtId="0" fontId="8" fillId="4" borderId="14" xfId="1" applyFont="1" applyBorder="1" applyAlignment="1">
      <alignment horizontal="center" vertical="center" wrapText="1"/>
    </xf>
    <xf numFmtId="0" fontId="8" fillId="4" borderId="0" xfId="1" applyFont="1" applyBorder="1" applyAlignment="1">
      <alignment horizontal="center" vertical="center" wrapText="1"/>
    </xf>
    <xf numFmtId="0" fontId="8" fillId="4" borderId="15" xfId="1" applyFont="1" applyBorder="1" applyAlignment="1">
      <alignment horizontal="center" vertical="center" wrapText="1"/>
    </xf>
    <xf numFmtId="0" fontId="0" fillId="0" borderId="0" xfId="0" applyBorder="1" applyAlignment="1">
      <alignment wrapText="1"/>
    </xf>
    <xf numFmtId="0" fontId="8" fillId="5" borderId="16" xfId="1" applyFont="1" applyFill="1" applyBorder="1" applyAlignment="1">
      <alignment horizontal="center" vertical="center" wrapText="1"/>
    </xf>
    <xf numFmtId="0" fontId="8" fillId="4" borderId="16" xfId="1" applyFont="1" applyBorder="1" applyAlignment="1">
      <alignment horizontal="center" vertical="center" wrapText="1"/>
    </xf>
    <xf numFmtId="0" fontId="8" fillId="6" borderId="16" xfId="1" applyFont="1" applyFill="1" applyBorder="1" applyAlignment="1">
      <alignment horizontal="center" vertical="center" wrapText="1"/>
    </xf>
    <xf numFmtId="0" fontId="8" fillId="4" borderId="17" xfId="1" applyFont="1" applyBorder="1" applyAlignment="1">
      <alignment horizontal="center" vertical="center" wrapText="1"/>
    </xf>
    <xf numFmtId="0" fontId="8" fillId="0" borderId="18" xfId="1" applyFont="1" applyFill="1" applyBorder="1" applyAlignment="1">
      <alignment horizontal="center" vertical="center" wrapText="1"/>
    </xf>
    <xf numFmtId="0" fontId="8" fillId="6" borderId="19" xfId="1" applyFont="1" applyFill="1" applyBorder="1" applyAlignment="1">
      <alignment horizontal="center" vertical="center" wrapText="1"/>
    </xf>
    <xf numFmtId="0" fontId="8" fillId="6" borderId="20" xfId="1" applyFont="1" applyFill="1" applyBorder="1" applyAlignment="1">
      <alignment horizontal="center" vertical="center" wrapText="1"/>
    </xf>
    <xf numFmtId="0" fontId="8" fillId="4" borderId="21" xfId="1" applyFont="1" applyBorder="1" applyAlignment="1">
      <alignment horizontal="center" vertical="center" wrapText="1"/>
    </xf>
    <xf numFmtId="0" fontId="8" fillId="7" borderId="21" xfId="1" applyFont="1" applyFill="1" applyBorder="1" applyAlignment="1">
      <alignment horizontal="center" vertical="center" wrapText="1"/>
    </xf>
    <xf numFmtId="0" fontId="8" fillId="6" borderId="21" xfId="1" applyFont="1" applyFill="1" applyBorder="1" applyAlignment="1">
      <alignment horizontal="center" vertical="center" wrapText="1"/>
    </xf>
    <xf numFmtId="0" fontId="8" fillId="4" borderId="20" xfId="1" applyFont="1" applyBorder="1" applyAlignment="1">
      <alignment horizontal="center" vertical="center" wrapText="1"/>
    </xf>
    <xf numFmtId="0" fontId="7" fillId="5"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6" borderId="23" xfId="0" applyFill="1" applyBorder="1" applyAlignment="1">
      <alignment horizontal="center" vertical="center" wrapText="1"/>
    </xf>
    <xf numFmtId="0" fontId="0" fillId="8" borderId="23" xfId="0" applyFill="1" applyBorder="1" applyAlignment="1">
      <alignment horizontal="center" vertical="center" wrapText="1"/>
    </xf>
    <xf numFmtId="0" fontId="0" fillId="6" borderId="22" xfId="0" applyFill="1" applyBorder="1" applyAlignment="1">
      <alignment horizontal="center" vertical="center" wrapText="1"/>
    </xf>
    <xf numFmtId="0" fontId="9" fillId="0" borderId="22" xfId="2" applyBorder="1" applyAlignment="1">
      <alignment horizontal="center" vertical="center" wrapText="1"/>
    </xf>
    <xf numFmtId="0" fontId="0" fillId="0" borderId="0" xfId="0" applyFill="1" applyAlignment="1">
      <alignment vertical="center"/>
    </xf>
    <xf numFmtId="0" fontId="0" fillId="6" borderId="0" xfId="0" applyFill="1" applyAlignment="1">
      <alignment vertical="center"/>
    </xf>
    <xf numFmtId="0" fontId="10" fillId="6" borderId="22" xfId="0" applyFont="1" applyFill="1" applyBorder="1" applyAlignment="1">
      <alignment horizontal="center" vertical="center" wrapText="1"/>
    </xf>
    <xf numFmtId="0" fontId="10" fillId="0" borderId="22" xfId="0" applyFont="1" applyBorder="1" applyAlignment="1">
      <alignment horizontal="center" vertical="center" wrapText="1"/>
    </xf>
    <xf numFmtId="0" fontId="10" fillId="8" borderId="22" xfId="0" applyFont="1" applyFill="1" applyBorder="1" applyAlignment="1">
      <alignment horizontal="center" vertical="center" wrapText="1"/>
    </xf>
    <xf numFmtId="0" fontId="0" fillId="0" borderId="22" xfId="0" applyFill="1" applyBorder="1" applyAlignment="1">
      <alignment horizontal="center" vertical="center" wrapText="1"/>
    </xf>
    <xf numFmtId="0" fontId="0" fillId="7" borderId="22" xfId="0" applyFill="1" applyBorder="1" applyAlignment="1">
      <alignment horizontal="center" vertical="center" wrapText="1"/>
    </xf>
    <xf numFmtId="0" fontId="0" fillId="0" borderId="0" xfId="0" applyAlignment="1">
      <alignment horizontal="center" vertical="center" wrapText="1"/>
    </xf>
    <xf numFmtId="0" fontId="0" fillId="8" borderId="22" xfId="0" applyFill="1" applyBorder="1" applyAlignment="1">
      <alignment horizontal="center" vertical="center" wrapText="1"/>
    </xf>
    <xf numFmtId="0" fontId="0" fillId="6" borderId="24" xfId="0" applyFill="1" applyBorder="1" applyAlignment="1">
      <alignment horizontal="center" vertical="center" wrapText="1"/>
    </xf>
    <xf numFmtId="0" fontId="9" fillId="0" borderId="22" xfId="2" applyFill="1" applyBorder="1" applyAlignment="1">
      <alignment horizontal="center" vertical="center" wrapText="1"/>
    </xf>
    <xf numFmtId="0" fontId="0" fillId="0" borderId="22" xfId="0" applyFill="1" applyBorder="1" applyAlignment="1">
      <alignment vertical="center" wrapText="1"/>
    </xf>
    <xf numFmtId="0" fontId="0" fillId="8" borderId="22" xfId="0" applyFill="1" applyBorder="1" applyAlignment="1">
      <alignment horizontal="left" vertical="center" wrapText="1"/>
    </xf>
    <xf numFmtId="0" fontId="0" fillId="9" borderId="22" xfId="0" applyFill="1" applyBorder="1" applyAlignment="1">
      <alignment horizontal="center" vertical="center" wrapText="1"/>
    </xf>
    <xf numFmtId="3" fontId="0" fillId="0" borderId="22" xfId="0" applyNumberFormat="1" applyFill="1" applyBorder="1" applyAlignment="1">
      <alignment horizontal="center" vertical="center" wrapText="1"/>
    </xf>
    <xf numFmtId="0" fontId="0" fillId="0" borderId="22" xfId="0" applyBorder="1" applyAlignment="1">
      <alignment wrapText="1"/>
    </xf>
    <xf numFmtId="0" fontId="7" fillId="5" borderId="0" xfId="0" applyFont="1" applyFill="1" applyBorder="1" applyAlignment="1">
      <alignment horizontal="center" vertical="center" wrapText="1"/>
    </xf>
    <xf numFmtId="0" fontId="0" fillId="9" borderId="25" xfId="0" applyFill="1" applyBorder="1" applyAlignment="1">
      <alignment horizontal="center" vertical="center" wrapText="1"/>
    </xf>
    <xf numFmtId="0" fontId="0" fillId="9" borderId="24" xfId="0" applyFill="1" applyBorder="1" applyAlignment="1">
      <alignment horizontal="center" vertical="center" wrapText="1"/>
    </xf>
    <xf numFmtId="0" fontId="0" fillId="8" borderId="24" xfId="0" applyFill="1" applyBorder="1" applyAlignment="1">
      <alignment horizontal="center" vertical="center" wrapText="1"/>
    </xf>
    <xf numFmtId="0" fontId="9" fillId="9" borderId="24" xfId="2" applyFill="1" applyBorder="1" applyAlignment="1">
      <alignment horizontal="center" vertical="center" wrapText="1"/>
    </xf>
    <xf numFmtId="0" fontId="9" fillId="9" borderId="25" xfId="2" applyFill="1" applyBorder="1" applyAlignment="1">
      <alignment horizontal="center" vertical="center" wrapText="1"/>
    </xf>
    <xf numFmtId="0" fontId="0" fillId="6" borderId="25" xfId="0" applyFill="1" applyBorder="1" applyAlignment="1">
      <alignment horizontal="center" vertical="center" wrapText="1"/>
    </xf>
    <xf numFmtId="0" fontId="0" fillId="9" borderId="25" xfId="0" applyFill="1" applyBorder="1" applyAlignment="1">
      <alignment horizontal="left" vertical="center" wrapText="1"/>
    </xf>
    <xf numFmtId="0" fontId="0" fillId="9" borderId="22" xfId="0" applyFill="1" applyBorder="1" applyAlignment="1">
      <alignment horizontal="left" vertical="center" wrapText="1"/>
    </xf>
    <xf numFmtId="0" fontId="0" fillId="6" borderId="25" xfId="0" applyFill="1" applyBorder="1" applyAlignment="1">
      <alignment horizontal="left" vertical="center" wrapText="1"/>
    </xf>
    <xf numFmtId="0" fontId="0" fillId="7" borderId="25" xfId="0" applyFill="1" applyBorder="1" applyAlignment="1">
      <alignment horizontal="center" vertical="center" wrapText="1"/>
    </xf>
    <xf numFmtId="3" fontId="0" fillId="9" borderId="25" xfId="0" applyNumberFormat="1" applyFill="1" applyBorder="1" applyAlignment="1">
      <alignment horizontal="center" vertical="center" wrapText="1"/>
    </xf>
    <xf numFmtId="3" fontId="0" fillId="9" borderId="22" xfId="0" applyNumberFormat="1" applyFill="1" applyBorder="1" applyAlignment="1">
      <alignment horizontal="center" vertical="center" wrapText="1"/>
    </xf>
    <xf numFmtId="0" fontId="0" fillId="9" borderId="25" xfId="0" applyFill="1" applyBorder="1" applyAlignment="1">
      <alignment wrapText="1"/>
    </xf>
    <xf numFmtId="0" fontId="0" fillId="0" borderId="0" xfId="0" applyAlignment="1">
      <alignment wrapText="1"/>
    </xf>
    <xf numFmtId="0" fontId="10" fillId="0" borderId="23" xfId="0" applyFont="1" applyBorder="1" applyAlignment="1">
      <alignment horizontal="center" vertical="center" wrapText="1"/>
    </xf>
    <xf numFmtId="0" fontId="9" fillId="0" borderId="23" xfId="2" applyBorder="1" applyAlignment="1">
      <alignment horizontal="center" vertical="center" wrapText="1"/>
    </xf>
    <xf numFmtId="0" fontId="0" fillId="0" borderId="22" xfId="0" applyFill="1" applyBorder="1" applyAlignment="1">
      <alignment horizontal="left" vertical="center" wrapText="1"/>
    </xf>
    <xf numFmtId="0" fontId="0" fillId="0" borderId="22" xfId="0" applyFill="1" applyBorder="1" applyAlignment="1">
      <alignment wrapText="1"/>
    </xf>
    <xf numFmtId="0" fontId="0" fillId="9" borderId="0" xfId="0" applyFill="1" applyAlignment="1">
      <alignment wrapText="1"/>
    </xf>
    <xf numFmtId="0" fontId="0" fillId="0" borderId="22" xfId="0" applyFont="1" applyFill="1" applyBorder="1" applyAlignment="1">
      <alignment horizontal="center" vertical="center" wrapText="1"/>
    </xf>
    <xf numFmtId="0" fontId="0" fillId="6" borderId="22" xfId="0" applyFont="1" applyFill="1" applyBorder="1" applyAlignment="1">
      <alignment horizontal="center" vertical="center" wrapText="1"/>
    </xf>
    <xf numFmtId="0" fontId="11" fillId="6" borderId="22" xfId="0" applyFont="1" applyFill="1" applyBorder="1" applyAlignment="1">
      <alignment horizontal="center" vertical="center" wrapText="1"/>
    </xf>
    <xf numFmtId="0" fontId="0" fillId="0" borderId="22" xfId="0" applyBorder="1" applyAlignment="1">
      <alignment horizontal="left" vertical="center" wrapText="1"/>
    </xf>
    <xf numFmtId="0" fontId="0" fillId="0" borderId="0" xfId="0" applyAlignment="1">
      <alignment vertical="center"/>
    </xf>
    <xf numFmtId="0" fontId="0" fillId="6" borderId="22" xfId="0" applyFill="1" applyBorder="1" applyAlignment="1">
      <alignment horizontal="left" vertical="center" wrapText="1"/>
    </xf>
    <xf numFmtId="3" fontId="0" fillId="0" borderId="22" xfId="0" applyNumberFormat="1" applyBorder="1" applyAlignment="1">
      <alignment horizontal="center" vertical="center" wrapText="1"/>
    </xf>
    <xf numFmtId="0" fontId="0" fillId="8" borderId="22" xfId="0" quotePrefix="1" applyFill="1" applyBorder="1" applyAlignment="1">
      <alignment horizontal="center" vertical="center" wrapText="1"/>
    </xf>
    <xf numFmtId="0" fontId="0" fillId="6" borderId="22" xfId="0" quotePrefix="1" applyFill="1" applyBorder="1" applyAlignment="1">
      <alignment horizontal="center" vertical="center" wrapText="1"/>
    </xf>
    <xf numFmtId="0" fontId="10" fillId="6" borderId="0"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0" fillId="0" borderId="26" xfId="0" applyFill="1" applyBorder="1" applyAlignment="1">
      <alignment horizontal="center" vertical="center" wrapText="1"/>
    </xf>
    <xf numFmtId="0" fontId="10" fillId="0" borderId="26" xfId="0" applyFont="1" applyBorder="1" applyAlignment="1">
      <alignment horizontal="center" vertical="center" wrapText="1"/>
    </xf>
    <xf numFmtId="0" fontId="0" fillId="6" borderId="26" xfId="0" applyFill="1" applyBorder="1" applyAlignment="1">
      <alignment horizontal="center" vertical="center" wrapText="1"/>
    </xf>
    <xf numFmtId="0" fontId="0" fillId="8" borderId="0" xfId="0" applyFill="1" applyBorder="1" applyAlignment="1">
      <alignment horizontal="center" vertical="center" wrapText="1"/>
    </xf>
    <xf numFmtId="0" fontId="0" fillId="6" borderId="0" xfId="0" applyFill="1" applyBorder="1" applyAlignment="1">
      <alignment horizontal="center" vertical="center" wrapText="1"/>
    </xf>
    <xf numFmtId="0" fontId="0" fillId="0" borderId="26" xfId="0" applyFont="1" applyFill="1" applyBorder="1" applyAlignment="1">
      <alignment horizontal="center" vertical="center" wrapText="1"/>
    </xf>
    <xf numFmtId="0" fontId="0" fillId="6" borderId="26"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3" fillId="5" borderId="22" xfId="0" applyFont="1" applyFill="1" applyBorder="1" applyAlignment="1">
      <alignment horizontal="center" vertical="center" wrapText="1"/>
    </xf>
    <xf numFmtId="0" fontId="11" fillId="0" borderId="22" xfId="2" applyFont="1" applyFill="1" applyBorder="1" applyAlignment="1">
      <alignment horizontal="center" vertical="center" wrapText="1"/>
    </xf>
    <xf numFmtId="0" fontId="0" fillId="6" borderId="27" xfId="0" applyFont="1" applyFill="1" applyBorder="1" applyAlignment="1">
      <alignment horizontal="center" vertical="center" wrapText="1"/>
    </xf>
    <xf numFmtId="0" fontId="0" fillId="9" borderId="22" xfId="0" applyFont="1" applyFill="1" applyBorder="1" applyAlignment="1">
      <alignment horizontal="center" vertical="center" wrapText="1"/>
    </xf>
    <xf numFmtId="0" fontId="9" fillId="0" borderId="0" xfId="2" applyFill="1" applyBorder="1" applyAlignment="1">
      <alignment horizontal="center" vertical="center" wrapText="1"/>
    </xf>
    <xf numFmtId="0" fontId="0" fillId="6" borderId="0"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4" fillId="7" borderId="22" xfId="0" applyFont="1" applyFill="1" applyBorder="1" applyAlignment="1">
      <alignment horizontal="center" vertical="center" wrapText="1"/>
    </xf>
    <xf numFmtId="0" fontId="14" fillId="6" borderId="22" xfId="0" applyFont="1" applyFill="1" applyBorder="1" applyAlignment="1">
      <alignment horizontal="center" vertical="center" wrapText="1"/>
    </xf>
    <xf numFmtId="3" fontId="14" fillId="0" borderId="22" xfId="0" applyNumberFormat="1" applyFont="1" applyFill="1" applyBorder="1" applyAlignment="1">
      <alignment horizontal="center" vertical="center" wrapText="1"/>
    </xf>
    <xf numFmtId="3" fontId="0" fillId="9" borderId="22" xfId="0" applyNumberFormat="1" applyFont="1" applyFill="1" applyBorder="1" applyAlignment="1">
      <alignment horizontal="center" vertical="center" wrapText="1"/>
    </xf>
    <xf numFmtId="3" fontId="0" fillId="0" borderId="22" xfId="0" applyNumberFormat="1" applyFont="1" applyFill="1" applyBorder="1" applyAlignment="1">
      <alignment horizontal="center" vertical="center" wrapText="1"/>
    </xf>
    <xf numFmtId="0" fontId="0" fillId="0" borderId="22" xfId="0" applyFont="1" applyBorder="1" applyAlignment="1">
      <alignment horizontal="center" vertical="center" wrapText="1"/>
    </xf>
    <xf numFmtId="0" fontId="11" fillId="8" borderId="22" xfId="0" applyFont="1" applyFill="1" applyBorder="1" applyAlignment="1">
      <alignment horizontal="center" vertical="center" wrapText="1"/>
    </xf>
    <xf numFmtId="0" fontId="9" fillId="0" borderId="0" xfId="2" applyAlignment="1">
      <alignment horizontal="center" vertical="center" wrapText="1"/>
    </xf>
    <xf numFmtId="0" fontId="0" fillId="6" borderId="0" xfId="0" applyFill="1" applyAlignment="1">
      <alignment horizontal="center" vertical="center" wrapText="1"/>
    </xf>
    <xf numFmtId="0" fontId="9" fillId="0" borderId="22" xfId="2" applyFill="1" applyBorder="1" applyAlignment="1">
      <alignment horizontal="center" vertical="center"/>
    </xf>
    <xf numFmtId="0" fontId="15" fillId="0" borderId="22" xfId="2" applyFont="1" applyFill="1" applyBorder="1" applyAlignment="1">
      <alignment horizontal="center" vertical="center" wrapText="1"/>
    </xf>
    <xf numFmtId="0" fontId="0" fillId="0" borderId="22" xfId="0" applyFill="1" applyBorder="1" applyAlignment="1">
      <alignment horizontal="center" vertical="center"/>
    </xf>
    <xf numFmtId="0" fontId="0" fillId="7" borderId="22" xfId="0" applyFill="1" applyBorder="1" applyAlignment="1">
      <alignment horizontal="center" vertical="center"/>
    </xf>
    <xf numFmtId="0" fontId="0" fillId="6" borderId="22" xfId="0" applyFill="1" applyBorder="1" applyAlignment="1">
      <alignment horizontal="center" vertical="center"/>
    </xf>
    <xf numFmtId="0" fontId="0" fillId="0" borderId="22" xfId="0" quotePrefix="1" applyFill="1" applyBorder="1" applyAlignment="1">
      <alignment horizontal="center" vertical="center" wrapText="1"/>
    </xf>
    <xf numFmtId="0" fontId="9" fillId="0" borderId="22" xfId="2" quotePrefix="1" applyFill="1" applyBorder="1" applyAlignment="1">
      <alignment horizontal="center" vertical="center" wrapText="1"/>
    </xf>
    <xf numFmtId="0" fontId="11" fillId="6" borderId="22" xfId="2" applyFont="1" applyFill="1" applyBorder="1" applyAlignment="1">
      <alignment horizontal="center" vertical="center" wrapText="1"/>
    </xf>
    <xf numFmtId="3" fontId="0" fillId="0" borderId="22" xfId="0" quotePrefix="1" applyNumberFormat="1" applyFill="1" applyBorder="1" applyAlignment="1">
      <alignment horizontal="center" vertical="center" wrapText="1"/>
    </xf>
    <xf numFmtId="0" fontId="18" fillId="0" borderId="22" xfId="0" applyFont="1" applyBorder="1" applyAlignment="1">
      <alignment horizontal="center" vertical="center" wrapText="1"/>
    </xf>
    <xf numFmtId="0" fontId="19" fillId="0" borderId="22" xfId="0" applyFont="1" applyFill="1" applyBorder="1" applyAlignment="1">
      <alignment horizontal="center" vertical="center" wrapText="1"/>
    </xf>
    <xf numFmtId="0" fontId="20" fillId="6" borderId="0" xfId="0" applyFont="1" applyFill="1" applyAlignment="1">
      <alignment vertical="center"/>
    </xf>
    <xf numFmtId="0" fontId="0" fillId="0" borderId="22" xfId="0" quotePrefix="1" applyFill="1" applyBorder="1" applyAlignment="1">
      <alignment horizontal="left" vertical="center" wrapText="1"/>
    </xf>
    <xf numFmtId="0" fontId="8" fillId="5" borderId="28" xfId="2" applyFont="1" applyFill="1" applyBorder="1" applyAlignment="1">
      <alignment horizontal="center" vertical="center" wrapText="1"/>
    </xf>
    <xf numFmtId="0" fontId="0" fillId="0" borderId="0" xfId="0" applyBorder="1" applyAlignment="1">
      <alignment horizontal="center" vertical="center" wrapText="1"/>
    </xf>
    <xf numFmtId="0" fontId="10" fillId="0" borderId="0" xfId="0" applyFont="1" applyBorder="1" applyAlignment="1">
      <alignment horizontal="center" vertical="center" wrapText="1"/>
    </xf>
    <xf numFmtId="0" fontId="9" fillId="0" borderId="0" xfId="2" applyBorder="1" applyAlignment="1">
      <alignment horizontal="center" vertical="center" wrapText="1"/>
    </xf>
    <xf numFmtId="0" fontId="0" fillId="0" borderId="0" xfId="0" applyFill="1" applyBorder="1" applyAlignment="1">
      <alignment horizontal="center" vertical="center" wrapText="1"/>
    </xf>
    <xf numFmtId="0" fontId="0" fillId="7" borderId="0" xfId="0" applyFill="1" applyBorder="1" applyAlignment="1">
      <alignment horizontal="center" vertical="center" wrapText="1"/>
    </xf>
    <xf numFmtId="0" fontId="11" fillId="0" borderId="26" xfId="2" applyFont="1" applyFill="1" applyBorder="1" applyAlignment="1">
      <alignment horizontal="center" vertical="center" wrapText="1"/>
    </xf>
    <xf numFmtId="0" fontId="0" fillId="0" borderId="27" xfId="0" applyFont="1" applyFill="1" applyBorder="1" applyAlignment="1">
      <alignment horizontal="center" vertical="center" wrapText="1"/>
    </xf>
    <xf numFmtId="0" fontId="0" fillId="6" borderId="0" xfId="0" applyFill="1" applyAlignment="1">
      <alignment wrapText="1"/>
    </xf>
    <xf numFmtId="0" fontId="0" fillId="6" borderId="27" xfId="0" applyFill="1" applyBorder="1" applyAlignment="1">
      <alignment horizontal="center" vertical="center" wrapText="1"/>
    </xf>
    <xf numFmtId="0" fontId="11" fillId="0" borderId="26" xfId="0" applyFont="1" applyFill="1" applyBorder="1" applyAlignment="1">
      <alignment horizontal="center" vertical="center" wrapText="1"/>
    </xf>
    <xf numFmtId="0" fontId="14" fillId="0" borderId="26" xfId="0" applyFont="1" applyFill="1" applyBorder="1" applyAlignment="1">
      <alignment horizontal="center" vertical="center" wrapText="1"/>
    </xf>
    <xf numFmtId="0" fontId="14" fillId="7" borderId="26" xfId="0" applyFont="1" applyFill="1" applyBorder="1" applyAlignment="1">
      <alignment horizontal="center" vertical="center" wrapText="1"/>
    </xf>
    <xf numFmtId="0" fontId="14" fillId="6" borderId="26" xfId="0" applyFont="1" applyFill="1" applyBorder="1" applyAlignment="1">
      <alignment horizontal="center" vertical="center" wrapText="1"/>
    </xf>
    <xf numFmtId="3" fontId="14" fillId="0" borderId="26" xfId="0" applyNumberFormat="1" applyFont="1" applyFill="1" applyBorder="1" applyAlignment="1">
      <alignment horizontal="center" vertical="center" wrapText="1"/>
    </xf>
    <xf numFmtId="3" fontId="0" fillId="0" borderId="26" xfId="0" applyNumberFormat="1" applyFont="1" applyFill="1" applyBorder="1" applyAlignment="1">
      <alignment horizontal="center" vertical="center" wrapText="1"/>
    </xf>
    <xf numFmtId="0" fontId="0" fillId="0" borderId="26" xfId="0" applyFont="1" applyBorder="1" applyAlignment="1">
      <alignment horizontal="center" vertical="center" wrapText="1"/>
    </xf>
    <xf numFmtId="0" fontId="8" fillId="5" borderId="22" xfId="2" applyFont="1" applyFill="1" applyBorder="1" applyAlignment="1">
      <alignment horizontal="center" vertical="center" wrapText="1"/>
    </xf>
    <xf numFmtId="3" fontId="0" fillId="0" borderId="22" xfId="0" applyNumberFormat="1" applyFill="1" applyBorder="1" applyAlignment="1">
      <alignment horizontal="center" vertical="center"/>
    </xf>
    <xf numFmtId="0" fontId="10" fillId="7" borderId="22" xfId="0" applyFont="1" applyFill="1" applyBorder="1" applyAlignment="1">
      <alignment horizontal="center" vertical="center" wrapText="1"/>
    </xf>
    <xf numFmtId="0" fontId="8" fillId="5" borderId="22"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11" fillId="7" borderId="22" xfId="0" applyFont="1" applyFill="1" applyBorder="1" applyAlignment="1">
      <alignment horizontal="center" vertical="center" wrapText="1"/>
    </xf>
    <xf numFmtId="0" fontId="24" fillId="0" borderId="22" xfId="2" applyFont="1" applyFill="1" applyBorder="1" applyAlignment="1">
      <alignment horizontal="center" vertical="center" wrapText="1"/>
    </xf>
    <xf numFmtId="0" fontId="0" fillId="0" borderId="22" xfId="0" applyFill="1" applyBorder="1" applyAlignment="1">
      <alignment horizontal="center" wrapText="1"/>
    </xf>
    <xf numFmtId="0" fontId="0" fillId="6" borderId="29" xfId="0" quotePrefix="1" applyFill="1" applyBorder="1" applyAlignment="1">
      <alignment horizontal="center" vertical="center" wrapText="1"/>
    </xf>
    <xf numFmtId="0" fontId="0" fillId="0" borderId="29" xfId="0" quotePrefix="1" applyFill="1" applyBorder="1" applyAlignment="1">
      <alignment horizontal="center" vertical="center" wrapText="1"/>
    </xf>
    <xf numFmtId="0" fontId="0" fillId="6" borderId="29" xfId="0" applyFont="1" applyFill="1" applyBorder="1" applyAlignment="1">
      <alignment horizontal="center" vertical="center" wrapText="1"/>
    </xf>
    <xf numFmtId="0" fontId="19" fillId="0" borderId="22"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15" fillId="0" borderId="22" xfId="2" applyFont="1" applyBorder="1" applyAlignment="1">
      <alignment horizontal="center" vertical="center" wrapText="1"/>
    </xf>
    <xf numFmtId="0" fontId="10" fillId="0" borderId="22" xfId="0" applyFont="1" applyBorder="1" applyAlignment="1">
      <alignment horizontal="center" vertical="center"/>
    </xf>
    <xf numFmtId="0" fontId="0" fillId="0" borderId="23" xfId="0" applyFill="1" applyBorder="1" applyAlignment="1">
      <alignment horizontal="center" vertical="center" wrapText="1"/>
    </xf>
    <xf numFmtId="0" fontId="20" fillId="10" borderId="22" xfId="0" applyFont="1" applyFill="1" applyBorder="1" applyAlignment="1">
      <alignment horizontal="center" vertical="center" wrapText="1"/>
    </xf>
    <xf numFmtId="0" fontId="20" fillId="10" borderId="23" xfId="0" applyFont="1" applyFill="1" applyBorder="1" applyAlignment="1">
      <alignment horizontal="center" vertical="center" wrapText="1"/>
    </xf>
    <xf numFmtId="0" fontId="26" fillId="0" borderId="23" xfId="2" applyFont="1" applyFill="1" applyBorder="1" applyAlignment="1">
      <alignment horizontal="center" vertical="center" wrapText="1"/>
    </xf>
    <xf numFmtId="0" fontId="14" fillId="0" borderId="22" xfId="0" applyFont="1" applyFill="1" applyBorder="1" applyAlignment="1">
      <alignment horizontal="center" vertical="top" wrapText="1"/>
    </xf>
    <xf numFmtId="0" fontId="11" fillId="0" borderId="0" xfId="2" applyFont="1" applyFill="1" applyBorder="1" applyAlignment="1">
      <alignment horizontal="center" vertical="center" wrapText="1"/>
    </xf>
    <xf numFmtId="0" fontId="0" fillId="9" borderId="0"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14" fillId="6" borderId="0" xfId="0" applyFont="1" applyFill="1" applyBorder="1" applyAlignment="1">
      <alignment horizontal="center" vertical="center" wrapText="1"/>
    </xf>
    <xf numFmtId="3" fontId="14" fillId="0" borderId="0" xfId="0" applyNumberFormat="1" applyFont="1" applyFill="1" applyBorder="1" applyAlignment="1">
      <alignment horizontal="center" vertical="center" wrapText="1"/>
    </xf>
    <xf numFmtId="3" fontId="0" fillId="9" borderId="0" xfId="0" applyNumberFormat="1" applyFont="1" applyFill="1" applyBorder="1" applyAlignment="1">
      <alignment horizontal="center" vertical="center" wrapText="1"/>
    </xf>
    <xf numFmtId="3" fontId="0" fillId="0" borderId="0" xfId="0" applyNumberFormat="1" applyFont="1" applyFill="1" applyBorder="1" applyAlignment="1">
      <alignment horizontal="center" vertical="center" wrapText="1"/>
    </xf>
    <xf numFmtId="0" fontId="0" fillId="0" borderId="0" xfId="0" applyFont="1" applyBorder="1" applyAlignment="1">
      <alignment horizontal="center" vertical="center" wrapText="1"/>
    </xf>
    <xf numFmtId="0" fontId="0" fillId="0" borderId="23" xfId="0" applyFont="1" applyFill="1" applyBorder="1" applyAlignment="1">
      <alignment horizontal="center" vertical="center" wrapText="1"/>
    </xf>
    <xf numFmtId="0" fontId="0" fillId="6" borderId="23" xfId="0" applyFont="1" applyFill="1" applyBorder="1" applyAlignment="1">
      <alignment horizontal="center" vertical="center" wrapText="1"/>
    </xf>
    <xf numFmtId="0" fontId="0" fillId="9" borderId="23" xfId="0" applyFont="1" applyFill="1" applyBorder="1" applyAlignment="1">
      <alignment horizontal="center" vertical="center" wrapText="1"/>
    </xf>
    <xf numFmtId="0" fontId="11" fillId="5" borderId="0" xfId="2" applyFont="1" applyFill="1" applyBorder="1" applyAlignment="1">
      <alignment horizontal="center" vertical="center" wrapText="1"/>
    </xf>
    <xf numFmtId="0" fontId="9" fillId="0" borderId="23" xfId="2" applyBorder="1" applyAlignment="1">
      <alignment horizontal="center" vertical="center"/>
    </xf>
    <xf numFmtId="0" fontId="0" fillId="0" borderId="29" xfId="0" applyFont="1" applyFill="1" applyBorder="1" applyAlignment="1">
      <alignment horizontal="center" vertical="center" wrapText="1"/>
    </xf>
    <xf numFmtId="0" fontId="8" fillId="5" borderId="0" xfId="2" applyFont="1" applyFill="1" applyBorder="1" applyAlignment="1">
      <alignment horizontal="center" vertical="center" wrapText="1"/>
    </xf>
    <xf numFmtId="0" fontId="27" fillId="0" borderId="22" xfId="0" applyFont="1" applyBorder="1" applyAlignment="1">
      <alignment horizontal="center" vertical="center"/>
    </xf>
    <xf numFmtId="0" fontId="1" fillId="0" borderId="23" xfId="2" applyFont="1" applyBorder="1" applyAlignment="1">
      <alignment horizontal="center" vertical="center" wrapText="1"/>
    </xf>
    <xf numFmtId="0" fontId="28" fillId="0" borderId="0" xfId="0" applyFont="1" applyAlignment="1">
      <alignment horizontal="center" vertical="center" wrapText="1"/>
    </xf>
    <xf numFmtId="0" fontId="28" fillId="6" borderId="0" xfId="0" applyFont="1" applyFill="1" applyAlignment="1">
      <alignment horizontal="center" vertical="center" wrapText="1"/>
    </xf>
    <xf numFmtId="0" fontId="29" fillId="0" borderId="22" xfId="2" applyFont="1" applyBorder="1" applyAlignment="1">
      <alignment horizontal="center" vertical="center" wrapText="1"/>
    </xf>
    <xf numFmtId="0" fontId="7" fillId="5" borderId="30" xfId="0" applyFont="1" applyFill="1" applyBorder="1" applyAlignment="1">
      <alignment horizontal="center" vertical="center" wrapText="1"/>
    </xf>
    <xf numFmtId="0" fontId="0" fillId="0" borderId="0" xfId="0" applyFill="1" applyBorder="1" applyAlignment="1">
      <alignment horizontal="center" vertical="center"/>
    </xf>
    <xf numFmtId="0" fontId="9" fillId="0" borderId="0" xfId="2" applyFill="1" applyBorder="1" applyAlignment="1">
      <alignment horizontal="center" vertical="center"/>
    </xf>
    <xf numFmtId="0" fontId="1" fillId="0" borderId="22" xfId="2" applyFont="1" applyFill="1" applyBorder="1" applyAlignment="1">
      <alignment horizontal="center" vertical="center" wrapText="1"/>
    </xf>
    <xf numFmtId="0" fontId="7" fillId="5" borderId="0" xfId="0" applyFont="1" applyFill="1" applyAlignment="1">
      <alignment horizontal="center" vertical="center"/>
    </xf>
    <xf numFmtId="0" fontId="9" fillId="0" borderId="23" xfId="2" applyFill="1" applyBorder="1" applyAlignment="1">
      <alignment horizontal="center" vertical="center"/>
    </xf>
    <xf numFmtId="0" fontId="19" fillId="0" borderId="22" xfId="0" applyFont="1" applyFill="1" applyBorder="1" applyAlignment="1">
      <alignment wrapText="1"/>
    </xf>
    <xf numFmtId="0" fontId="7" fillId="5" borderId="0" xfId="0" applyFont="1" applyFill="1" applyAlignment="1">
      <alignment horizontal="center" vertical="center" wrapText="1"/>
    </xf>
    <xf numFmtId="0" fontId="10" fillId="6" borderId="23" xfId="0" applyFont="1" applyFill="1" applyBorder="1" applyAlignment="1">
      <alignment horizontal="center" vertical="center" wrapText="1"/>
    </xf>
    <xf numFmtId="0" fontId="15" fillId="0" borderId="23" xfId="2" applyFont="1" applyFill="1" applyBorder="1" applyAlignment="1">
      <alignment horizontal="center" vertical="center" wrapText="1"/>
    </xf>
    <xf numFmtId="0" fontId="30" fillId="6" borderId="22" xfId="0" applyFont="1" applyFill="1" applyBorder="1" applyAlignment="1">
      <alignment horizontal="center" vertical="center" wrapText="1"/>
    </xf>
    <xf numFmtId="0" fontId="0" fillId="7" borderId="22" xfId="0" applyFont="1" applyFill="1" applyBorder="1" applyAlignment="1">
      <alignment horizontal="center" vertical="center" wrapText="1"/>
    </xf>
    <xf numFmtId="0" fontId="0" fillId="0" borderId="22" xfId="0" applyFont="1" applyFill="1" applyBorder="1" applyAlignment="1">
      <alignment horizontal="center" vertical="center"/>
    </xf>
    <xf numFmtId="0" fontId="13" fillId="5" borderId="0" xfId="0" applyFont="1" applyFill="1" applyAlignment="1">
      <alignment horizontal="center" vertical="center" wrapText="1"/>
    </xf>
    <xf numFmtId="0" fontId="9" fillId="0" borderId="23" xfId="2" applyFill="1" applyBorder="1" applyAlignment="1">
      <alignment horizontal="center" vertical="center" wrapText="1"/>
    </xf>
    <xf numFmtId="0" fontId="13" fillId="5" borderId="0" xfId="0" applyFont="1" applyFill="1" applyBorder="1" applyAlignment="1">
      <alignment horizontal="center" vertical="center" wrapText="1"/>
    </xf>
    <xf numFmtId="0" fontId="31" fillId="0" borderId="22" xfId="0" applyFont="1" applyBorder="1" applyAlignment="1">
      <alignment horizontal="center" vertical="center"/>
    </xf>
    <xf numFmtId="0" fontId="8" fillId="5" borderId="0" xfId="0" applyFont="1" applyFill="1" applyBorder="1" applyAlignment="1">
      <alignment horizontal="center" vertical="center" wrapText="1"/>
    </xf>
    <xf numFmtId="0" fontId="11" fillId="6" borderId="0" xfId="0" applyFont="1" applyFill="1" applyBorder="1" applyAlignment="1">
      <alignment horizontal="center" vertical="center" wrapText="1"/>
    </xf>
    <xf numFmtId="0" fontId="0" fillId="0" borderId="0" xfId="0" applyBorder="1" applyAlignment="1">
      <alignment horizontal="left" vertical="center" wrapText="1"/>
    </xf>
    <xf numFmtId="0" fontId="0" fillId="6" borderId="0" xfId="0" applyFill="1" applyBorder="1" applyAlignment="1">
      <alignment horizontal="left" vertical="center" wrapText="1"/>
    </xf>
    <xf numFmtId="3" fontId="0" fillId="0" borderId="0" xfId="0" applyNumberFormat="1" applyBorder="1" applyAlignment="1">
      <alignment horizontal="center" vertical="center" wrapText="1"/>
    </xf>
    <xf numFmtId="0" fontId="0" fillId="0" borderId="0" xfId="0" quotePrefix="1" applyFill="1" applyBorder="1" applyAlignment="1">
      <alignment horizontal="left" vertical="center" wrapText="1"/>
    </xf>
    <xf numFmtId="0" fontId="0" fillId="6" borderId="0" xfId="0" quotePrefix="1" applyFill="1" applyBorder="1" applyAlignment="1">
      <alignment horizontal="center" vertical="center" wrapText="1"/>
    </xf>
    <xf numFmtId="3" fontId="0" fillId="0" borderId="0" xfId="0" applyNumberFormat="1" applyFill="1" applyBorder="1" applyAlignment="1">
      <alignment horizontal="center" vertical="center" wrapText="1"/>
    </xf>
    <xf numFmtId="0" fontId="0" fillId="0" borderId="0" xfId="0" applyBorder="1" applyAlignment="1">
      <alignment horizontal="center" vertical="center"/>
    </xf>
    <xf numFmtId="0" fontId="9" fillId="0" borderId="0" xfId="2" applyBorder="1" applyAlignment="1">
      <alignment horizontal="center" vertical="center"/>
    </xf>
    <xf numFmtId="0" fontId="11" fillId="0" borderId="0" xfId="0" applyFont="1" applyBorder="1" applyAlignment="1">
      <alignment horizontal="center" vertical="center" wrapText="1"/>
    </xf>
    <xf numFmtId="0" fontId="0" fillId="7" borderId="0" xfId="0" applyFill="1" applyAlignment="1">
      <alignment horizontal="center" vertical="center" wrapText="1"/>
    </xf>
    <xf numFmtId="0" fontId="0" fillId="0" borderId="0" xfId="0" applyFill="1" applyAlignment="1">
      <alignment horizontal="center" vertical="center" wrapText="1"/>
    </xf>
    <xf numFmtId="0" fontId="32" fillId="0" borderId="22" xfId="0" applyFont="1" applyFill="1" applyBorder="1" applyAlignment="1">
      <alignment horizontal="center" vertical="center"/>
    </xf>
    <xf numFmtId="0" fontId="0" fillId="6" borderId="0" xfId="0" applyFill="1" applyBorder="1" applyAlignment="1">
      <alignment wrapText="1"/>
    </xf>
    <xf numFmtId="0" fontId="0" fillId="7" borderId="0" xfId="0" applyFill="1" applyAlignment="1">
      <alignment wrapText="1"/>
    </xf>
    <xf numFmtId="0" fontId="0" fillId="5" borderId="0" xfId="0" applyFill="1" applyBorder="1" applyAlignment="1">
      <alignment wrapText="1"/>
    </xf>
    <xf numFmtId="0" fontId="0" fillId="0" borderId="0" xfId="0" applyFill="1" applyAlignment="1">
      <alignment wrapText="1"/>
    </xf>
    <xf numFmtId="0" fontId="0" fillId="5" borderId="0" xfId="0" applyFill="1" applyAlignment="1">
      <alignment wrapText="1"/>
    </xf>
  </cellXfs>
  <cellStyles count="3">
    <cellStyle name="Hipervínculo" xfId="2" builtinId="8"/>
    <cellStyle name="Normal" xfId="0" builtinId="0"/>
    <cellStyle name="Salida"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william.fraser@usherbrooke.ca" TargetMode="External"/><Relationship Id="rId21" Type="http://schemas.openxmlformats.org/officeDocument/2006/relationships/hyperlink" Target="mailto:info@g2mc.org" TargetMode="External"/><Relationship Id="rId34" Type="http://schemas.openxmlformats.org/officeDocument/2006/relationships/hyperlink" Target="http://omeganetcohorts.eu/" TargetMode="External"/><Relationship Id="rId42" Type="http://schemas.openxmlformats.org/officeDocument/2006/relationships/hyperlink" Target="mailto:cc@asiacohort.org" TargetMode="External"/><Relationship Id="rId47" Type="http://schemas.openxmlformats.org/officeDocument/2006/relationships/hyperlink" Target="mailto:info@hhf-greece.gr" TargetMode="External"/><Relationship Id="rId50" Type="http://schemas.openxmlformats.org/officeDocument/2006/relationships/hyperlink" Target="mailto:finngen-info@helsinki.fi" TargetMode="External"/><Relationship Id="rId55" Type="http://schemas.openxmlformats.org/officeDocument/2006/relationships/hyperlink" Target="http://www.idear-net.net/" TargetMode="External"/><Relationship Id="rId63" Type="http://schemas.openxmlformats.org/officeDocument/2006/relationships/hyperlink" Target="mailto:info@eucanconnect.eu" TargetMode="External"/><Relationship Id="rId68" Type="http://schemas.openxmlformats.org/officeDocument/2006/relationships/hyperlink" Target="https://recap-preterm.eu/about-recap-preterm/members/" TargetMode="External"/><Relationship Id="rId76" Type="http://schemas.openxmlformats.org/officeDocument/2006/relationships/hyperlink" Target="mailto:interlace@uq.edu.au" TargetMode="External"/><Relationship Id="rId84" Type="http://schemas.openxmlformats.org/officeDocument/2006/relationships/hyperlink" Target="mailto:michelle.turner@isglobal.org" TargetMode="External"/><Relationship Id="rId89" Type="http://schemas.openxmlformats.org/officeDocument/2006/relationships/hyperlink" Target="https://www.capice-project.eu/index.php/project" TargetMode="External"/><Relationship Id="rId97" Type="http://schemas.openxmlformats.org/officeDocument/2006/relationships/hyperlink" Target="mailto:psaty@u.washington.edu" TargetMode="External"/><Relationship Id="rId7" Type="http://schemas.openxmlformats.org/officeDocument/2006/relationships/hyperlink" Target="http://athlosproject.eu/our-partners/" TargetMode="External"/><Relationship Id="rId71" Type="http://schemas.openxmlformats.org/officeDocument/2006/relationships/hyperlink" Target="mailto:kaarin.anstey@anu.edu.au" TargetMode="External"/><Relationship Id="rId92" Type="http://schemas.openxmlformats.org/officeDocument/2006/relationships/hyperlink" Target="https://cordis.europa.eu/project/id/774548" TargetMode="External"/><Relationship Id="rId2" Type="http://schemas.openxmlformats.org/officeDocument/2006/relationships/hyperlink" Target="https://www.cdc.go.kr/menu.es?mid=a50401010100" TargetMode="External"/><Relationship Id="rId16" Type="http://schemas.openxmlformats.org/officeDocument/2006/relationships/hyperlink" Target="https://www.closer.ac.uk/partners/" TargetMode="External"/><Relationship Id="rId29" Type="http://schemas.openxmlformats.org/officeDocument/2006/relationships/hyperlink" Target="mailto:terence.dwyer@georgeinstitute.ox.ac.uk" TargetMode="External"/><Relationship Id="rId11" Type="http://schemas.openxmlformats.org/officeDocument/2006/relationships/hyperlink" Target="mailto:igem@dornsife.usc.edu" TargetMode="External"/><Relationship Id="rId24" Type="http://schemas.openxmlformats.org/officeDocument/2006/relationships/hyperlink" Target="https://cordis.europa.eu/docs/results/261/261433/final1-final-publishable-summary---update-jan.pdf" TargetMode="External"/><Relationship Id="rId32" Type="http://schemas.openxmlformats.org/officeDocument/2006/relationships/hyperlink" Target="https://www.lifepathproject.eu/" TargetMode="External"/><Relationship Id="rId37" Type="http://schemas.openxmlformats.org/officeDocument/2006/relationships/hyperlink" Target="mailto:katharina.f.heil@ub.edu" TargetMode="External"/><Relationship Id="rId40" Type="http://schemas.openxmlformats.org/officeDocument/2006/relationships/hyperlink" Target="http://www.cihr-irsc.gc.ca/e/49510.html" TargetMode="External"/><Relationship Id="rId45" Type="http://schemas.openxmlformats.org/officeDocument/2006/relationships/hyperlink" Target="mailto:agricoh@iarc.fr" TargetMode="External"/><Relationship Id="rId53" Type="http://schemas.openxmlformats.org/officeDocument/2006/relationships/hyperlink" Target="http://www.genomeasia100k.com/" TargetMode="External"/><Relationship Id="rId58" Type="http://schemas.openxmlformats.org/officeDocument/2006/relationships/hyperlink" Target="https://www.megabank.tohoku.ac.jp/english/" TargetMode="External"/><Relationship Id="rId66" Type="http://schemas.openxmlformats.org/officeDocument/2006/relationships/hyperlink" Target="https://recap-preterm.eu/contact/juliane-dittrich/" TargetMode="External"/><Relationship Id="rId74" Type="http://schemas.openxmlformats.org/officeDocument/2006/relationships/hyperlink" Target="mailto:gabriella.tikellis@mcri.edu.au" TargetMode="External"/><Relationship Id="rId79" Type="http://schemas.openxmlformats.org/officeDocument/2006/relationships/hyperlink" Target="mailto:isabel.fortier@mail.mcgill.ca" TargetMode="External"/><Relationship Id="rId87" Type="http://schemas.openxmlformats.org/officeDocument/2006/relationships/hyperlink" Target="mailto:karim.lekadir@upf.edu" TargetMode="External"/><Relationship Id="rId5" Type="http://schemas.openxmlformats.org/officeDocument/2006/relationships/hyperlink" Target="mailto:jmharo@pssjd.org" TargetMode="External"/><Relationship Id="rId61" Type="http://schemas.openxmlformats.org/officeDocument/2006/relationships/hyperlink" Target="mailto:paul.r.kowal@rihes.org" TargetMode="External"/><Relationship Id="rId82" Type="http://schemas.openxmlformats.org/officeDocument/2006/relationships/hyperlink" Target="http://web.chargeconsortium.com/" TargetMode="External"/><Relationship Id="rId90" Type="http://schemas.openxmlformats.org/officeDocument/2006/relationships/hyperlink" Target="mailto:marie-claude.geoffroy@mcgill.ca" TargetMode="External"/><Relationship Id="rId95" Type="http://schemas.openxmlformats.org/officeDocument/2006/relationships/hyperlink" Target="mailto:david.stuckler@unibocconi.it" TargetMode="External"/><Relationship Id="rId19" Type="http://schemas.openxmlformats.org/officeDocument/2006/relationships/hyperlink" Target="https://kuscholarworks.ku.edu/bitstream/handle/1808/11040/Amin_RAND_NADDI2013.pdf;jsessionid=221E20853F75ACDE4E35C03820FB74D2?sequence=2" TargetMode="External"/><Relationship Id="rId14" Type="http://schemas.openxmlformats.org/officeDocument/2006/relationships/hyperlink" Target="https://www.ncbi.nlm.nih.gov/pmc/articles/PMC6450580/" TargetMode="External"/><Relationship Id="rId22" Type="http://schemas.openxmlformats.org/officeDocument/2006/relationships/hyperlink" Target="https://link.springer.com/content/pdf/10.1007%2Fs10995-011-0902-x.pdf" TargetMode="External"/><Relationship Id="rId27" Type="http://schemas.openxmlformats.org/officeDocument/2006/relationships/hyperlink" Target="https://www.maelstrom-research.org/mica/network/spirit/" TargetMode="External"/><Relationship Id="rId30" Type="http://schemas.openxmlformats.org/officeDocument/2006/relationships/hyperlink" Target="https://www.i3cconsortium.org/index.html" TargetMode="External"/><Relationship Id="rId35" Type="http://schemas.openxmlformats.org/officeDocument/2006/relationships/hyperlink" Target="mailto:gemma.castano@isglobal.org" TargetMode="External"/><Relationship Id="rId43" Type="http://schemas.openxmlformats.org/officeDocument/2006/relationships/hyperlink" Target="mailto:info@bbmri.nl" TargetMode="External"/><Relationship Id="rId48" Type="http://schemas.openxmlformats.org/officeDocument/2006/relationships/hyperlink" Target="https://cordis.europa.eu/project/rcn/100489/factsheet/en" TargetMode="External"/><Relationship Id="rId56" Type="http://schemas.openxmlformats.org/officeDocument/2006/relationships/hyperlink" Target="http://saprin.mrc.ac.za/about.html" TargetMode="External"/><Relationship Id="rId64" Type="http://schemas.openxmlformats.org/officeDocument/2006/relationships/hyperlink" Target="https://www.eucanconnect.eu/project-description/" TargetMode="External"/><Relationship Id="rId69" Type="http://schemas.openxmlformats.org/officeDocument/2006/relationships/hyperlink" Target="mailto:etunimi.sukunimi@thl.fi" TargetMode="External"/><Relationship Id="rId77" Type="http://schemas.openxmlformats.org/officeDocument/2006/relationships/hyperlink" Target="https://cheba.unsw.edu.au/consortia/icc-dementia" TargetMode="External"/><Relationship Id="rId100" Type="http://schemas.openxmlformats.org/officeDocument/2006/relationships/vmlDrawing" Target="../drawings/vmlDrawing1.vml"/><Relationship Id="rId8" Type="http://schemas.openxmlformats.org/officeDocument/2006/relationships/hyperlink" Target="mailto:r.p.stolk@umcg.nl" TargetMode="External"/><Relationship Id="rId51" Type="http://schemas.openxmlformats.org/officeDocument/2006/relationships/hyperlink" Target="https://www.finngen.fi/en" TargetMode="External"/><Relationship Id="rId72" Type="http://schemas.openxmlformats.org/officeDocument/2006/relationships/hyperlink" Target="mailto:leena.peltonen@ktl.fi" TargetMode="External"/><Relationship Id="rId80" Type="http://schemas.openxmlformats.org/officeDocument/2006/relationships/hyperlink" Target="mailto:cherniack@nso.uchc.edu" TargetMode="External"/><Relationship Id="rId85" Type="http://schemas.openxmlformats.org/officeDocument/2006/relationships/hyperlink" Target="mailto:josepm.anto@isglobal.org" TargetMode="External"/><Relationship Id="rId93" Type="http://schemas.openxmlformats.org/officeDocument/2006/relationships/hyperlink" Target="mailto:f.sassi@imperial.ac.uk" TargetMode="External"/><Relationship Id="rId98" Type="http://schemas.openxmlformats.org/officeDocument/2006/relationships/hyperlink" Target="http://www.preventit.eu/" TargetMode="External"/><Relationship Id="rId3" Type="http://schemas.openxmlformats.org/officeDocument/2006/relationships/hyperlink" Target="mailto:info@partnershipfortomorrow.ca" TargetMode="External"/><Relationship Id="rId12" Type="http://schemas.openxmlformats.org/officeDocument/2006/relationships/hyperlink" Target="https://dornsife.usc.edu/labs/igems/" TargetMode="External"/><Relationship Id="rId17" Type="http://schemas.openxmlformats.org/officeDocument/2006/relationships/hyperlink" Target="https://g2aging.org/" TargetMode="External"/><Relationship Id="rId25" Type="http://schemas.openxmlformats.org/officeDocument/2006/relationships/hyperlink" Target="https://cordis.europa.eu/docs/results/261/261433/final1-final-publishable-summary---update-jan.pdf" TargetMode="External"/><Relationship Id="rId33" Type="http://schemas.openxmlformats.org/officeDocument/2006/relationships/hyperlink" Target="https://www.lifepathproject.eu/partners" TargetMode="External"/><Relationship Id="rId38" Type="http://schemas.openxmlformats.org/officeDocument/2006/relationships/hyperlink" Target="http://www.eucanshare.eu/" TargetMode="External"/><Relationship Id="rId46" Type="http://schemas.openxmlformats.org/officeDocument/2006/relationships/hyperlink" Target="https://agricoh.iarc.fr/cohorts/index.php" TargetMode="External"/><Relationship Id="rId59" Type="http://schemas.openxmlformats.org/officeDocument/2006/relationships/hyperlink" Target="https://lifecycle-project.eu/for-scientists/the-eu-child-cohort-network/" TargetMode="External"/><Relationship Id="rId67" Type="http://schemas.openxmlformats.org/officeDocument/2006/relationships/hyperlink" Target="https://recap-preterm.eu/for-scientists/study-outline-and-objectives/" TargetMode="External"/><Relationship Id="rId20" Type="http://schemas.openxmlformats.org/officeDocument/2006/relationships/hyperlink" Target="https://ihcc.g2mc.org/about/" TargetMode="External"/><Relationship Id="rId41" Type="http://schemas.openxmlformats.org/officeDocument/2006/relationships/hyperlink" Target="https://www.asiacohort.org/" TargetMode="External"/><Relationship Id="rId54" Type="http://schemas.openxmlformats.org/officeDocument/2006/relationships/hyperlink" Target="mailto:info@genomeasia100k.com" TargetMode="External"/><Relationship Id="rId62" Type="http://schemas.openxmlformats.org/officeDocument/2006/relationships/hyperlink" Target="https://academic.oup.com/ije/article-abstract/48/1/14/5224530?redirectedFrom=fulltext" TargetMode="External"/><Relationship Id="rId70" Type="http://schemas.openxmlformats.org/officeDocument/2006/relationships/hyperlink" Target="https://www.projecthelix.eu/index.php/es/sobre-helix/beneficiarios" TargetMode="External"/><Relationship Id="rId75" Type="http://schemas.openxmlformats.org/officeDocument/2006/relationships/hyperlink" Target="mailto:p.sachdev@unsw.edu.au" TargetMode="External"/><Relationship Id="rId83" Type="http://schemas.openxmlformats.org/officeDocument/2006/relationships/hyperlink" Target="mailto:InterConnect@mrc-epid.cam.ac.uk" TargetMode="External"/><Relationship Id="rId88" Type="http://schemas.openxmlformats.org/officeDocument/2006/relationships/hyperlink" Target="mailto:c.m.middeldorp@vu.nl" TargetMode="External"/><Relationship Id="rId91" Type="http://schemas.openxmlformats.org/officeDocument/2006/relationships/hyperlink" Target="https://cordis.europa.eu/project/id/793396/es" TargetMode="External"/><Relationship Id="rId96" Type="http://schemas.openxmlformats.org/officeDocument/2006/relationships/hyperlink" Target="https://www.maelstrom-research.org/mica/network/reach" TargetMode="External"/><Relationship Id="rId1" Type="http://schemas.openxmlformats.org/officeDocument/2006/relationships/hyperlink" Target="mailto:bokghee@nih.go.kr" TargetMode="External"/><Relationship Id="rId6" Type="http://schemas.openxmlformats.org/officeDocument/2006/relationships/hyperlink" Target="http://athlosproject.eu/" TargetMode="External"/><Relationship Id="rId15" Type="http://schemas.openxmlformats.org/officeDocument/2006/relationships/hyperlink" Target="https://www.closer.ac.uk/" TargetMode="External"/><Relationship Id="rId23" Type="http://schemas.openxmlformats.org/officeDocument/2006/relationships/hyperlink" Target="mailto:sandrade@meyersprimary.org" TargetMode="External"/><Relationship Id="rId28" Type="http://schemas.openxmlformats.org/officeDocument/2006/relationships/hyperlink" Target="https://www.near-aging.se/" TargetMode="External"/><Relationship Id="rId36" Type="http://schemas.openxmlformats.org/officeDocument/2006/relationships/hyperlink" Target="https://www.cost.eu/actions/CA16216/" TargetMode="External"/><Relationship Id="rId49" Type="http://schemas.openxmlformats.org/officeDocument/2006/relationships/hyperlink" Target="mailto:echocc@duke.edu" TargetMode="External"/><Relationship Id="rId57" Type="http://schemas.openxmlformats.org/officeDocument/2006/relationships/hyperlink" Target="mailto:kuriyam@med.tohoku.ac.jp" TargetMode="External"/><Relationship Id="rId10" Type="http://schemas.openxmlformats.org/officeDocument/2006/relationships/hyperlink" Target="http://www.mindmap-cities.eu/" TargetMode="External"/><Relationship Id="rId31" Type="http://schemas.openxmlformats.org/officeDocument/2006/relationships/hyperlink" Target="mailto:p.vineis@imperial.ac.uk" TargetMode="External"/><Relationship Id="rId44" Type="http://schemas.openxmlformats.org/officeDocument/2006/relationships/hyperlink" Target="https://www.bbmri.nl/partners" TargetMode="External"/><Relationship Id="rId52" Type="http://schemas.openxmlformats.org/officeDocument/2006/relationships/hyperlink" Target="https://www.finngen.fi/en/Partners" TargetMode="External"/><Relationship Id="rId60" Type="http://schemas.openxmlformats.org/officeDocument/2006/relationships/hyperlink" Target="https://lifecycle-project.eu/about-lifecycle/members/" TargetMode="External"/><Relationship Id="rId65" Type="http://schemas.openxmlformats.org/officeDocument/2006/relationships/hyperlink" Target="https://www.eucanconnect.eu/partners/" TargetMode="External"/><Relationship Id="rId73" Type="http://schemas.openxmlformats.org/officeDocument/2006/relationships/hyperlink" Target="mailto:r.cooper@nshd.mrc.ac.uk" TargetMode="External"/><Relationship Id="rId78" Type="http://schemas.openxmlformats.org/officeDocument/2006/relationships/hyperlink" Target="https://public-health.uq.edu.au/interlace" TargetMode="External"/><Relationship Id="rId81" Type="http://schemas.openxmlformats.org/officeDocument/2006/relationships/hyperlink" Target="http://www.interconnect-diabetes.eu/global-network/" TargetMode="External"/><Relationship Id="rId86" Type="http://schemas.openxmlformats.org/officeDocument/2006/relationships/hyperlink" Target="http://agricoh.iarc.fr/docs/Cohortstudies_2018.pdf" TargetMode="External"/><Relationship Id="rId94" Type="http://schemas.openxmlformats.org/officeDocument/2006/relationships/hyperlink" Target="https://cordis.europa.eu/project/id/633595" TargetMode="External"/><Relationship Id="rId99" Type="http://schemas.openxmlformats.org/officeDocument/2006/relationships/hyperlink" Target="https://cordis.europa.eu/project/id/633196" TargetMode="External"/><Relationship Id="rId101" Type="http://schemas.openxmlformats.org/officeDocument/2006/relationships/comments" Target="../comments1.xml"/><Relationship Id="rId4" Type="http://schemas.openxmlformats.org/officeDocument/2006/relationships/hyperlink" Target="https://portal.partnershipfortomorrow.ca/" TargetMode="External"/><Relationship Id="rId9" Type="http://schemas.openxmlformats.org/officeDocument/2006/relationships/hyperlink" Target="mailto:f.vanlenthe@erasmusmc.nl" TargetMode="External"/><Relationship Id="rId13" Type="http://schemas.openxmlformats.org/officeDocument/2006/relationships/hyperlink" Target="mailto:johan.sundstrom@medsci.uu.se" TargetMode="External"/><Relationship Id="rId18" Type="http://schemas.openxmlformats.org/officeDocument/2006/relationships/hyperlink" Target="mailto:Peter_Hussey@rand.org" TargetMode="External"/><Relationship Id="rId39" Type="http://schemas.openxmlformats.org/officeDocument/2006/relationships/hyperlink" Target="mailto:Support@cihr-irsc.g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sqref="A1:A2"/>
    </sheetView>
  </sheetViews>
  <sheetFormatPr baseColWidth="10" defaultRowHeight="12.75"/>
  <sheetData>
    <row r="1" spans="1:12" ht="13.5" thickBot="1">
      <c r="A1" s="19" t="s">
        <v>21</v>
      </c>
      <c r="B1" s="19" t="s">
        <v>22</v>
      </c>
      <c r="C1" s="19" t="s">
        <v>23</v>
      </c>
      <c r="D1" s="21" t="s">
        <v>24</v>
      </c>
      <c r="E1" s="22"/>
      <c r="F1" s="19" t="s">
        <v>25</v>
      </c>
      <c r="G1" s="21" t="s">
        <v>26</v>
      </c>
      <c r="H1" s="22"/>
      <c r="I1" s="19" t="s">
        <v>27</v>
      </c>
      <c r="J1" s="19" t="s">
        <v>28</v>
      </c>
      <c r="K1" s="19" t="s">
        <v>29</v>
      </c>
      <c r="L1" s="19" t="s">
        <v>30</v>
      </c>
    </row>
    <row r="2" spans="1:12" ht="39" thickBot="1">
      <c r="A2" s="20"/>
      <c r="B2" s="20"/>
      <c r="C2" s="20"/>
      <c r="D2" s="1" t="s">
        <v>31</v>
      </c>
      <c r="E2" s="1" t="s">
        <v>32</v>
      </c>
      <c r="F2" s="20"/>
      <c r="G2" s="1" t="s">
        <v>31</v>
      </c>
      <c r="H2" s="1" t="s">
        <v>32</v>
      </c>
      <c r="I2" s="20"/>
      <c r="J2" s="20"/>
      <c r="K2" s="20"/>
      <c r="L2" s="20"/>
    </row>
    <row r="3" spans="1:12" ht="381.75" customHeight="1">
      <c r="A3" s="17" t="s">
        <v>1</v>
      </c>
      <c r="B3" s="23" t="s">
        <v>33</v>
      </c>
      <c r="C3" s="23" t="s">
        <v>34</v>
      </c>
      <c r="D3" s="23">
        <v>30</v>
      </c>
      <c r="E3" s="23">
        <v>3</v>
      </c>
      <c r="F3" s="23" t="s">
        <v>35</v>
      </c>
      <c r="G3" s="25">
        <v>1300000</v>
      </c>
      <c r="H3" s="25">
        <v>316270</v>
      </c>
      <c r="I3" s="23" t="s">
        <v>36</v>
      </c>
      <c r="J3" s="23" t="s">
        <v>37</v>
      </c>
      <c r="K3" s="23" t="s">
        <v>38</v>
      </c>
      <c r="L3" s="23" t="s">
        <v>39</v>
      </c>
    </row>
    <row r="4" spans="1:12" ht="64.5" thickBot="1">
      <c r="A4" s="18" t="s">
        <v>0</v>
      </c>
      <c r="B4" s="24"/>
      <c r="C4" s="24"/>
      <c r="D4" s="24"/>
      <c r="E4" s="24"/>
      <c r="F4" s="24"/>
      <c r="G4" s="26"/>
      <c r="H4" s="26"/>
      <c r="I4" s="24"/>
      <c r="J4" s="24"/>
      <c r="K4" s="24"/>
      <c r="L4" s="24"/>
    </row>
    <row r="5" spans="1:12" ht="76.5">
      <c r="A5" s="15" t="s">
        <v>40</v>
      </c>
      <c r="B5" s="23" t="s">
        <v>42</v>
      </c>
      <c r="C5" s="2" t="s">
        <v>43</v>
      </c>
      <c r="D5" s="23">
        <v>6</v>
      </c>
      <c r="E5" s="23" t="s">
        <v>38</v>
      </c>
      <c r="F5" s="23" t="s">
        <v>45</v>
      </c>
      <c r="G5" s="25">
        <v>245000</v>
      </c>
      <c r="H5" s="23" t="s">
        <v>38</v>
      </c>
      <c r="I5" s="23" t="s">
        <v>38</v>
      </c>
      <c r="J5" s="23" t="s">
        <v>38</v>
      </c>
      <c r="K5" s="23" t="s">
        <v>38</v>
      </c>
      <c r="L5" s="23" t="s">
        <v>46</v>
      </c>
    </row>
    <row r="6" spans="1:12" ht="409.6" thickBot="1">
      <c r="A6" s="16" t="s">
        <v>41</v>
      </c>
      <c r="B6" s="24"/>
      <c r="C6" s="3" t="s">
        <v>44</v>
      </c>
      <c r="D6" s="24"/>
      <c r="E6" s="24"/>
      <c r="F6" s="24"/>
      <c r="G6" s="26"/>
      <c r="H6" s="24"/>
      <c r="I6" s="24"/>
      <c r="J6" s="24"/>
      <c r="K6" s="24"/>
      <c r="L6" s="24"/>
    </row>
    <row r="7" spans="1:12" ht="25.5">
      <c r="A7" s="27" t="s">
        <v>47</v>
      </c>
      <c r="B7" s="23" t="s">
        <v>48</v>
      </c>
      <c r="C7" s="23" t="s">
        <v>49</v>
      </c>
      <c r="D7" s="31">
        <v>11</v>
      </c>
      <c r="E7" s="23" t="s">
        <v>38</v>
      </c>
      <c r="F7" s="23" t="s">
        <v>38</v>
      </c>
      <c r="G7" s="25">
        <v>1221156</v>
      </c>
      <c r="H7" s="23" t="s">
        <v>38</v>
      </c>
      <c r="I7" s="23" t="s">
        <v>38</v>
      </c>
      <c r="J7" s="23" t="s">
        <v>38</v>
      </c>
      <c r="K7" s="23" t="s">
        <v>38</v>
      </c>
      <c r="L7" s="2" t="s">
        <v>50</v>
      </c>
    </row>
    <row r="8" spans="1:12" ht="76.5">
      <c r="A8" s="28"/>
      <c r="B8" s="30"/>
      <c r="C8" s="30"/>
      <c r="D8" s="32"/>
      <c r="E8" s="30"/>
      <c r="F8" s="30"/>
      <c r="G8" s="34"/>
      <c r="H8" s="30"/>
      <c r="I8" s="30"/>
      <c r="J8" s="30"/>
      <c r="K8" s="30"/>
      <c r="L8" s="2" t="s">
        <v>51</v>
      </c>
    </row>
    <row r="9" spans="1:12" ht="76.5">
      <c r="A9" s="28"/>
      <c r="B9" s="30"/>
      <c r="C9" s="30"/>
      <c r="D9" s="32"/>
      <c r="E9" s="30"/>
      <c r="F9" s="30"/>
      <c r="G9" s="34"/>
      <c r="H9" s="30"/>
      <c r="I9" s="30"/>
      <c r="J9" s="30"/>
      <c r="K9" s="30"/>
      <c r="L9" s="2" t="s">
        <v>52</v>
      </c>
    </row>
    <row r="10" spans="1:12" ht="89.25">
      <c r="A10" s="28"/>
      <c r="B10" s="30"/>
      <c r="C10" s="30"/>
      <c r="D10" s="32"/>
      <c r="E10" s="30"/>
      <c r="F10" s="30"/>
      <c r="G10" s="34"/>
      <c r="H10" s="30"/>
      <c r="I10" s="30"/>
      <c r="J10" s="30"/>
      <c r="K10" s="30"/>
      <c r="L10" s="2" t="s">
        <v>53</v>
      </c>
    </row>
    <row r="11" spans="1:12" ht="77.25" thickBot="1">
      <c r="A11" s="29"/>
      <c r="B11" s="24"/>
      <c r="C11" s="24"/>
      <c r="D11" s="33"/>
      <c r="E11" s="24"/>
      <c r="F11" s="24"/>
      <c r="G11" s="26"/>
      <c r="H11" s="24"/>
      <c r="I11" s="24"/>
      <c r="J11" s="24"/>
      <c r="K11" s="24"/>
      <c r="L11" s="3" t="s">
        <v>54</v>
      </c>
    </row>
    <row r="12" spans="1:12" ht="204">
      <c r="A12" s="19" t="s">
        <v>55</v>
      </c>
      <c r="B12" s="23" t="s">
        <v>38</v>
      </c>
      <c r="C12" s="2" t="s">
        <v>56</v>
      </c>
      <c r="D12" s="23">
        <v>66</v>
      </c>
      <c r="E12" s="23" t="s">
        <v>38</v>
      </c>
      <c r="F12" s="23" t="s">
        <v>38</v>
      </c>
      <c r="G12" s="23" t="s">
        <v>38</v>
      </c>
      <c r="H12" s="23" t="s">
        <v>38</v>
      </c>
      <c r="I12" s="23" t="s">
        <v>38</v>
      </c>
      <c r="J12" s="23" t="s">
        <v>38</v>
      </c>
      <c r="K12" s="23" t="s">
        <v>38</v>
      </c>
      <c r="L12" s="23" t="s">
        <v>38</v>
      </c>
    </row>
    <row r="13" spans="1:12" ht="128.25" thickBot="1">
      <c r="A13" s="20"/>
      <c r="B13" s="24"/>
      <c r="C13" s="3" t="s">
        <v>57</v>
      </c>
      <c r="D13" s="24"/>
      <c r="E13" s="24"/>
      <c r="F13" s="24"/>
      <c r="G13" s="24"/>
      <c r="H13" s="24"/>
      <c r="I13" s="24"/>
      <c r="J13" s="24"/>
      <c r="K13" s="24"/>
      <c r="L13" s="24"/>
    </row>
    <row r="14" spans="1:12" ht="190.5" customHeight="1">
      <c r="A14" s="15" t="s">
        <v>58</v>
      </c>
      <c r="B14" s="31" t="s">
        <v>60</v>
      </c>
      <c r="C14" s="31" t="s">
        <v>61</v>
      </c>
      <c r="D14" s="31">
        <v>5</v>
      </c>
      <c r="E14" s="31">
        <v>5</v>
      </c>
      <c r="F14" s="31" t="s">
        <v>35</v>
      </c>
      <c r="G14" s="35">
        <v>300000</v>
      </c>
      <c r="H14" s="31" t="s">
        <v>62</v>
      </c>
      <c r="I14" s="31" t="s">
        <v>63</v>
      </c>
      <c r="J14" s="31" t="s">
        <v>37</v>
      </c>
      <c r="K14" s="35">
        <v>1477</v>
      </c>
      <c r="L14" s="31" t="s">
        <v>64</v>
      </c>
    </row>
    <row r="15" spans="1:12" ht="90" thickBot="1">
      <c r="A15" s="16" t="s">
        <v>59</v>
      </c>
      <c r="B15" s="33"/>
      <c r="C15" s="33"/>
      <c r="D15" s="33"/>
      <c r="E15" s="33"/>
      <c r="F15" s="33"/>
      <c r="G15" s="36"/>
      <c r="H15" s="33"/>
      <c r="I15" s="33"/>
      <c r="J15" s="33"/>
      <c r="K15" s="36"/>
      <c r="L15" s="33"/>
    </row>
    <row r="16" spans="1:12" ht="409.6" customHeight="1">
      <c r="A16" s="15" t="s">
        <v>3</v>
      </c>
      <c r="B16" s="23" t="s">
        <v>66</v>
      </c>
      <c r="C16" s="23" t="s">
        <v>67</v>
      </c>
      <c r="D16" s="23">
        <v>18</v>
      </c>
      <c r="E16" s="23">
        <v>18</v>
      </c>
      <c r="F16" s="23" t="s">
        <v>35</v>
      </c>
      <c r="G16" s="25">
        <v>346553</v>
      </c>
      <c r="H16" s="25">
        <v>346553</v>
      </c>
      <c r="I16" s="23" t="s">
        <v>68</v>
      </c>
      <c r="J16" s="23" t="s">
        <v>37</v>
      </c>
      <c r="K16" s="23">
        <v>180</v>
      </c>
      <c r="L16" s="23" t="s">
        <v>69</v>
      </c>
    </row>
    <row r="17" spans="1:12" ht="90" thickBot="1">
      <c r="A17" s="16" t="s">
        <v>65</v>
      </c>
      <c r="B17" s="24"/>
      <c r="C17" s="24"/>
      <c r="D17" s="24"/>
      <c r="E17" s="24"/>
      <c r="F17" s="24"/>
      <c r="G17" s="26"/>
      <c r="H17" s="26"/>
      <c r="I17" s="24"/>
      <c r="J17" s="24"/>
      <c r="K17" s="24"/>
      <c r="L17" s="24"/>
    </row>
    <row r="18" spans="1:12" ht="177.75" customHeight="1">
      <c r="A18" s="15" t="s">
        <v>6</v>
      </c>
      <c r="B18" s="23" t="s">
        <v>71</v>
      </c>
      <c r="C18" s="23" t="s">
        <v>72</v>
      </c>
      <c r="D18" s="23">
        <v>13</v>
      </c>
      <c r="E18" s="23">
        <v>13</v>
      </c>
      <c r="F18" s="23" t="s">
        <v>38</v>
      </c>
      <c r="G18" s="25">
        <v>773499</v>
      </c>
      <c r="H18" s="23" t="s">
        <v>38</v>
      </c>
      <c r="I18" s="23" t="s">
        <v>38</v>
      </c>
      <c r="J18" s="23" t="s">
        <v>38</v>
      </c>
      <c r="K18" s="23">
        <v>100</v>
      </c>
      <c r="L18" s="23" t="s">
        <v>38</v>
      </c>
    </row>
    <row r="19" spans="1:12" ht="128.25" thickBot="1">
      <c r="A19" s="16" t="s">
        <v>70</v>
      </c>
      <c r="B19" s="24"/>
      <c r="C19" s="24"/>
      <c r="D19" s="24"/>
      <c r="E19" s="24"/>
      <c r="F19" s="24"/>
      <c r="G19" s="26"/>
      <c r="H19" s="24"/>
      <c r="I19" s="24"/>
      <c r="J19" s="24"/>
      <c r="K19" s="24"/>
      <c r="L19" s="24"/>
    </row>
    <row r="20" spans="1:12" ht="306">
      <c r="A20" s="15" t="s">
        <v>19</v>
      </c>
      <c r="B20" s="23" t="s">
        <v>74</v>
      </c>
      <c r="C20" s="2" t="s">
        <v>75</v>
      </c>
      <c r="D20" s="23">
        <v>10</v>
      </c>
      <c r="E20" s="23">
        <v>10</v>
      </c>
      <c r="F20" s="23" t="s">
        <v>37</v>
      </c>
      <c r="G20" s="25">
        <v>2662777</v>
      </c>
      <c r="H20" s="25">
        <v>2662777</v>
      </c>
      <c r="I20" s="23" t="s">
        <v>78</v>
      </c>
      <c r="J20" s="23" t="s">
        <v>37</v>
      </c>
      <c r="K20" s="23">
        <v>9</v>
      </c>
      <c r="L20" s="23" t="s">
        <v>79</v>
      </c>
    </row>
    <row r="21" spans="1:12" ht="409.5">
      <c r="A21" s="15" t="s">
        <v>73</v>
      </c>
      <c r="B21" s="30"/>
      <c r="C21" s="2" t="s">
        <v>76</v>
      </c>
      <c r="D21" s="30"/>
      <c r="E21" s="30"/>
      <c r="F21" s="30"/>
      <c r="G21" s="34"/>
      <c r="H21" s="34"/>
      <c r="I21" s="30"/>
      <c r="J21" s="30"/>
      <c r="K21" s="30"/>
      <c r="L21" s="30"/>
    </row>
    <row r="22" spans="1:12" ht="255.75" thickBot="1">
      <c r="A22" s="4"/>
      <c r="B22" s="24"/>
      <c r="C22" s="3" t="s">
        <v>77</v>
      </c>
      <c r="D22" s="24"/>
      <c r="E22" s="24"/>
      <c r="F22" s="24"/>
      <c r="G22" s="26"/>
      <c r="H22" s="26"/>
      <c r="I22" s="24"/>
      <c r="J22" s="24"/>
      <c r="K22" s="24"/>
      <c r="L22" s="24"/>
    </row>
    <row r="23" spans="1:12" ht="254.25" customHeight="1">
      <c r="A23" s="15" t="s">
        <v>16</v>
      </c>
      <c r="B23" s="2" t="s">
        <v>81</v>
      </c>
      <c r="C23" s="23" t="s">
        <v>83</v>
      </c>
      <c r="D23" s="23">
        <v>17</v>
      </c>
      <c r="E23" s="23">
        <v>17</v>
      </c>
      <c r="F23" s="23" t="s">
        <v>35</v>
      </c>
      <c r="G23" s="25">
        <v>76233</v>
      </c>
      <c r="H23" s="25">
        <v>76233</v>
      </c>
      <c r="I23" s="23" t="s">
        <v>84</v>
      </c>
      <c r="J23" s="23" t="s">
        <v>85</v>
      </c>
      <c r="K23" s="23">
        <v>31</v>
      </c>
      <c r="L23" s="23" t="s">
        <v>86</v>
      </c>
    </row>
    <row r="24" spans="1:12" ht="77.25" thickBot="1">
      <c r="A24" s="16" t="s">
        <v>80</v>
      </c>
      <c r="B24" s="3" t="s">
        <v>82</v>
      </c>
      <c r="C24" s="24"/>
      <c r="D24" s="24"/>
      <c r="E24" s="24"/>
      <c r="F24" s="24"/>
      <c r="G24" s="26"/>
      <c r="H24" s="26"/>
      <c r="I24" s="24"/>
      <c r="J24" s="24"/>
      <c r="K24" s="24"/>
      <c r="L24" s="24"/>
    </row>
    <row r="25" spans="1:12" ht="267" customHeight="1">
      <c r="A25" s="17" t="s">
        <v>7</v>
      </c>
      <c r="B25" s="39" t="s">
        <v>88</v>
      </c>
      <c r="C25" s="39" t="s">
        <v>89</v>
      </c>
      <c r="D25" s="39">
        <v>34</v>
      </c>
      <c r="E25" s="39">
        <v>34</v>
      </c>
      <c r="F25" s="39" t="s">
        <v>35</v>
      </c>
      <c r="G25" s="37">
        <v>950000</v>
      </c>
      <c r="H25" s="37">
        <v>950000</v>
      </c>
      <c r="I25" s="39" t="s">
        <v>90</v>
      </c>
      <c r="J25" s="39" t="s">
        <v>37</v>
      </c>
      <c r="K25" s="39">
        <v>12</v>
      </c>
      <c r="L25" s="5" t="s">
        <v>91</v>
      </c>
    </row>
    <row r="26" spans="1:12" ht="39" thickBot="1">
      <c r="A26" s="18" t="s">
        <v>87</v>
      </c>
      <c r="B26" s="40"/>
      <c r="C26" s="40"/>
      <c r="D26" s="40"/>
      <c r="E26" s="40"/>
      <c r="F26" s="40"/>
      <c r="G26" s="38"/>
      <c r="H26" s="38"/>
      <c r="I26" s="40"/>
      <c r="J26" s="40"/>
      <c r="K26" s="40"/>
      <c r="L26" s="6" t="s">
        <v>92</v>
      </c>
    </row>
    <row r="27" spans="1:12" ht="101.25" customHeight="1">
      <c r="A27" s="15" t="s">
        <v>93</v>
      </c>
      <c r="B27" s="23" t="s">
        <v>95</v>
      </c>
      <c r="C27" s="23" t="s">
        <v>96</v>
      </c>
      <c r="D27" s="23">
        <v>8</v>
      </c>
      <c r="E27" s="23" t="s">
        <v>97</v>
      </c>
      <c r="F27" s="23" t="s">
        <v>38</v>
      </c>
      <c r="G27" s="25">
        <v>119952</v>
      </c>
      <c r="H27" s="23" t="s">
        <v>97</v>
      </c>
      <c r="I27" s="23" t="s">
        <v>97</v>
      </c>
      <c r="J27" s="23" t="s">
        <v>38</v>
      </c>
      <c r="K27" s="23">
        <v>8</v>
      </c>
      <c r="L27" s="23" t="s">
        <v>98</v>
      </c>
    </row>
    <row r="28" spans="1:12" ht="64.5" thickBot="1">
      <c r="A28" s="16" t="s">
        <v>94</v>
      </c>
      <c r="B28" s="24"/>
      <c r="C28" s="24"/>
      <c r="D28" s="24"/>
      <c r="E28" s="24"/>
      <c r="F28" s="24"/>
      <c r="G28" s="26"/>
      <c r="H28" s="24"/>
      <c r="I28" s="24"/>
      <c r="J28" s="24"/>
      <c r="K28" s="24"/>
      <c r="L28" s="24"/>
    </row>
    <row r="29" spans="1:12" ht="101.25" customHeight="1">
      <c r="A29" s="15" t="s">
        <v>10</v>
      </c>
      <c r="B29" s="23" t="s">
        <v>100</v>
      </c>
      <c r="C29" s="23" t="s">
        <v>101</v>
      </c>
      <c r="D29" s="23">
        <v>17</v>
      </c>
      <c r="E29" s="23">
        <v>10</v>
      </c>
      <c r="F29" s="23" t="s">
        <v>4</v>
      </c>
      <c r="G29" s="23" t="s">
        <v>102</v>
      </c>
      <c r="H29" s="25">
        <v>280000</v>
      </c>
      <c r="I29" s="23" t="s">
        <v>103</v>
      </c>
      <c r="J29" s="23" t="s">
        <v>85</v>
      </c>
      <c r="K29" s="23" t="s">
        <v>104</v>
      </c>
      <c r="L29" s="23" t="s">
        <v>105</v>
      </c>
    </row>
    <row r="30" spans="1:12" ht="51.75" thickBot="1">
      <c r="A30" s="16" t="s">
        <v>99</v>
      </c>
      <c r="B30" s="24"/>
      <c r="C30" s="24"/>
      <c r="D30" s="24"/>
      <c r="E30" s="24"/>
      <c r="F30" s="24"/>
      <c r="G30" s="24"/>
      <c r="H30" s="26"/>
      <c r="I30" s="24"/>
      <c r="J30" s="24"/>
      <c r="K30" s="24"/>
      <c r="L30" s="24"/>
    </row>
    <row r="31" spans="1:12" ht="179.25" thickBot="1">
      <c r="A31" s="16" t="s">
        <v>106</v>
      </c>
      <c r="B31" s="3" t="s">
        <v>107</v>
      </c>
      <c r="C31" s="3" t="s">
        <v>108</v>
      </c>
      <c r="D31" s="3">
        <v>11</v>
      </c>
      <c r="E31" s="3">
        <v>4</v>
      </c>
      <c r="F31" s="3" t="s">
        <v>4</v>
      </c>
      <c r="G31" s="3" t="s">
        <v>38</v>
      </c>
      <c r="H31" s="3" t="s">
        <v>38</v>
      </c>
      <c r="I31" s="3" t="s">
        <v>38</v>
      </c>
      <c r="J31" s="3" t="s">
        <v>38</v>
      </c>
      <c r="K31" s="3" t="s">
        <v>38</v>
      </c>
      <c r="L31" s="3" t="s">
        <v>38</v>
      </c>
    </row>
    <row r="32" spans="1:12" ht="89.25">
      <c r="A32" s="15" t="s">
        <v>109</v>
      </c>
      <c r="B32" s="23" t="s">
        <v>111</v>
      </c>
      <c r="C32" s="2" t="s">
        <v>112</v>
      </c>
      <c r="D32" s="23">
        <v>4</v>
      </c>
      <c r="E32" s="23" t="s">
        <v>38</v>
      </c>
      <c r="F32" s="23" t="s">
        <v>38</v>
      </c>
      <c r="G32" s="25">
        <v>16527</v>
      </c>
      <c r="H32" s="23" t="s">
        <v>38</v>
      </c>
      <c r="I32" s="23" t="s">
        <v>38</v>
      </c>
      <c r="J32" s="23" t="s">
        <v>38</v>
      </c>
      <c r="K32" s="23" t="s">
        <v>38</v>
      </c>
      <c r="L32" s="23" t="s">
        <v>116</v>
      </c>
    </row>
    <row r="33" spans="1:12" ht="216.75">
      <c r="A33" s="15" t="s">
        <v>110</v>
      </c>
      <c r="B33" s="30"/>
      <c r="C33" s="2" t="s">
        <v>113</v>
      </c>
      <c r="D33" s="30"/>
      <c r="E33" s="30"/>
      <c r="F33" s="30"/>
      <c r="G33" s="34"/>
      <c r="H33" s="30"/>
      <c r="I33" s="30"/>
      <c r="J33" s="30"/>
      <c r="K33" s="30"/>
      <c r="L33" s="30"/>
    </row>
    <row r="34" spans="1:12" ht="267.75">
      <c r="A34" s="7"/>
      <c r="B34" s="30"/>
      <c r="C34" s="2" t="s">
        <v>114</v>
      </c>
      <c r="D34" s="30"/>
      <c r="E34" s="30"/>
      <c r="F34" s="30"/>
      <c r="G34" s="34"/>
      <c r="H34" s="30"/>
      <c r="I34" s="30"/>
      <c r="J34" s="30"/>
      <c r="K34" s="30"/>
      <c r="L34" s="30"/>
    </row>
    <row r="35" spans="1:12" ht="204.75" thickBot="1">
      <c r="A35" s="4"/>
      <c r="B35" s="24"/>
      <c r="C35" s="3" t="s">
        <v>115</v>
      </c>
      <c r="D35" s="24"/>
      <c r="E35" s="24"/>
      <c r="F35" s="24"/>
      <c r="G35" s="26"/>
      <c r="H35" s="24"/>
      <c r="I35" s="24"/>
      <c r="J35" s="24"/>
      <c r="K35" s="24"/>
      <c r="L35" s="24"/>
    </row>
    <row r="36" spans="1:12" ht="165" customHeight="1">
      <c r="A36" s="15" t="s">
        <v>20</v>
      </c>
      <c r="B36" s="23" t="s">
        <v>88</v>
      </c>
      <c r="C36" s="23" t="s">
        <v>118</v>
      </c>
      <c r="D36" s="23">
        <v>15</v>
      </c>
      <c r="E36" s="31">
        <v>15</v>
      </c>
      <c r="F36" s="23" t="s">
        <v>37</v>
      </c>
      <c r="G36" s="25">
        <v>190268</v>
      </c>
      <c r="H36" s="25">
        <v>190268</v>
      </c>
      <c r="I36" s="23" t="s">
        <v>119</v>
      </c>
      <c r="J36" s="23" t="s">
        <v>85</v>
      </c>
      <c r="K36" s="23" t="s">
        <v>38</v>
      </c>
      <c r="L36" s="23" t="s">
        <v>120</v>
      </c>
    </row>
    <row r="37" spans="1:12" ht="51.75" thickBot="1">
      <c r="A37" s="16" t="s">
        <v>117</v>
      </c>
      <c r="B37" s="24"/>
      <c r="C37" s="24"/>
      <c r="D37" s="24"/>
      <c r="E37" s="33"/>
      <c r="F37" s="24"/>
      <c r="G37" s="26"/>
      <c r="H37" s="26"/>
      <c r="I37" s="24"/>
      <c r="J37" s="24"/>
      <c r="K37" s="24"/>
      <c r="L37" s="24"/>
    </row>
    <row r="38" spans="1:12" ht="140.25">
      <c r="A38" s="15" t="s">
        <v>15</v>
      </c>
      <c r="B38" s="23" t="s">
        <v>122</v>
      </c>
      <c r="C38" s="2" t="s">
        <v>123</v>
      </c>
      <c r="D38" s="23">
        <v>7</v>
      </c>
      <c r="E38" s="23">
        <v>7</v>
      </c>
      <c r="F38" s="23" t="s">
        <v>37</v>
      </c>
      <c r="G38" s="25">
        <v>42189</v>
      </c>
      <c r="H38" s="25">
        <v>31000</v>
      </c>
      <c r="I38" s="23" t="s">
        <v>125</v>
      </c>
      <c r="J38" s="23" t="s">
        <v>85</v>
      </c>
      <c r="K38" s="23">
        <v>15</v>
      </c>
      <c r="L38" s="23" t="s">
        <v>126</v>
      </c>
    </row>
    <row r="39" spans="1:12" ht="141" thickBot="1">
      <c r="A39" s="16" t="s">
        <v>121</v>
      </c>
      <c r="B39" s="24"/>
      <c r="C39" s="3" t="s">
        <v>124</v>
      </c>
      <c r="D39" s="24"/>
      <c r="E39" s="24"/>
      <c r="F39" s="24"/>
      <c r="G39" s="26"/>
      <c r="H39" s="26"/>
      <c r="I39" s="24"/>
      <c r="J39" s="24"/>
      <c r="K39" s="24"/>
      <c r="L39" s="24"/>
    </row>
    <row r="40" spans="1:12" ht="229.5">
      <c r="A40" s="15" t="s">
        <v>18</v>
      </c>
      <c r="B40" s="23" t="s">
        <v>128</v>
      </c>
      <c r="C40" s="2" t="s">
        <v>129</v>
      </c>
      <c r="D40" s="23">
        <v>18</v>
      </c>
      <c r="E40" s="23">
        <v>8</v>
      </c>
      <c r="F40" s="23" t="s">
        <v>37</v>
      </c>
      <c r="G40" s="23" t="s">
        <v>131</v>
      </c>
      <c r="H40" s="25">
        <v>102774</v>
      </c>
      <c r="I40" s="2" t="s">
        <v>132</v>
      </c>
      <c r="J40" s="23" t="s">
        <v>37</v>
      </c>
      <c r="K40" s="23">
        <v>270</v>
      </c>
      <c r="L40" s="2" t="s">
        <v>136</v>
      </c>
    </row>
    <row r="41" spans="1:12" ht="293.25">
      <c r="A41" s="15" t="s">
        <v>127</v>
      </c>
      <c r="B41" s="30"/>
      <c r="C41" s="2" t="s">
        <v>130</v>
      </c>
      <c r="D41" s="30"/>
      <c r="E41" s="30"/>
      <c r="F41" s="30"/>
      <c r="G41" s="30"/>
      <c r="H41" s="34"/>
      <c r="I41" s="2" t="s">
        <v>133</v>
      </c>
      <c r="J41" s="30"/>
      <c r="K41" s="30"/>
      <c r="L41" s="2" t="s">
        <v>137</v>
      </c>
    </row>
    <row r="42" spans="1:12" ht="102">
      <c r="A42" s="7"/>
      <c r="B42" s="30"/>
      <c r="C42" s="8"/>
      <c r="D42" s="30"/>
      <c r="E42" s="30"/>
      <c r="F42" s="30"/>
      <c r="G42" s="30"/>
      <c r="H42" s="34"/>
      <c r="I42" s="2" t="s">
        <v>134</v>
      </c>
      <c r="J42" s="30"/>
      <c r="K42" s="30"/>
      <c r="L42" s="2" t="s">
        <v>138</v>
      </c>
    </row>
    <row r="43" spans="1:12" ht="63.75">
      <c r="A43" s="7"/>
      <c r="B43" s="30"/>
      <c r="C43" s="8"/>
      <c r="D43" s="30"/>
      <c r="E43" s="30"/>
      <c r="F43" s="30"/>
      <c r="G43" s="30"/>
      <c r="H43" s="34"/>
      <c r="I43" s="2" t="s">
        <v>135</v>
      </c>
      <c r="J43" s="30"/>
      <c r="K43" s="30"/>
      <c r="L43" s="2" t="s">
        <v>139</v>
      </c>
    </row>
    <row r="44" spans="1:12" ht="63.75">
      <c r="A44" s="7"/>
      <c r="B44" s="30"/>
      <c r="C44" s="8"/>
      <c r="D44" s="30"/>
      <c r="E44" s="30"/>
      <c r="F44" s="30"/>
      <c r="G44" s="30"/>
      <c r="H44" s="34"/>
      <c r="I44" s="8"/>
      <c r="J44" s="30"/>
      <c r="K44" s="30"/>
      <c r="L44" s="2" t="s">
        <v>140</v>
      </c>
    </row>
    <row r="45" spans="1:12" ht="13.5" thickBot="1">
      <c r="A45" s="4"/>
      <c r="B45" s="24"/>
      <c r="C45" s="9"/>
      <c r="D45" s="24"/>
      <c r="E45" s="24"/>
      <c r="F45" s="24"/>
      <c r="G45" s="24"/>
      <c r="H45" s="26"/>
      <c r="I45" s="9"/>
      <c r="J45" s="24"/>
      <c r="K45" s="24"/>
      <c r="L45" s="3" t="s">
        <v>141</v>
      </c>
    </row>
    <row r="46" spans="1:12" ht="409.5">
      <c r="A46" s="15" t="s">
        <v>142</v>
      </c>
      <c r="B46" s="2" t="s">
        <v>144</v>
      </c>
      <c r="C46" s="2" t="s">
        <v>146</v>
      </c>
      <c r="D46" s="23" t="s">
        <v>156</v>
      </c>
      <c r="E46" s="23" t="s">
        <v>38</v>
      </c>
      <c r="F46" s="23" t="s">
        <v>38</v>
      </c>
      <c r="G46" s="23" t="s">
        <v>157</v>
      </c>
      <c r="H46" s="23" t="s">
        <v>38</v>
      </c>
      <c r="I46" s="23" t="s">
        <v>38</v>
      </c>
      <c r="J46" s="23" t="s">
        <v>38</v>
      </c>
      <c r="K46" s="23" t="s">
        <v>38</v>
      </c>
      <c r="L46" s="23" t="s">
        <v>38</v>
      </c>
    </row>
    <row r="47" spans="1:12" ht="63.75">
      <c r="A47" s="15" t="s">
        <v>143</v>
      </c>
      <c r="B47" s="2" t="s">
        <v>145</v>
      </c>
      <c r="C47" s="2" t="s">
        <v>147</v>
      </c>
      <c r="D47" s="30"/>
      <c r="E47" s="30"/>
      <c r="F47" s="30"/>
      <c r="G47" s="30"/>
      <c r="H47" s="30"/>
      <c r="I47" s="30"/>
      <c r="J47" s="30"/>
      <c r="K47" s="30"/>
      <c r="L47" s="30"/>
    </row>
    <row r="48" spans="1:12">
      <c r="A48" s="7"/>
      <c r="B48" s="8"/>
      <c r="C48" s="10"/>
      <c r="D48" s="30"/>
      <c r="E48" s="30"/>
      <c r="F48" s="30"/>
      <c r="G48" s="30"/>
      <c r="H48" s="30"/>
      <c r="I48" s="30"/>
      <c r="J48" s="30"/>
      <c r="K48" s="30"/>
      <c r="L48" s="30"/>
    </row>
    <row r="49" spans="1:12" ht="76.5">
      <c r="A49" s="7"/>
      <c r="B49" s="8"/>
      <c r="C49" s="2" t="s">
        <v>148</v>
      </c>
      <c r="D49" s="30"/>
      <c r="E49" s="30"/>
      <c r="F49" s="30"/>
      <c r="G49" s="30"/>
      <c r="H49" s="30"/>
      <c r="I49" s="30"/>
      <c r="J49" s="30"/>
      <c r="K49" s="30"/>
      <c r="L49" s="30"/>
    </row>
    <row r="50" spans="1:12" ht="102">
      <c r="A50" s="7"/>
      <c r="B50" s="8"/>
      <c r="C50" s="2" t="s">
        <v>149</v>
      </c>
      <c r="D50" s="30"/>
      <c r="E50" s="30"/>
      <c r="F50" s="30"/>
      <c r="G50" s="30"/>
      <c r="H50" s="30"/>
      <c r="I50" s="30"/>
      <c r="J50" s="30"/>
      <c r="K50" s="30"/>
      <c r="L50" s="30"/>
    </row>
    <row r="51" spans="1:12" ht="191.25">
      <c r="A51" s="7"/>
      <c r="B51" s="8"/>
      <c r="C51" s="2" t="s">
        <v>150</v>
      </c>
      <c r="D51" s="30"/>
      <c r="E51" s="30"/>
      <c r="F51" s="30"/>
      <c r="G51" s="30"/>
      <c r="H51" s="30"/>
      <c r="I51" s="30"/>
      <c r="J51" s="30"/>
      <c r="K51" s="30"/>
      <c r="L51" s="30"/>
    </row>
    <row r="52" spans="1:12" ht="76.5">
      <c r="A52" s="7"/>
      <c r="B52" s="8"/>
      <c r="C52" s="2" t="s">
        <v>151</v>
      </c>
      <c r="D52" s="30"/>
      <c r="E52" s="30"/>
      <c r="F52" s="30"/>
      <c r="G52" s="30"/>
      <c r="H52" s="30"/>
      <c r="I52" s="30"/>
      <c r="J52" s="30"/>
      <c r="K52" s="30"/>
      <c r="L52" s="30"/>
    </row>
    <row r="53" spans="1:12">
      <c r="A53" s="7"/>
      <c r="B53" s="8"/>
      <c r="C53" s="10"/>
      <c r="D53" s="30"/>
      <c r="E53" s="30"/>
      <c r="F53" s="30"/>
      <c r="G53" s="30"/>
      <c r="H53" s="30"/>
      <c r="I53" s="30"/>
      <c r="J53" s="30"/>
      <c r="K53" s="30"/>
      <c r="L53" s="30"/>
    </row>
    <row r="54" spans="1:12" ht="38.25">
      <c r="A54" s="7"/>
      <c r="B54" s="8"/>
      <c r="C54" s="2" t="s">
        <v>152</v>
      </c>
      <c r="D54" s="30"/>
      <c r="E54" s="30"/>
      <c r="F54" s="30"/>
      <c r="G54" s="30"/>
      <c r="H54" s="30"/>
      <c r="I54" s="30"/>
      <c r="J54" s="30"/>
      <c r="K54" s="30"/>
      <c r="L54" s="30"/>
    </row>
    <row r="55" spans="1:12" ht="89.25">
      <c r="A55" s="7"/>
      <c r="B55" s="8"/>
      <c r="C55" s="2" t="s">
        <v>153</v>
      </c>
      <c r="D55" s="30"/>
      <c r="E55" s="30"/>
      <c r="F55" s="30"/>
      <c r="G55" s="30"/>
      <c r="H55" s="30"/>
      <c r="I55" s="30"/>
      <c r="J55" s="30"/>
      <c r="K55" s="30"/>
      <c r="L55" s="30"/>
    </row>
    <row r="56" spans="1:12" ht="178.5">
      <c r="A56" s="7"/>
      <c r="B56" s="8"/>
      <c r="C56" s="2" t="s">
        <v>154</v>
      </c>
      <c r="D56" s="30"/>
      <c r="E56" s="30"/>
      <c r="F56" s="30"/>
      <c r="G56" s="30"/>
      <c r="H56" s="30"/>
      <c r="I56" s="30"/>
      <c r="J56" s="30"/>
      <c r="K56" s="30"/>
      <c r="L56" s="30"/>
    </row>
    <row r="57" spans="1:12" ht="90" thickBot="1">
      <c r="A57" s="4"/>
      <c r="B57" s="9"/>
      <c r="C57" s="3" t="s">
        <v>155</v>
      </c>
      <c r="D57" s="24"/>
      <c r="E57" s="24"/>
      <c r="F57" s="24"/>
      <c r="G57" s="24"/>
      <c r="H57" s="24"/>
      <c r="I57" s="24"/>
      <c r="J57" s="24"/>
      <c r="K57" s="24"/>
      <c r="L57" s="24"/>
    </row>
    <row r="58" spans="1:12" ht="153">
      <c r="A58" s="27" t="s">
        <v>9</v>
      </c>
      <c r="B58" s="23" t="s">
        <v>158</v>
      </c>
      <c r="C58" s="2" t="s">
        <v>159</v>
      </c>
      <c r="D58" s="23">
        <v>36</v>
      </c>
      <c r="E58" s="23" t="s">
        <v>38</v>
      </c>
      <c r="F58" s="23" t="s">
        <v>4</v>
      </c>
      <c r="G58" s="23" t="s">
        <v>163</v>
      </c>
      <c r="H58" s="23" t="s">
        <v>164</v>
      </c>
      <c r="I58" s="23" t="s">
        <v>38</v>
      </c>
      <c r="J58" s="23" t="s">
        <v>38</v>
      </c>
      <c r="K58" s="23" t="s">
        <v>38</v>
      </c>
      <c r="L58" s="23" t="s">
        <v>38</v>
      </c>
    </row>
    <row r="59" spans="1:12" ht="409.5">
      <c r="A59" s="28"/>
      <c r="B59" s="30"/>
      <c r="C59" s="2" t="s">
        <v>160</v>
      </c>
      <c r="D59" s="30"/>
      <c r="E59" s="30"/>
      <c r="F59" s="30"/>
      <c r="G59" s="30"/>
      <c r="H59" s="30"/>
      <c r="I59" s="30"/>
      <c r="J59" s="30"/>
      <c r="K59" s="30"/>
      <c r="L59" s="30"/>
    </row>
    <row r="60" spans="1:12">
      <c r="A60" s="28"/>
      <c r="B60" s="30"/>
      <c r="C60" s="10"/>
      <c r="D60" s="30"/>
      <c r="E60" s="30"/>
      <c r="F60" s="30"/>
      <c r="G60" s="30"/>
      <c r="H60" s="30"/>
      <c r="I60" s="30"/>
      <c r="J60" s="30"/>
      <c r="K60" s="30"/>
      <c r="L60" s="30"/>
    </row>
    <row r="61" spans="1:12" ht="51">
      <c r="A61" s="28"/>
      <c r="B61" s="30"/>
      <c r="C61" s="2" t="s">
        <v>161</v>
      </c>
      <c r="D61" s="30"/>
      <c r="E61" s="30"/>
      <c r="F61" s="30"/>
      <c r="G61" s="30"/>
      <c r="H61" s="30"/>
      <c r="I61" s="30"/>
      <c r="J61" s="30"/>
      <c r="K61" s="30"/>
      <c r="L61" s="30"/>
    </row>
    <row r="62" spans="1:12" ht="102.75" thickBot="1">
      <c r="A62" s="29"/>
      <c r="B62" s="24"/>
      <c r="C62" s="3" t="s">
        <v>162</v>
      </c>
      <c r="D62" s="24"/>
      <c r="E62" s="24"/>
      <c r="F62" s="24"/>
      <c r="G62" s="24"/>
      <c r="H62" s="24"/>
      <c r="I62" s="24"/>
      <c r="J62" s="24"/>
      <c r="K62" s="24"/>
      <c r="L62" s="24"/>
    </row>
    <row r="63" spans="1:12" ht="51">
      <c r="A63" s="27" t="s">
        <v>165</v>
      </c>
      <c r="B63" s="23" t="s">
        <v>166</v>
      </c>
      <c r="C63" s="2" t="s">
        <v>167</v>
      </c>
      <c r="D63" s="23">
        <v>4</v>
      </c>
      <c r="E63" s="23">
        <v>4</v>
      </c>
      <c r="F63" s="23" t="s">
        <v>45</v>
      </c>
      <c r="G63" s="25">
        <v>22730</v>
      </c>
      <c r="H63" s="23" t="s">
        <v>173</v>
      </c>
      <c r="I63" s="23" t="s">
        <v>174</v>
      </c>
      <c r="J63" s="23" t="s">
        <v>85</v>
      </c>
      <c r="K63" s="23">
        <v>1043</v>
      </c>
      <c r="L63" s="23" t="s">
        <v>175</v>
      </c>
    </row>
    <row r="64" spans="1:12">
      <c r="A64" s="28"/>
      <c r="B64" s="30"/>
      <c r="C64" s="10"/>
      <c r="D64" s="30"/>
      <c r="E64" s="30"/>
      <c r="F64" s="30"/>
      <c r="G64" s="34"/>
      <c r="H64" s="30"/>
      <c r="I64" s="30"/>
      <c r="J64" s="30"/>
      <c r="K64" s="30"/>
      <c r="L64" s="30"/>
    </row>
    <row r="65" spans="1:12" ht="255">
      <c r="A65" s="28"/>
      <c r="B65" s="30"/>
      <c r="C65" s="2" t="s">
        <v>168</v>
      </c>
      <c r="D65" s="30"/>
      <c r="E65" s="30"/>
      <c r="F65" s="30"/>
      <c r="G65" s="34"/>
      <c r="H65" s="30"/>
      <c r="I65" s="30"/>
      <c r="J65" s="30"/>
      <c r="K65" s="30"/>
      <c r="L65" s="30"/>
    </row>
    <row r="66" spans="1:12" ht="102">
      <c r="A66" s="28"/>
      <c r="B66" s="30"/>
      <c r="C66" s="2" t="s">
        <v>169</v>
      </c>
      <c r="D66" s="30"/>
      <c r="E66" s="30"/>
      <c r="F66" s="30"/>
      <c r="G66" s="34"/>
      <c r="H66" s="30"/>
      <c r="I66" s="30"/>
      <c r="J66" s="30"/>
      <c r="K66" s="30"/>
      <c r="L66" s="30"/>
    </row>
    <row r="67" spans="1:12" ht="76.5">
      <c r="A67" s="28"/>
      <c r="B67" s="30"/>
      <c r="C67" s="2" t="s">
        <v>170</v>
      </c>
      <c r="D67" s="30"/>
      <c r="E67" s="30"/>
      <c r="F67" s="30"/>
      <c r="G67" s="34"/>
      <c r="H67" s="30"/>
      <c r="I67" s="30"/>
      <c r="J67" s="30"/>
      <c r="K67" s="30"/>
      <c r="L67" s="30"/>
    </row>
    <row r="68" spans="1:12" ht="178.5">
      <c r="A68" s="28"/>
      <c r="B68" s="30"/>
      <c r="C68" s="2" t="s">
        <v>171</v>
      </c>
      <c r="D68" s="30"/>
      <c r="E68" s="30"/>
      <c r="F68" s="30"/>
      <c r="G68" s="34"/>
      <c r="H68" s="30"/>
      <c r="I68" s="30"/>
      <c r="J68" s="30"/>
      <c r="K68" s="30"/>
      <c r="L68" s="30"/>
    </row>
    <row r="69" spans="1:12" ht="166.5" thickBot="1">
      <c r="A69" s="29"/>
      <c r="B69" s="24"/>
      <c r="C69" s="3" t="s">
        <v>172</v>
      </c>
      <c r="D69" s="24"/>
      <c r="E69" s="24"/>
      <c r="F69" s="24"/>
      <c r="G69" s="26"/>
      <c r="H69" s="24"/>
      <c r="I69" s="24"/>
      <c r="J69" s="24"/>
      <c r="K69" s="24"/>
      <c r="L69" s="24"/>
    </row>
    <row r="70" spans="1:12" ht="114.75">
      <c r="A70" s="27" t="s">
        <v>176</v>
      </c>
      <c r="B70" s="2" t="s">
        <v>177</v>
      </c>
      <c r="C70" s="2" t="s">
        <v>179</v>
      </c>
      <c r="D70" s="23">
        <v>29</v>
      </c>
      <c r="E70" s="23">
        <v>24</v>
      </c>
      <c r="F70" s="23" t="s">
        <v>35</v>
      </c>
      <c r="G70" s="25">
        <v>1221985</v>
      </c>
      <c r="H70" s="25">
        <v>1221985</v>
      </c>
      <c r="I70" s="23" t="s">
        <v>181</v>
      </c>
      <c r="J70" s="23" t="s">
        <v>85</v>
      </c>
      <c r="K70" s="23">
        <v>600</v>
      </c>
      <c r="L70" s="23" t="s">
        <v>182</v>
      </c>
    </row>
    <row r="71" spans="1:12" ht="115.5" thickBot="1">
      <c r="A71" s="29"/>
      <c r="B71" s="3" t="s">
        <v>178</v>
      </c>
      <c r="C71" s="3" t="s">
        <v>180</v>
      </c>
      <c r="D71" s="24"/>
      <c r="E71" s="24"/>
      <c r="F71" s="24"/>
      <c r="G71" s="26"/>
      <c r="H71" s="26"/>
      <c r="I71" s="24"/>
      <c r="J71" s="24"/>
      <c r="K71" s="24"/>
      <c r="L71" s="24"/>
    </row>
    <row r="72" spans="1:12" ht="191.25">
      <c r="A72" s="27" t="s">
        <v>5</v>
      </c>
      <c r="B72" s="23" t="s">
        <v>183</v>
      </c>
      <c r="C72" s="2" t="s">
        <v>184</v>
      </c>
      <c r="D72" s="23">
        <v>29</v>
      </c>
      <c r="E72" s="23">
        <v>29</v>
      </c>
      <c r="F72" s="23" t="s">
        <v>37</v>
      </c>
      <c r="G72" s="23">
        <v>700</v>
      </c>
      <c r="H72" s="23">
        <v>700</v>
      </c>
      <c r="I72" s="23" t="s">
        <v>186</v>
      </c>
      <c r="J72" s="23" t="s">
        <v>37</v>
      </c>
      <c r="K72" s="23" t="s">
        <v>38</v>
      </c>
      <c r="L72" s="23" t="s">
        <v>187</v>
      </c>
    </row>
    <row r="73" spans="1:12" ht="306.75" thickBot="1">
      <c r="A73" s="29"/>
      <c r="B73" s="24"/>
      <c r="C73" s="3" t="s">
        <v>185</v>
      </c>
      <c r="D73" s="24"/>
      <c r="E73" s="24"/>
      <c r="F73" s="24"/>
      <c r="G73" s="24"/>
      <c r="H73" s="24"/>
      <c r="I73" s="24"/>
      <c r="J73" s="24"/>
      <c r="K73" s="24"/>
      <c r="L73" s="24"/>
    </row>
    <row r="74" spans="1:12" ht="140.25">
      <c r="A74" s="27" t="s">
        <v>188</v>
      </c>
      <c r="B74" s="2" t="s">
        <v>189</v>
      </c>
      <c r="C74" s="2" t="s">
        <v>191</v>
      </c>
      <c r="D74" s="23">
        <v>14</v>
      </c>
      <c r="E74" s="23">
        <v>14</v>
      </c>
      <c r="F74" s="23" t="s">
        <v>2</v>
      </c>
      <c r="G74" s="23" t="s">
        <v>38</v>
      </c>
      <c r="H74" s="23" t="s">
        <v>38</v>
      </c>
      <c r="I74" s="23" t="s">
        <v>193</v>
      </c>
      <c r="J74" s="23" t="s">
        <v>38</v>
      </c>
      <c r="K74" s="23">
        <v>323</v>
      </c>
      <c r="L74" s="10"/>
    </row>
    <row r="75" spans="1:12" ht="140.25">
      <c r="A75" s="28"/>
      <c r="B75" s="2" t="s">
        <v>190</v>
      </c>
      <c r="C75" s="2" t="s">
        <v>192</v>
      </c>
      <c r="D75" s="30"/>
      <c r="E75" s="30"/>
      <c r="F75" s="30"/>
      <c r="G75" s="30"/>
      <c r="H75" s="30"/>
      <c r="I75" s="30"/>
      <c r="J75" s="30"/>
      <c r="K75" s="30"/>
      <c r="L75" s="2" t="s">
        <v>194</v>
      </c>
    </row>
    <row r="76" spans="1:12" ht="140.25">
      <c r="A76" s="28"/>
      <c r="B76" s="8"/>
      <c r="C76" s="8"/>
      <c r="D76" s="30"/>
      <c r="E76" s="30"/>
      <c r="F76" s="30"/>
      <c r="G76" s="30"/>
      <c r="H76" s="30"/>
      <c r="I76" s="30"/>
      <c r="J76" s="30"/>
      <c r="K76" s="30"/>
      <c r="L76" s="2" t="s">
        <v>195</v>
      </c>
    </row>
    <row r="77" spans="1:12" ht="127.5">
      <c r="A77" s="28"/>
      <c r="B77" s="8"/>
      <c r="C77" s="8"/>
      <c r="D77" s="30"/>
      <c r="E77" s="30"/>
      <c r="F77" s="30"/>
      <c r="G77" s="30"/>
      <c r="H77" s="30"/>
      <c r="I77" s="30"/>
      <c r="J77" s="30"/>
      <c r="K77" s="30"/>
      <c r="L77" s="2" t="s">
        <v>196</v>
      </c>
    </row>
    <row r="78" spans="1:12" ht="26.25" thickBot="1">
      <c r="A78" s="29"/>
      <c r="B78" s="9"/>
      <c r="C78" s="9"/>
      <c r="D78" s="24"/>
      <c r="E78" s="24"/>
      <c r="F78" s="24"/>
      <c r="G78" s="24"/>
      <c r="H78" s="24"/>
      <c r="I78" s="24"/>
      <c r="J78" s="24"/>
      <c r="K78" s="24"/>
      <c r="L78" s="3" t="s">
        <v>197</v>
      </c>
    </row>
    <row r="79" spans="1:12" ht="242.25">
      <c r="A79" s="27" t="s">
        <v>198</v>
      </c>
      <c r="B79" s="23" t="s">
        <v>199</v>
      </c>
      <c r="C79" s="2" t="s">
        <v>200</v>
      </c>
      <c r="D79" s="23" t="s">
        <v>205</v>
      </c>
      <c r="E79" s="23" t="s">
        <v>38</v>
      </c>
      <c r="F79" s="23" t="s">
        <v>38</v>
      </c>
      <c r="G79" s="23">
        <v>50000</v>
      </c>
      <c r="H79" s="23" t="s">
        <v>38</v>
      </c>
      <c r="I79" s="23" t="s">
        <v>38</v>
      </c>
      <c r="J79" s="23" t="s">
        <v>38</v>
      </c>
      <c r="K79" s="23" t="s">
        <v>38</v>
      </c>
      <c r="L79" s="23" t="s">
        <v>206</v>
      </c>
    </row>
    <row r="80" spans="1:12" ht="409.5">
      <c r="A80" s="28"/>
      <c r="B80" s="30"/>
      <c r="C80" s="2" t="s">
        <v>201</v>
      </c>
      <c r="D80" s="30"/>
      <c r="E80" s="30"/>
      <c r="F80" s="30"/>
      <c r="G80" s="30"/>
      <c r="H80" s="30"/>
      <c r="I80" s="30"/>
      <c r="J80" s="30"/>
      <c r="K80" s="30"/>
      <c r="L80" s="30"/>
    </row>
    <row r="81" spans="1:12" ht="25.5">
      <c r="A81" s="28"/>
      <c r="B81" s="30"/>
      <c r="C81" s="2" t="s">
        <v>202</v>
      </c>
      <c r="D81" s="30"/>
      <c r="E81" s="30"/>
      <c r="F81" s="30"/>
      <c r="G81" s="30"/>
      <c r="H81" s="30"/>
      <c r="I81" s="30"/>
      <c r="J81" s="30"/>
      <c r="K81" s="30"/>
      <c r="L81" s="30"/>
    </row>
    <row r="82" spans="1:12" ht="204">
      <c r="A82" s="28"/>
      <c r="B82" s="30"/>
      <c r="C82" s="2" t="s">
        <v>203</v>
      </c>
      <c r="D82" s="30"/>
      <c r="E82" s="30"/>
      <c r="F82" s="30"/>
      <c r="G82" s="30"/>
      <c r="H82" s="30"/>
      <c r="I82" s="30"/>
      <c r="J82" s="30"/>
      <c r="K82" s="30"/>
      <c r="L82" s="30"/>
    </row>
    <row r="83" spans="1:12" ht="192" thickBot="1">
      <c r="A83" s="29"/>
      <c r="B83" s="24"/>
      <c r="C83" s="3" t="s">
        <v>204</v>
      </c>
      <c r="D83" s="24"/>
      <c r="E83" s="24"/>
      <c r="F83" s="24"/>
      <c r="G83" s="24"/>
      <c r="H83" s="24"/>
      <c r="I83" s="24"/>
      <c r="J83" s="24"/>
      <c r="K83" s="24"/>
      <c r="L83" s="24"/>
    </row>
    <row r="84" spans="1:12" ht="204">
      <c r="A84" s="27" t="s">
        <v>207</v>
      </c>
      <c r="B84" s="23" t="s">
        <v>208</v>
      </c>
      <c r="C84" s="2" t="s">
        <v>209</v>
      </c>
      <c r="D84" s="23" t="s">
        <v>211</v>
      </c>
      <c r="E84" s="23" t="s">
        <v>38</v>
      </c>
      <c r="F84" s="23" t="s">
        <v>38</v>
      </c>
      <c r="G84" s="23" t="s">
        <v>212</v>
      </c>
      <c r="H84" s="23" t="s">
        <v>38</v>
      </c>
      <c r="I84" s="23" t="s">
        <v>38</v>
      </c>
      <c r="J84" s="23" t="s">
        <v>38</v>
      </c>
      <c r="K84" s="23" t="s">
        <v>38</v>
      </c>
      <c r="L84" s="23" t="s">
        <v>213</v>
      </c>
    </row>
    <row r="85" spans="1:12" ht="255.75" thickBot="1">
      <c r="A85" s="29"/>
      <c r="B85" s="24"/>
      <c r="C85" s="3" t="s">
        <v>210</v>
      </c>
      <c r="D85" s="24"/>
      <c r="E85" s="24"/>
      <c r="F85" s="24"/>
      <c r="G85" s="24"/>
      <c r="H85" s="24"/>
      <c r="I85" s="24"/>
      <c r="J85" s="24"/>
      <c r="K85" s="24"/>
      <c r="L85" s="24"/>
    </row>
    <row r="86" spans="1:12" ht="178.5">
      <c r="A86" s="27" t="s">
        <v>214</v>
      </c>
      <c r="B86" s="23" t="s">
        <v>215</v>
      </c>
      <c r="C86" s="2" t="s">
        <v>216</v>
      </c>
      <c r="D86" s="23" t="s">
        <v>38</v>
      </c>
      <c r="E86" s="23" t="s">
        <v>38</v>
      </c>
      <c r="F86" s="23" t="s">
        <v>38</v>
      </c>
      <c r="G86" s="25">
        <v>100000</v>
      </c>
      <c r="H86" s="23" t="s">
        <v>38</v>
      </c>
      <c r="I86" s="23" t="s">
        <v>219</v>
      </c>
      <c r="J86" s="23" t="s">
        <v>38</v>
      </c>
      <c r="K86" s="23" t="s">
        <v>38</v>
      </c>
      <c r="L86" s="23" t="s">
        <v>220</v>
      </c>
    </row>
    <row r="87" spans="1:12" ht="153">
      <c r="A87" s="28"/>
      <c r="B87" s="30"/>
      <c r="C87" s="2" t="s">
        <v>217</v>
      </c>
      <c r="D87" s="30"/>
      <c r="E87" s="30"/>
      <c r="F87" s="30"/>
      <c r="G87" s="34"/>
      <c r="H87" s="30"/>
      <c r="I87" s="30"/>
      <c r="J87" s="30"/>
      <c r="K87" s="30"/>
      <c r="L87" s="30"/>
    </row>
    <row r="88" spans="1:12" ht="409.6" thickBot="1">
      <c r="A88" s="29"/>
      <c r="B88" s="24"/>
      <c r="C88" s="3" t="s">
        <v>218</v>
      </c>
      <c r="D88" s="24"/>
      <c r="E88" s="24"/>
      <c r="F88" s="24"/>
      <c r="G88" s="26"/>
      <c r="H88" s="24"/>
      <c r="I88" s="24"/>
      <c r="J88" s="24"/>
      <c r="K88" s="24"/>
      <c r="L88" s="24"/>
    </row>
    <row r="89" spans="1:12" ht="267.75">
      <c r="A89" s="27" t="s">
        <v>221</v>
      </c>
      <c r="B89" s="23" t="s">
        <v>222</v>
      </c>
      <c r="C89" s="2" t="s">
        <v>223</v>
      </c>
      <c r="D89" s="23">
        <v>9</v>
      </c>
      <c r="E89" s="23">
        <v>6</v>
      </c>
      <c r="F89" s="23" t="s">
        <v>2</v>
      </c>
      <c r="G89" s="23" t="s">
        <v>226</v>
      </c>
      <c r="H89" s="25">
        <v>150000</v>
      </c>
      <c r="I89" s="23" t="s">
        <v>227</v>
      </c>
      <c r="J89" s="23" t="s">
        <v>85</v>
      </c>
      <c r="K89" s="23">
        <v>15</v>
      </c>
      <c r="L89" s="23" t="s">
        <v>228</v>
      </c>
    </row>
    <row r="90" spans="1:12" ht="280.5">
      <c r="A90" s="28"/>
      <c r="B90" s="30"/>
      <c r="C90" s="2" t="s">
        <v>224</v>
      </c>
      <c r="D90" s="30"/>
      <c r="E90" s="30"/>
      <c r="F90" s="30"/>
      <c r="G90" s="30"/>
      <c r="H90" s="34"/>
      <c r="I90" s="30"/>
      <c r="J90" s="30"/>
      <c r="K90" s="30"/>
      <c r="L90" s="30"/>
    </row>
    <row r="91" spans="1:12" ht="243" thickBot="1">
      <c r="A91" s="29"/>
      <c r="B91" s="24"/>
      <c r="C91" s="3" t="s">
        <v>225</v>
      </c>
      <c r="D91" s="24"/>
      <c r="E91" s="24"/>
      <c r="F91" s="24"/>
      <c r="G91" s="24"/>
      <c r="H91" s="26"/>
      <c r="I91" s="24"/>
      <c r="J91" s="24"/>
      <c r="K91" s="24"/>
      <c r="L91" s="24"/>
    </row>
    <row r="92" spans="1:12" ht="242.25">
      <c r="A92" s="27" t="s">
        <v>229</v>
      </c>
      <c r="B92" s="23" t="s">
        <v>230</v>
      </c>
      <c r="C92" s="2" t="s">
        <v>231</v>
      </c>
      <c r="D92" s="23" t="s">
        <v>234</v>
      </c>
      <c r="E92" s="23" t="s">
        <v>38</v>
      </c>
      <c r="F92" s="23" t="s">
        <v>2</v>
      </c>
      <c r="G92" s="23" t="s">
        <v>234</v>
      </c>
      <c r="H92" s="23" t="s">
        <v>38</v>
      </c>
      <c r="I92" s="23" t="s">
        <v>234</v>
      </c>
      <c r="J92" s="23" t="s">
        <v>38</v>
      </c>
      <c r="K92" s="23" t="s">
        <v>38</v>
      </c>
      <c r="L92" s="23" t="s">
        <v>38</v>
      </c>
    </row>
    <row r="93" spans="1:12" ht="293.25">
      <c r="A93" s="28"/>
      <c r="B93" s="30"/>
      <c r="C93" s="2" t="s">
        <v>232</v>
      </c>
      <c r="D93" s="30"/>
      <c r="E93" s="30"/>
      <c r="F93" s="30"/>
      <c r="G93" s="30"/>
      <c r="H93" s="30"/>
      <c r="I93" s="30"/>
      <c r="J93" s="30"/>
      <c r="K93" s="30"/>
      <c r="L93" s="30"/>
    </row>
    <row r="94" spans="1:12" ht="255.75" thickBot="1">
      <c r="A94" s="29"/>
      <c r="B94" s="24"/>
      <c r="C94" s="3" t="s">
        <v>233</v>
      </c>
      <c r="D94" s="24"/>
      <c r="E94" s="24"/>
      <c r="F94" s="24"/>
      <c r="G94" s="24"/>
      <c r="H94" s="24"/>
      <c r="I94" s="24"/>
      <c r="J94" s="24"/>
      <c r="K94" s="24"/>
      <c r="L94" s="24"/>
    </row>
    <row r="95" spans="1:12" ht="140.25">
      <c r="A95" s="15" t="s">
        <v>235</v>
      </c>
      <c r="B95" s="23" t="s">
        <v>237</v>
      </c>
      <c r="C95" s="2" t="s">
        <v>238</v>
      </c>
      <c r="D95" s="2" t="s">
        <v>240</v>
      </c>
      <c r="E95" s="23" t="s">
        <v>38</v>
      </c>
      <c r="F95" s="23" t="s">
        <v>4</v>
      </c>
      <c r="G95" s="25">
        <v>315000</v>
      </c>
      <c r="H95" s="23" t="s">
        <v>38</v>
      </c>
      <c r="I95" s="23" t="s">
        <v>38</v>
      </c>
      <c r="J95" s="23" t="s">
        <v>38</v>
      </c>
      <c r="K95" s="23" t="s">
        <v>38</v>
      </c>
      <c r="L95" s="23" t="s">
        <v>242</v>
      </c>
    </row>
    <row r="96" spans="1:12" ht="127.5">
      <c r="A96" s="15" t="s">
        <v>236</v>
      </c>
      <c r="B96" s="30"/>
      <c r="C96" s="2" t="s">
        <v>239</v>
      </c>
      <c r="D96" s="10"/>
      <c r="E96" s="30"/>
      <c r="F96" s="30"/>
      <c r="G96" s="34"/>
      <c r="H96" s="30"/>
      <c r="I96" s="30"/>
      <c r="J96" s="30"/>
      <c r="K96" s="30"/>
      <c r="L96" s="30"/>
    </row>
    <row r="97" spans="1:12" ht="294" thickBot="1">
      <c r="A97" s="4"/>
      <c r="B97" s="24"/>
      <c r="C97" s="9"/>
      <c r="D97" s="3" t="s">
        <v>241</v>
      </c>
      <c r="E97" s="24"/>
      <c r="F97" s="24"/>
      <c r="G97" s="26"/>
      <c r="H97" s="24"/>
      <c r="I97" s="24"/>
      <c r="J97" s="24"/>
      <c r="K97" s="24"/>
      <c r="L97" s="24"/>
    </row>
    <row r="98" spans="1:12" ht="409.5">
      <c r="A98" s="15" t="s">
        <v>243</v>
      </c>
      <c r="B98" s="23" t="s">
        <v>245</v>
      </c>
      <c r="C98" s="2" t="s">
        <v>246</v>
      </c>
      <c r="D98" s="23" t="s">
        <v>248</v>
      </c>
      <c r="E98" s="23" t="s">
        <v>38</v>
      </c>
      <c r="F98" s="23" t="s">
        <v>2</v>
      </c>
      <c r="G98" s="23" t="s">
        <v>249</v>
      </c>
      <c r="H98" s="23" t="s">
        <v>38</v>
      </c>
      <c r="I98" s="23" t="s">
        <v>250</v>
      </c>
      <c r="J98" s="23" t="s">
        <v>38</v>
      </c>
      <c r="K98" s="23" t="s">
        <v>38</v>
      </c>
      <c r="L98" s="23" t="s">
        <v>251</v>
      </c>
    </row>
    <row r="99" spans="1:12" ht="26.25" thickBot="1">
      <c r="A99" s="16" t="s">
        <v>244</v>
      </c>
      <c r="B99" s="24"/>
      <c r="C99" s="3" t="s">
        <v>247</v>
      </c>
      <c r="D99" s="24"/>
      <c r="E99" s="24"/>
      <c r="F99" s="24"/>
      <c r="G99" s="24"/>
      <c r="H99" s="24"/>
      <c r="I99" s="24"/>
      <c r="J99" s="24"/>
      <c r="K99" s="24"/>
      <c r="L99" s="24"/>
    </row>
    <row r="100" spans="1:12" ht="179.25" thickBot="1">
      <c r="A100" s="16" t="s">
        <v>252</v>
      </c>
      <c r="B100" s="3" t="s">
        <v>14</v>
      </c>
      <c r="C100" s="3" t="s">
        <v>253</v>
      </c>
      <c r="D100" s="3" t="s">
        <v>254</v>
      </c>
      <c r="E100" s="3">
        <v>19</v>
      </c>
      <c r="F100" s="3" t="s">
        <v>4</v>
      </c>
      <c r="G100" s="3">
        <v>250000</v>
      </c>
      <c r="H100" s="3" t="s">
        <v>255</v>
      </c>
      <c r="I100" s="3" t="s">
        <v>256</v>
      </c>
      <c r="J100" s="3" t="s">
        <v>37</v>
      </c>
      <c r="K100" s="12" t="s">
        <v>257</v>
      </c>
      <c r="L100" s="3" t="s">
        <v>258</v>
      </c>
    </row>
    <row r="101" spans="1:12" ht="409.5">
      <c r="A101" s="19" t="s">
        <v>259</v>
      </c>
      <c r="B101" s="2" t="s">
        <v>260</v>
      </c>
      <c r="C101" s="2" t="s">
        <v>262</v>
      </c>
      <c r="D101" s="23">
        <v>6</v>
      </c>
      <c r="E101" s="23">
        <v>6</v>
      </c>
      <c r="F101" s="23" t="s">
        <v>2</v>
      </c>
      <c r="G101" s="25">
        <v>136128</v>
      </c>
      <c r="H101" s="25">
        <v>136128</v>
      </c>
      <c r="I101" s="23" t="s">
        <v>264</v>
      </c>
      <c r="J101" s="23" t="s">
        <v>265</v>
      </c>
      <c r="K101" s="23" t="s">
        <v>38</v>
      </c>
      <c r="L101" s="23" t="s">
        <v>266</v>
      </c>
    </row>
    <row r="102" spans="1:12" ht="409.6" thickBot="1">
      <c r="A102" s="20"/>
      <c r="B102" s="3" t="s">
        <v>261</v>
      </c>
      <c r="C102" s="3" t="s">
        <v>263</v>
      </c>
      <c r="D102" s="24"/>
      <c r="E102" s="24"/>
      <c r="F102" s="24"/>
      <c r="G102" s="26"/>
      <c r="H102" s="26"/>
      <c r="I102" s="24"/>
      <c r="J102" s="24"/>
      <c r="K102" s="24"/>
      <c r="L102" s="24"/>
    </row>
    <row r="103" spans="1:12" ht="153">
      <c r="A103" s="19" t="s">
        <v>8</v>
      </c>
      <c r="B103" s="2" t="s">
        <v>267</v>
      </c>
      <c r="C103" s="2" t="s">
        <v>269</v>
      </c>
      <c r="D103" s="23">
        <v>373</v>
      </c>
      <c r="E103" s="23" t="s">
        <v>157</v>
      </c>
      <c r="F103" s="23" t="s">
        <v>85</v>
      </c>
      <c r="G103" s="23" t="s">
        <v>272</v>
      </c>
      <c r="H103" s="23" t="s">
        <v>273</v>
      </c>
      <c r="I103" s="23" t="s">
        <v>273</v>
      </c>
      <c r="J103" s="23" t="s">
        <v>37</v>
      </c>
      <c r="K103" s="23" t="s">
        <v>273</v>
      </c>
      <c r="L103" s="23" t="s">
        <v>274</v>
      </c>
    </row>
    <row r="104" spans="1:12" ht="114.75">
      <c r="A104" s="41"/>
      <c r="B104" s="2" t="s">
        <v>268</v>
      </c>
      <c r="C104" s="10"/>
      <c r="D104" s="30"/>
      <c r="E104" s="30"/>
      <c r="F104" s="30"/>
      <c r="G104" s="30"/>
      <c r="H104" s="30"/>
      <c r="I104" s="30"/>
      <c r="J104" s="30"/>
      <c r="K104" s="30"/>
      <c r="L104" s="30"/>
    </row>
    <row r="105" spans="1:12" ht="165.75">
      <c r="A105" s="41"/>
      <c r="B105" s="8"/>
      <c r="C105" s="2" t="s">
        <v>270</v>
      </c>
      <c r="D105" s="30"/>
      <c r="E105" s="30"/>
      <c r="F105" s="30"/>
      <c r="G105" s="30"/>
      <c r="H105" s="30"/>
      <c r="I105" s="30"/>
      <c r="J105" s="30"/>
      <c r="K105" s="30"/>
      <c r="L105" s="30"/>
    </row>
    <row r="106" spans="1:12" ht="179.25" thickBot="1">
      <c r="A106" s="20"/>
      <c r="B106" s="9"/>
      <c r="C106" s="3" t="s">
        <v>271</v>
      </c>
      <c r="D106" s="24"/>
      <c r="E106" s="24"/>
      <c r="F106" s="24"/>
      <c r="G106" s="24"/>
      <c r="H106" s="24"/>
      <c r="I106" s="24"/>
      <c r="J106" s="24"/>
      <c r="K106" s="24"/>
      <c r="L106" s="24"/>
    </row>
    <row r="107" spans="1:12" ht="216.75">
      <c r="A107" s="19" t="s">
        <v>275</v>
      </c>
      <c r="B107" s="23" t="s">
        <v>14</v>
      </c>
      <c r="C107" s="2" t="s">
        <v>276</v>
      </c>
      <c r="D107" s="23">
        <v>20</v>
      </c>
      <c r="E107" s="23" t="s">
        <v>38</v>
      </c>
      <c r="F107" s="23" t="s">
        <v>38</v>
      </c>
      <c r="G107" s="23" t="s">
        <v>38</v>
      </c>
      <c r="H107" s="23" t="s">
        <v>38</v>
      </c>
      <c r="I107" s="23" t="s">
        <v>38</v>
      </c>
      <c r="J107" s="23" t="s">
        <v>38</v>
      </c>
      <c r="K107" s="23" t="s">
        <v>38</v>
      </c>
      <c r="L107" s="23" t="s">
        <v>279</v>
      </c>
    </row>
    <row r="108" spans="1:12">
      <c r="A108" s="41"/>
      <c r="B108" s="30"/>
      <c r="C108" s="10"/>
      <c r="D108" s="30"/>
      <c r="E108" s="30"/>
      <c r="F108" s="30"/>
      <c r="G108" s="30"/>
      <c r="H108" s="30"/>
      <c r="I108" s="30"/>
      <c r="J108" s="30"/>
      <c r="K108" s="30"/>
      <c r="L108" s="30"/>
    </row>
    <row r="109" spans="1:12" ht="409.5">
      <c r="A109" s="41"/>
      <c r="B109" s="30"/>
      <c r="C109" s="2" t="s">
        <v>277</v>
      </c>
      <c r="D109" s="30"/>
      <c r="E109" s="30"/>
      <c r="F109" s="30"/>
      <c r="G109" s="30"/>
      <c r="H109" s="30"/>
      <c r="I109" s="30"/>
      <c r="J109" s="30"/>
      <c r="K109" s="30"/>
      <c r="L109" s="30"/>
    </row>
    <row r="110" spans="1:12">
      <c r="A110" s="41"/>
      <c r="B110" s="30"/>
      <c r="C110" s="10"/>
      <c r="D110" s="30"/>
      <c r="E110" s="30"/>
      <c r="F110" s="30"/>
      <c r="G110" s="30"/>
      <c r="H110" s="30"/>
      <c r="I110" s="30"/>
      <c r="J110" s="30"/>
      <c r="K110" s="30"/>
      <c r="L110" s="30"/>
    </row>
    <row r="111" spans="1:12" ht="243" thickBot="1">
      <c r="A111" s="20"/>
      <c r="B111" s="24"/>
      <c r="C111" s="3" t="s">
        <v>278</v>
      </c>
      <c r="D111" s="24"/>
      <c r="E111" s="24"/>
      <c r="F111" s="24"/>
      <c r="G111" s="24"/>
      <c r="H111" s="24"/>
      <c r="I111" s="24"/>
      <c r="J111" s="24"/>
      <c r="K111" s="24"/>
      <c r="L111" s="24"/>
    </row>
    <row r="112" spans="1:12" ht="409.6" thickBot="1">
      <c r="A112" s="18" t="s">
        <v>280</v>
      </c>
      <c r="B112" s="3" t="s">
        <v>281</v>
      </c>
      <c r="C112" s="3" t="s">
        <v>282</v>
      </c>
      <c r="D112" s="3">
        <v>69</v>
      </c>
      <c r="E112" s="3">
        <v>69</v>
      </c>
      <c r="F112" s="3" t="s">
        <v>4</v>
      </c>
      <c r="G112" s="3">
        <v>320000</v>
      </c>
      <c r="H112" s="12">
        <v>320000</v>
      </c>
      <c r="I112" s="3" t="s">
        <v>174</v>
      </c>
      <c r="J112" s="3" t="s">
        <v>4</v>
      </c>
      <c r="K112" s="3">
        <v>281</v>
      </c>
      <c r="L112" s="3" t="s">
        <v>283</v>
      </c>
    </row>
    <row r="113" spans="1:12" ht="318.75">
      <c r="A113" s="19" t="s">
        <v>13</v>
      </c>
      <c r="B113" s="23" t="s">
        <v>14</v>
      </c>
      <c r="C113" s="2" t="s">
        <v>284</v>
      </c>
      <c r="D113" s="23">
        <v>6</v>
      </c>
      <c r="E113" s="23">
        <v>6</v>
      </c>
      <c r="F113" s="23" t="s">
        <v>2</v>
      </c>
      <c r="G113" s="23" t="s">
        <v>287</v>
      </c>
      <c r="H113" s="23" t="s">
        <v>288</v>
      </c>
      <c r="I113" s="23" t="s">
        <v>289</v>
      </c>
      <c r="J113" s="23" t="s">
        <v>37</v>
      </c>
      <c r="K113" s="23" t="s">
        <v>38</v>
      </c>
      <c r="L113" s="2" t="s">
        <v>290</v>
      </c>
    </row>
    <row r="114" spans="1:12" ht="38.25">
      <c r="A114" s="41"/>
      <c r="B114" s="30"/>
      <c r="C114" s="10"/>
      <c r="D114" s="30"/>
      <c r="E114" s="30"/>
      <c r="F114" s="30"/>
      <c r="G114" s="30"/>
      <c r="H114" s="30"/>
      <c r="I114" s="30"/>
      <c r="J114" s="30"/>
      <c r="K114" s="30"/>
      <c r="L114" s="2" t="s">
        <v>291</v>
      </c>
    </row>
    <row r="115" spans="1:12" ht="409.5">
      <c r="A115" s="41"/>
      <c r="B115" s="30"/>
      <c r="C115" s="2" t="s">
        <v>285</v>
      </c>
      <c r="D115" s="30"/>
      <c r="E115" s="30"/>
      <c r="F115" s="30"/>
      <c r="G115" s="30"/>
      <c r="H115" s="30"/>
      <c r="I115" s="30"/>
      <c r="J115" s="30"/>
      <c r="K115" s="30"/>
      <c r="L115" s="8"/>
    </row>
    <row r="116" spans="1:12" ht="294" thickBot="1">
      <c r="A116" s="20"/>
      <c r="B116" s="24"/>
      <c r="C116" s="3" t="s">
        <v>286</v>
      </c>
      <c r="D116" s="24"/>
      <c r="E116" s="24"/>
      <c r="F116" s="24"/>
      <c r="G116" s="24"/>
      <c r="H116" s="24"/>
      <c r="I116" s="24"/>
      <c r="J116" s="24"/>
      <c r="K116" s="24"/>
      <c r="L116" s="9"/>
    </row>
    <row r="117" spans="1:12" ht="396" thickBot="1">
      <c r="A117" s="18" t="s">
        <v>292</v>
      </c>
      <c r="B117" s="3" t="s">
        <v>293</v>
      </c>
      <c r="C117" s="3" t="s">
        <v>294</v>
      </c>
      <c r="D117" s="3">
        <v>77</v>
      </c>
      <c r="E117" s="3" t="s">
        <v>38</v>
      </c>
      <c r="F117" s="3" t="s">
        <v>38</v>
      </c>
      <c r="G117" s="3" t="s">
        <v>38</v>
      </c>
      <c r="H117" s="3" t="s">
        <v>38</v>
      </c>
      <c r="I117" s="3" t="s">
        <v>38</v>
      </c>
      <c r="J117" s="3" t="s">
        <v>38</v>
      </c>
      <c r="K117" s="3" t="s">
        <v>38</v>
      </c>
      <c r="L117" s="3" t="s">
        <v>295</v>
      </c>
    </row>
    <row r="118" spans="1:12" ht="255.75" thickBot="1">
      <c r="A118" s="18" t="s">
        <v>296</v>
      </c>
      <c r="B118" s="3" t="s">
        <v>297</v>
      </c>
      <c r="C118" s="3" t="s">
        <v>298</v>
      </c>
      <c r="D118" s="3">
        <v>27</v>
      </c>
      <c r="E118" s="3">
        <v>27</v>
      </c>
      <c r="F118" s="3" t="s">
        <v>4</v>
      </c>
      <c r="G118" s="12">
        <v>80433</v>
      </c>
      <c r="H118" s="3" t="s">
        <v>299</v>
      </c>
      <c r="I118" s="3" t="s">
        <v>300</v>
      </c>
      <c r="J118" s="3" t="s">
        <v>37</v>
      </c>
      <c r="K118" s="3" t="s">
        <v>301</v>
      </c>
      <c r="L118" s="12" t="s">
        <v>302</v>
      </c>
    </row>
    <row r="119" spans="1:12" ht="166.5" thickBot="1">
      <c r="A119" s="16" t="s">
        <v>303</v>
      </c>
      <c r="B119" s="3" t="s">
        <v>304</v>
      </c>
      <c r="C119" s="3" t="s">
        <v>305</v>
      </c>
      <c r="D119" s="3">
        <v>34</v>
      </c>
      <c r="E119" s="3">
        <v>34</v>
      </c>
      <c r="F119" s="3" t="s">
        <v>306</v>
      </c>
      <c r="G119" s="3" t="s">
        <v>307</v>
      </c>
      <c r="H119" s="3" t="s">
        <v>307</v>
      </c>
      <c r="I119" s="3" t="s">
        <v>308</v>
      </c>
      <c r="J119" s="3" t="s">
        <v>85</v>
      </c>
      <c r="K119" s="3">
        <v>85</v>
      </c>
      <c r="L119" s="3" t="s">
        <v>309</v>
      </c>
    </row>
    <row r="120" spans="1:12" ht="177.75" customHeight="1">
      <c r="A120" s="27" t="s">
        <v>310</v>
      </c>
      <c r="B120" s="2" t="s">
        <v>17</v>
      </c>
      <c r="C120" s="39" t="s">
        <v>312</v>
      </c>
      <c r="D120" s="23">
        <v>43</v>
      </c>
      <c r="E120" s="23">
        <v>43</v>
      </c>
      <c r="F120" s="23" t="s">
        <v>37</v>
      </c>
      <c r="G120" s="25">
        <v>1000000</v>
      </c>
      <c r="H120" s="25">
        <v>1000000</v>
      </c>
      <c r="I120" s="23" t="s">
        <v>313</v>
      </c>
      <c r="J120" s="23" t="s">
        <v>314</v>
      </c>
      <c r="K120" s="23" t="s">
        <v>315</v>
      </c>
      <c r="L120" s="23" t="s">
        <v>316</v>
      </c>
    </row>
    <row r="121" spans="1:12" ht="64.5" thickBot="1">
      <c r="A121" s="29"/>
      <c r="B121" s="3" t="s">
        <v>311</v>
      </c>
      <c r="C121" s="40"/>
      <c r="D121" s="24"/>
      <c r="E121" s="24"/>
      <c r="F121" s="24"/>
      <c r="G121" s="26"/>
      <c r="H121" s="26"/>
      <c r="I121" s="24"/>
      <c r="J121" s="24"/>
      <c r="K121" s="24"/>
      <c r="L121" s="24"/>
    </row>
    <row r="122" spans="1:12" ht="102">
      <c r="A122" s="27" t="s">
        <v>317</v>
      </c>
      <c r="B122" s="23" t="s">
        <v>318</v>
      </c>
      <c r="C122" s="2" t="s">
        <v>319</v>
      </c>
      <c r="D122" s="23" t="s">
        <v>322</v>
      </c>
      <c r="E122" s="23" t="s">
        <v>38</v>
      </c>
      <c r="F122" s="23" t="s">
        <v>85</v>
      </c>
      <c r="G122" s="23" t="s">
        <v>323</v>
      </c>
      <c r="H122" s="23" t="s">
        <v>38</v>
      </c>
      <c r="I122" s="23" t="s">
        <v>324</v>
      </c>
      <c r="J122" s="23" t="s">
        <v>85</v>
      </c>
      <c r="K122" s="23" t="s">
        <v>38</v>
      </c>
      <c r="L122" s="23" t="s">
        <v>325</v>
      </c>
    </row>
    <row r="123" spans="1:12" ht="114.75">
      <c r="A123" s="28"/>
      <c r="B123" s="30"/>
      <c r="C123" s="2" t="s">
        <v>320</v>
      </c>
      <c r="D123" s="30"/>
      <c r="E123" s="30"/>
      <c r="F123" s="30"/>
      <c r="G123" s="30"/>
      <c r="H123" s="30"/>
      <c r="I123" s="30"/>
      <c r="J123" s="30"/>
      <c r="K123" s="30"/>
      <c r="L123" s="30"/>
    </row>
    <row r="124" spans="1:12" ht="90" thickBot="1">
      <c r="A124" s="29"/>
      <c r="B124" s="24"/>
      <c r="C124" s="3" t="s">
        <v>321</v>
      </c>
      <c r="D124" s="24"/>
      <c r="E124" s="24"/>
      <c r="F124" s="24"/>
      <c r="G124" s="24"/>
      <c r="H124" s="24"/>
      <c r="I124" s="24"/>
      <c r="J124" s="24"/>
      <c r="K124" s="24"/>
      <c r="L124" s="24"/>
    </row>
    <row r="125" spans="1:12" ht="409.6" customHeight="1">
      <c r="A125" s="27" t="s">
        <v>326</v>
      </c>
      <c r="B125" s="23" t="s">
        <v>327</v>
      </c>
      <c r="C125" s="23" t="s">
        <v>328</v>
      </c>
      <c r="D125" s="23" t="s">
        <v>329</v>
      </c>
      <c r="E125" s="23" t="s">
        <v>330</v>
      </c>
      <c r="F125" s="23" t="s">
        <v>330</v>
      </c>
      <c r="G125" s="23" t="s">
        <v>331</v>
      </c>
      <c r="H125" s="23" t="s">
        <v>330</v>
      </c>
      <c r="I125" s="31" t="s">
        <v>330</v>
      </c>
      <c r="J125" s="23" t="s">
        <v>330</v>
      </c>
      <c r="K125" s="2" t="s">
        <v>332</v>
      </c>
      <c r="L125" s="23" t="s">
        <v>334</v>
      </c>
    </row>
    <row r="126" spans="1:12" ht="39" thickBot="1">
      <c r="A126" s="29"/>
      <c r="B126" s="24"/>
      <c r="C126" s="24"/>
      <c r="D126" s="24"/>
      <c r="E126" s="24"/>
      <c r="F126" s="24"/>
      <c r="G126" s="24"/>
      <c r="H126" s="24"/>
      <c r="I126" s="33"/>
      <c r="J126" s="24"/>
      <c r="K126" s="3" t="s">
        <v>333</v>
      </c>
      <c r="L126" s="24"/>
    </row>
    <row r="127" spans="1:12" ht="409.6" thickBot="1">
      <c r="A127" s="16" t="s">
        <v>335</v>
      </c>
      <c r="B127" s="3" t="s">
        <v>336</v>
      </c>
      <c r="C127" s="3" t="s">
        <v>337</v>
      </c>
      <c r="D127" s="3" t="s">
        <v>38</v>
      </c>
      <c r="E127" s="3" t="s">
        <v>38</v>
      </c>
      <c r="F127" s="3" t="s">
        <v>38</v>
      </c>
      <c r="G127" s="3" t="s">
        <v>38</v>
      </c>
      <c r="H127" s="3" t="s">
        <v>38</v>
      </c>
      <c r="I127" s="3" t="s">
        <v>38</v>
      </c>
      <c r="J127" s="3" t="s">
        <v>38</v>
      </c>
      <c r="K127" s="3" t="s">
        <v>38</v>
      </c>
      <c r="L127" s="3" t="s">
        <v>38</v>
      </c>
    </row>
    <row r="128" spans="1:12" ht="192" thickBot="1">
      <c r="A128" s="13" t="s">
        <v>338</v>
      </c>
      <c r="B128" s="3" t="s">
        <v>339</v>
      </c>
      <c r="C128" s="3" t="s">
        <v>340</v>
      </c>
      <c r="D128" s="3">
        <v>13</v>
      </c>
      <c r="E128" s="3">
        <v>13</v>
      </c>
      <c r="F128" s="3" t="s">
        <v>37</v>
      </c>
      <c r="G128" s="11">
        <v>44010</v>
      </c>
      <c r="H128" s="11">
        <v>44010</v>
      </c>
      <c r="I128" s="14" t="s">
        <v>341</v>
      </c>
      <c r="J128" s="3" t="s">
        <v>37</v>
      </c>
      <c r="K128" s="3" t="s">
        <v>38</v>
      </c>
      <c r="L128" s="3" t="s">
        <v>342</v>
      </c>
    </row>
    <row r="129" spans="1:12" ht="255.75" thickBot="1">
      <c r="A129" s="18" t="s">
        <v>343</v>
      </c>
      <c r="B129" s="3" t="s">
        <v>344</v>
      </c>
      <c r="C129" s="3" t="s">
        <v>345</v>
      </c>
      <c r="D129" s="3">
        <v>7</v>
      </c>
      <c r="E129" s="3">
        <v>7</v>
      </c>
      <c r="F129" s="3" t="s">
        <v>37</v>
      </c>
      <c r="G129" s="11">
        <v>83006</v>
      </c>
      <c r="H129" s="11">
        <v>83006</v>
      </c>
      <c r="I129" s="3" t="s">
        <v>346</v>
      </c>
      <c r="J129" s="3" t="s">
        <v>37</v>
      </c>
      <c r="K129" s="3">
        <v>28</v>
      </c>
      <c r="L129" s="3" t="s">
        <v>347</v>
      </c>
    </row>
    <row r="130" spans="1:12" ht="228.75" customHeight="1">
      <c r="A130" s="15" t="s">
        <v>348</v>
      </c>
      <c r="B130" s="23" t="s">
        <v>350</v>
      </c>
      <c r="C130" s="23" t="s">
        <v>351</v>
      </c>
      <c r="D130" s="23">
        <v>9</v>
      </c>
      <c r="E130" s="23">
        <v>9</v>
      </c>
      <c r="F130" s="23" t="s">
        <v>37</v>
      </c>
      <c r="G130" s="42">
        <v>50562</v>
      </c>
      <c r="H130" s="23" t="s">
        <v>38</v>
      </c>
      <c r="I130" s="23" t="s">
        <v>352</v>
      </c>
      <c r="J130" s="23" t="s">
        <v>85</v>
      </c>
      <c r="K130" s="44">
        <v>450</v>
      </c>
      <c r="L130" s="23" t="s">
        <v>353</v>
      </c>
    </row>
    <row r="131" spans="1:12" ht="26.25" thickBot="1">
      <c r="A131" s="16" t="s">
        <v>349</v>
      </c>
      <c r="B131" s="24"/>
      <c r="C131" s="24"/>
      <c r="D131" s="24"/>
      <c r="E131" s="24"/>
      <c r="F131" s="24"/>
      <c r="G131" s="43"/>
      <c r="H131" s="24"/>
      <c r="I131" s="24"/>
      <c r="J131" s="24"/>
      <c r="K131" s="45"/>
      <c r="L131" s="24"/>
    </row>
    <row r="132" spans="1:12" ht="89.25">
      <c r="A132" s="15" t="s">
        <v>354</v>
      </c>
      <c r="B132" s="23" t="s">
        <v>356</v>
      </c>
      <c r="C132" s="2" t="s">
        <v>357</v>
      </c>
      <c r="D132" s="44">
        <v>3</v>
      </c>
      <c r="E132" s="23">
        <v>3</v>
      </c>
      <c r="F132" s="23" t="s">
        <v>37</v>
      </c>
      <c r="G132" s="23">
        <v>970</v>
      </c>
      <c r="H132" s="23">
        <v>970</v>
      </c>
      <c r="I132" s="23" t="s">
        <v>359</v>
      </c>
      <c r="J132" s="23" t="s">
        <v>85</v>
      </c>
      <c r="K132" s="44" t="s">
        <v>360</v>
      </c>
      <c r="L132" s="23" t="s">
        <v>361</v>
      </c>
    </row>
    <row r="133" spans="1:12" ht="179.25" thickBot="1">
      <c r="A133" s="16" t="s">
        <v>355</v>
      </c>
      <c r="B133" s="24"/>
      <c r="C133" s="3" t="s">
        <v>358</v>
      </c>
      <c r="D133" s="45"/>
      <c r="E133" s="24"/>
      <c r="F133" s="24"/>
      <c r="G133" s="24"/>
      <c r="H133" s="24"/>
      <c r="I133" s="24"/>
      <c r="J133" s="24"/>
      <c r="K133" s="45"/>
      <c r="L133" s="24"/>
    </row>
    <row r="134" spans="1:12" ht="177.75" customHeight="1">
      <c r="A134" s="46" t="s">
        <v>11</v>
      </c>
      <c r="B134" s="2" t="s">
        <v>362</v>
      </c>
      <c r="C134" s="23" t="s">
        <v>363</v>
      </c>
      <c r="D134" s="44">
        <v>9</v>
      </c>
      <c r="E134" s="23">
        <v>9</v>
      </c>
      <c r="F134" s="23" t="s">
        <v>37</v>
      </c>
      <c r="G134" s="42">
        <v>1190000</v>
      </c>
      <c r="H134" s="2" t="s">
        <v>364</v>
      </c>
      <c r="I134" s="23" t="s">
        <v>366</v>
      </c>
      <c r="J134" s="23" t="s">
        <v>37</v>
      </c>
      <c r="K134" s="2" t="s">
        <v>364</v>
      </c>
      <c r="L134" s="23" t="s">
        <v>368</v>
      </c>
    </row>
    <row r="135" spans="1:12" ht="128.25" thickBot="1">
      <c r="A135" s="47"/>
      <c r="B135" s="3" t="s">
        <v>88</v>
      </c>
      <c r="C135" s="24"/>
      <c r="D135" s="45"/>
      <c r="E135" s="24"/>
      <c r="F135" s="24"/>
      <c r="G135" s="43"/>
      <c r="H135" s="3" t="s">
        <v>365</v>
      </c>
      <c r="I135" s="24"/>
      <c r="J135" s="24"/>
      <c r="K135" s="3" t="s">
        <v>367</v>
      </c>
      <c r="L135" s="24"/>
    </row>
    <row r="136" spans="1:12" ht="153">
      <c r="A136" s="15" t="s">
        <v>369</v>
      </c>
      <c r="B136" s="23" t="s">
        <v>371</v>
      </c>
      <c r="C136" s="23" t="s">
        <v>12</v>
      </c>
      <c r="D136" s="44">
        <v>9</v>
      </c>
      <c r="E136" s="23">
        <v>9</v>
      </c>
      <c r="F136" s="23" t="s">
        <v>37</v>
      </c>
      <c r="G136" s="42">
        <v>40000</v>
      </c>
      <c r="H136" s="2" t="s">
        <v>372</v>
      </c>
      <c r="I136" s="23" t="s">
        <v>374</v>
      </c>
      <c r="J136" s="23" t="s">
        <v>37</v>
      </c>
      <c r="K136" s="2" t="s">
        <v>375</v>
      </c>
      <c r="L136" s="23" t="s">
        <v>377</v>
      </c>
    </row>
    <row r="137" spans="1:12" ht="102.75" thickBot="1">
      <c r="A137" s="16" t="s">
        <v>370</v>
      </c>
      <c r="B137" s="24"/>
      <c r="C137" s="24"/>
      <c r="D137" s="45"/>
      <c r="E137" s="24"/>
      <c r="F137" s="24"/>
      <c r="G137" s="43"/>
      <c r="H137" s="3" t="s">
        <v>373</v>
      </c>
      <c r="I137" s="24"/>
      <c r="J137" s="24"/>
      <c r="K137" s="3" t="s">
        <v>376</v>
      </c>
      <c r="L137" s="24"/>
    </row>
    <row r="138" spans="1:12" ht="152.25" customHeight="1">
      <c r="A138" s="15" t="s">
        <v>378</v>
      </c>
      <c r="B138" s="23" t="s">
        <v>380</v>
      </c>
      <c r="C138" s="23" t="s">
        <v>381</v>
      </c>
      <c r="D138" s="44">
        <v>6</v>
      </c>
      <c r="E138" s="23">
        <v>6</v>
      </c>
      <c r="F138" s="23" t="s">
        <v>4</v>
      </c>
      <c r="G138" s="2" t="s">
        <v>382</v>
      </c>
      <c r="H138" s="23" t="s">
        <v>38</v>
      </c>
      <c r="I138" s="23" t="s">
        <v>384</v>
      </c>
      <c r="J138" s="23" t="s">
        <v>4</v>
      </c>
      <c r="K138" s="44">
        <v>20</v>
      </c>
      <c r="L138" s="23" t="s">
        <v>385</v>
      </c>
    </row>
    <row r="139" spans="1:12" ht="39" thickBot="1">
      <c r="A139" s="16" t="s">
        <v>379</v>
      </c>
      <c r="B139" s="24"/>
      <c r="C139" s="24"/>
      <c r="D139" s="45"/>
      <c r="E139" s="24"/>
      <c r="F139" s="24"/>
      <c r="G139" s="3" t="s">
        <v>383</v>
      </c>
      <c r="H139" s="24"/>
      <c r="I139" s="24"/>
      <c r="J139" s="24"/>
      <c r="K139" s="45"/>
      <c r="L139" s="24"/>
    </row>
    <row r="140" spans="1:12" ht="318" customHeight="1">
      <c r="A140" s="15" t="s">
        <v>386</v>
      </c>
      <c r="B140" s="23" t="s">
        <v>388</v>
      </c>
      <c r="C140" s="23" t="s">
        <v>389</v>
      </c>
      <c r="D140" s="44">
        <v>17</v>
      </c>
      <c r="E140" s="23" t="s">
        <v>38</v>
      </c>
      <c r="F140" s="23" t="s">
        <v>38</v>
      </c>
      <c r="G140" s="23" t="s">
        <v>390</v>
      </c>
      <c r="H140" s="23" t="s">
        <v>38</v>
      </c>
      <c r="I140" s="23" t="s">
        <v>38</v>
      </c>
      <c r="J140" s="23" t="s">
        <v>38</v>
      </c>
      <c r="K140" s="23" t="s">
        <v>391</v>
      </c>
      <c r="L140" s="23" t="s">
        <v>392</v>
      </c>
    </row>
    <row r="141" spans="1:12" ht="39" thickBot="1">
      <c r="A141" s="16" t="s">
        <v>387</v>
      </c>
      <c r="B141" s="24"/>
      <c r="C141" s="24"/>
      <c r="D141" s="45"/>
      <c r="E141" s="24"/>
      <c r="F141" s="24"/>
      <c r="G141" s="24"/>
      <c r="H141" s="24"/>
      <c r="I141" s="24"/>
      <c r="J141" s="24"/>
      <c r="K141" s="24"/>
      <c r="L141" s="24"/>
    </row>
    <row r="142" spans="1:12" ht="165" customHeight="1">
      <c r="A142" s="15" t="s">
        <v>393</v>
      </c>
      <c r="B142" s="23" t="s">
        <v>395</v>
      </c>
      <c r="C142" s="23" t="s">
        <v>396</v>
      </c>
      <c r="D142" s="23">
        <v>26</v>
      </c>
      <c r="E142" s="23">
        <v>26</v>
      </c>
      <c r="F142" s="23" t="s">
        <v>85</v>
      </c>
      <c r="G142" s="42">
        <v>839666</v>
      </c>
      <c r="H142" s="42">
        <v>839666</v>
      </c>
      <c r="I142" s="23" t="s">
        <v>397</v>
      </c>
      <c r="J142" s="23" t="s">
        <v>85</v>
      </c>
      <c r="K142" s="44">
        <v>1300</v>
      </c>
      <c r="L142" s="23" t="s">
        <v>398</v>
      </c>
    </row>
    <row r="143" spans="1:12" ht="64.5" thickBot="1">
      <c r="A143" s="16" t="s">
        <v>394</v>
      </c>
      <c r="B143" s="24"/>
      <c r="C143" s="24"/>
      <c r="D143" s="24"/>
      <c r="E143" s="24"/>
      <c r="F143" s="24"/>
      <c r="G143" s="43"/>
      <c r="H143" s="43"/>
      <c r="I143" s="24"/>
      <c r="J143" s="24"/>
      <c r="K143" s="45"/>
      <c r="L143" s="24"/>
    </row>
    <row r="144" spans="1:12" ht="51">
      <c r="A144" s="15" t="s">
        <v>399</v>
      </c>
      <c r="B144" s="23" t="s">
        <v>401</v>
      </c>
      <c r="C144" s="2" t="s">
        <v>402</v>
      </c>
      <c r="D144" s="23">
        <v>6</v>
      </c>
      <c r="E144" s="23">
        <v>6</v>
      </c>
      <c r="F144" s="23" t="s">
        <v>38</v>
      </c>
      <c r="G144" s="23" t="s">
        <v>38</v>
      </c>
      <c r="H144" s="23" t="s">
        <v>38</v>
      </c>
      <c r="I144" s="23" t="s">
        <v>38</v>
      </c>
      <c r="J144" s="23" t="s">
        <v>37</v>
      </c>
      <c r="K144" s="23" t="s">
        <v>38</v>
      </c>
      <c r="L144" s="23" t="s">
        <v>38</v>
      </c>
    </row>
    <row r="145" spans="1:12" ht="140.25">
      <c r="A145" s="15" t="s">
        <v>400</v>
      </c>
      <c r="B145" s="30"/>
      <c r="C145" s="2" t="s">
        <v>403</v>
      </c>
      <c r="D145" s="30"/>
      <c r="E145" s="30"/>
      <c r="F145" s="30"/>
      <c r="G145" s="30"/>
      <c r="H145" s="30"/>
      <c r="I145" s="30"/>
      <c r="J145" s="30"/>
      <c r="K145" s="30"/>
      <c r="L145" s="30"/>
    </row>
    <row r="146" spans="1:12" ht="51">
      <c r="A146" s="7"/>
      <c r="B146" s="30"/>
      <c r="C146" s="2" t="s">
        <v>404</v>
      </c>
      <c r="D146" s="30"/>
      <c r="E146" s="30"/>
      <c r="F146" s="30"/>
      <c r="G146" s="30"/>
      <c r="H146" s="30"/>
      <c r="I146" s="30"/>
      <c r="J146" s="30"/>
      <c r="K146" s="30"/>
      <c r="L146" s="30"/>
    </row>
    <row r="147" spans="1:12" ht="38.25">
      <c r="A147" s="7"/>
      <c r="B147" s="30"/>
      <c r="C147" s="2" t="s">
        <v>405</v>
      </c>
      <c r="D147" s="30"/>
      <c r="E147" s="30"/>
      <c r="F147" s="30"/>
      <c r="G147" s="30"/>
      <c r="H147" s="30"/>
      <c r="I147" s="30"/>
      <c r="J147" s="30"/>
      <c r="K147" s="30"/>
      <c r="L147" s="30"/>
    </row>
    <row r="148" spans="1:12" ht="51">
      <c r="A148" s="7"/>
      <c r="B148" s="30"/>
      <c r="C148" s="2" t="s">
        <v>406</v>
      </c>
      <c r="D148" s="30"/>
      <c r="E148" s="30"/>
      <c r="F148" s="30"/>
      <c r="G148" s="30"/>
      <c r="H148" s="30"/>
      <c r="I148" s="30"/>
      <c r="J148" s="30"/>
      <c r="K148" s="30"/>
      <c r="L148" s="30"/>
    </row>
    <row r="149" spans="1:12" ht="38.25">
      <c r="A149" s="7"/>
      <c r="B149" s="30"/>
      <c r="C149" s="2" t="s">
        <v>407</v>
      </c>
      <c r="D149" s="30"/>
      <c r="E149" s="30"/>
      <c r="F149" s="30"/>
      <c r="G149" s="30"/>
      <c r="H149" s="30"/>
      <c r="I149" s="30"/>
      <c r="J149" s="30"/>
      <c r="K149" s="30"/>
      <c r="L149" s="30"/>
    </row>
    <row r="150" spans="1:12" ht="26.25" thickBot="1">
      <c r="A150" s="4"/>
      <c r="B150" s="24"/>
      <c r="C150" s="3" t="s">
        <v>408</v>
      </c>
      <c r="D150" s="24"/>
      <c r="E150" s="24"/>
      <c r="F150" s="24"/>
      <c r="G150" s="24"/>
      <c r="H150" s="24"/>
      <c r="I150" s="24"/>
      <c r="J150" s="24"/>
      <c r="K150" s="24"/>
      <c r="L150" s="24"/>
    </row>
    <row r="151" spans="1:12" ht="306.75" thickBot="1">
      <c r="A151" s="16" t="s">
        <v>409</v>
      </c>
      <c r="B151" s="3" t="s">
        <v>410</v>
      </c>
      <c r="C151" s="3" t="s">
        <v>411</v>
      </c>
      <c r="D151" s="3">
        <v>6</v>
      </c>
      <c r="E151" s="3">
        <v>5</v>
      </c>
      <c r="F151" s="3" t="s">
        <v>37</v>
      </c>
      <c r="G151" s="3">
        <v>2942</v>
      </c>
      <c r="H151" s="11">
        <v>10107</v>
      </c>
      <c r="I151" s="3" t="s">
        <v>412</v>
      </c>
      <c r="J151" s="3" t="s">
        <v>85</v>
      </c>
      <c r="K151" s="12">
        <v>76</v>
      </c>
      <c r="L151" s="3" t="s">
        <v>413</v>
      </c>
    </row>
    <row r="152" spans="1:12" ht="216.75">
      <c r="A152" s="27" t="s">
        <v>414</v>
      </c>
      <c r="B152" s="23" t="s">
        <v>415</v>
      </c>
      <c r="C152" s="2" t="s">
        <v>416</v>
      </c>
      <c r="D152" s="23">
        <v>10</v>
      </c>
      <c r="E152" s="23">
        <v>10</v>
      </c>
      <c r="F152" s="23" t="s">
        <v>37</v>
      </c>
      <c r="G152" s="23" t="s">
        <v>418</v>
      </c>
      <c r="H152" s="23" t="s">
        <v>418</v>
      </c>
      <c r="I152" s="23" t="s">
        <v>419</v>
      </c>
      <c r="J152" s="23" t="s">
        <v>37</v>
      </c>
      <c r="K152" s="23" t="s">
        <v>38</v>
      </c>
      <c r="L152" s="23" t="s">
        <v>38</v>
      </c>
    </row>
    <row r="153" spans="1:12" ht="39" thickBot="1">
      <c r="A153" s="29"/>
      <c r="B153" s="24"/>
      <c r="C153" s="3" t="s">
        <v>417</v>
      </c>
      <c r="D153" s="24"/>
      <c r="E153" s="24"/>
      <c r="F153" s="24"/>
      <c r="G153" s="24"/>
      <c r="H153" s="24"/>
      <c r="I153" s="24"/>
      <c r="J153" s="24"/>
      <c r="K153" s="24"/>
      <c r="L153" s="24"/>
    </row>
    <row r="154" spans="1:12" ht="408.75" thickBot="1">
      <c r="A154" s="16" t="s">
        <v>420</v>
      </c>
      <c r="B154" s="3" t="s">
        <v>421</v>
      </c>
      <c r="C154" s="3" t="s">
        <v>422</v>
      </c>
      <c r="D154" s="3" t="s">
        <v>38</v>
      </c>
      <c r="E154" s="3" t="s">
        <v>38</v>
      </c>
      <c r="F154" s="3" t="s">
        <v>38</v>
      </c>
      <c r="G154" s="3" t="s">
        <v>38</v>
      </c>
      <c r="H154" s="3" t="s">
        <v>38</v>
      </c>
      <c r="I154" s="3" t="s">
        <v>38</v>
      </c>
      <c r="J154" s="3" t="s">
        <v>38</v>
      </c>
      <c r="K154" s="3" t="s">
        <v>38</v>
      </c>
      <c r="L154" s="3" t="s">
        <v>423</v>
      </c>
    </row>
    <row r="155" spans="1:12" ht="76.5">
      <c r="A155" s="27" t="s">
        <v>424</v>
      </c>
      <c r="B155" s="23" t="s">
        <v>425</v>
      </c>
      <c r="C155" s="2" t="s">
        <v>426</v>
      </c>
      <c r="D155" s="23" t="s">
        <v>38</v>
      </c>
      <c r="E155" s="23" t="s">
        <v>38</v>
      </c>
      <c r="F155" s="23" t="s">
        <v>38</v>
      </c>
      <c r="G155" s="23" t="s">
        <v>38</v>
      </c>
      <c r="H155" s="23" t="s">
        <v>38</v>
      </c>
      <c r="I155" s="23" t="s">
        <v>38</v>
      </c>
      <c r="J155" s="23" t="s">
        <v>38</v>
      </c>
      <c r="K155" s="23" t="s">
        <v>38</v>
      </c>
      <c r="L155" s="23" t="s">
        <v>38</v>
      </c>
    </row>
    <row r="156" spans="1:12" ht="140.25">
      <c r="A156" s="28"/>
      <c r="B156" s="30"/>
      <c r="C156" s="2" t="s">
        <v>427</v>
      </c>
      <c r="D156" s="30"/>
      <c r="E156" s="30"/>
      <c r="F156" s="30"/>
      <c r="G156" s="30"/>
      <c r="H156" s="30"/>
      <c r="I156" s="30"/>
      <c r="J156" s="30"/>
      <c r="K156" s="30"/>
      <c r="L156" s="30"/>
    </row>
    <row r="157" spans="1:12" ht="165.75">
      <c r="A157" s="28"/>
      <c r="B157" s="30"/>
      <c r="C157" s="2" t="s">
        <v>428</v>
      </c>
      <c r="D157" s="30"/>
      <c r="E157" s="30"/>
      <c r="F157" s="30"/>
      <c r="G157" s="30"/>
      <c r="H157" s="30"/>
      <c r="I157" s="30"/>
      <c r="J157" s="30"/>
      <c r="K157" s="30"/>
      <c r="L157" s="30"/>
    </row>
    <row r="158" spans="1:12" ht="153">
      <c r="A158" s="28"/>
      <c r="B158" s="30"/>
      <c r="C158" s="2" t="s">
        <v>429</v>
      </c>
      <c r="D158" s="30"/>
      <c r="E158" s="30"/>
      <c r="F158" s="30"/>
      <c r="G158" s="30"/>
      <c r="H158" s="30"/>
      <c r="I158" s="30"/>
      <c r="J158" s="30"/>
      <c r="K158" s="30"/>
      <c r="L158" s="30"/>
    </row>
    <row r="159" spans="1:12" ht="165.75">
      <c r="A159" s="28"/>
      <c r="B159" s="30"/>
      <c r="C159" s="2" t="s">
        <v>430</v>
      </c>
      <c r="D159" s="30"/>
      <c r="E159" s="30"/>
      <c r="F159" s="30"/>
      <c r="G159" s="30"/>
      <c r="H159" s="30"/>
      <c r="I159" s="30"/>
      <c r="J159" s="30"/>
      <c r="K159" s="30"/>
      <c r="L159" s="30"/>
    </row>
    <row r="160" spans="1:12" ht="153">
      <c r="A160" s="28"/>
      <c r="B160" s="30"/>
      <c r="C160" s="2" t="s">
        <v>431</v>
      </c>
      <c r="D160" s="30"/>
      <c r="E160" s="30"/>
      <c r="F160" s="30"/>
      <c r="G160" s="30"/>
      <c r="H160" s="30"/>
      <c r="I160" s="30"/>
      <c r="J160" s="30"/>
      <c r="K160" s="30"/>
      <c r="L160" s="30"/>
    </row>
    <row r="161" spans="1:12" ht="165.75">
      <c r="A161" s="28"/>
      <c r="B161" s="30"/>
      <c r="C161" s="2" t="s">
        <v>432</v>
      </c>
      <c r="D161" s="30"/>
      <c r="E161" s="30"/>
      <c r="F161" s="30"/>
      <c r="G161" s="30"/>
      <c r="H161" s="30"/>
      <c r="I161" s="30"/>
      <c r="J161" s="30"/>
      <c r="K161" s="30"/>
      <c r="L161" s="30"/>
    </row>
    <row r="162" spans="1:12" ht="153">
      <c r="A162" s="28"/>
      <c r="B162" s="30"/>
      <c r="C162" s="2" t="s">
        <v>433</v>
      </c>
      <c r="D162" s="30"/>
      <c r="E162" s="30"/>
      <c r="F162" s="30"/>
      <c r="G162" s="30"/>
      <c r="H162" s="30"/>
      <c r="I162" s="30"/>
      <c r="J162" s="30"/>
      <c r="K162" s="30"/>
      <c r="L162" s="30"/>
    </row>
    <row r="163" spans="1:12" ht="90" thickBot="1">
      <c r="A163" s="29"/>
      <c r="B163" s="24"/>
      <c r="C163" s="3" t="s">
        <v>434</v>
      </c>
      <c r="D163" s="24"/>
      <c r="E163" s="24"/>
      <c r="F163" s="24"/>
      <c r="G163" s="24"/>
      <c r="H163" s="24"/>
      <c r="I163" s="24"/>
      <c r="J163" s="24"/>
      <c r="K163" s="24"/>
      <c r="L163" s="24"/>
    </row>
    <row r="164" spans="1:12" ht="409.6" thickBot="1">
      <c r="A164" s="16" t="s">
        <v>435</v>
      </c>
      <c r="B164" s="3" t="s">
        <v>38</v>
      </c>
      <c r="C164" s="3" t="s">
        <v>436</v>
      </c>
      <c r="D164" s="3" t="s">
        <v>38</v>
      </c>
      <c r="E164" s="3" t="s">
        <v>38</v>
      </c>
      <c r="F164" s="3" t="s">
        <v>38</v>
      </c>
      <c r="G164" s="3" t="s">
        <v>38</v>
      </c>
      <c r="H164" s="3" t="s">
        <v>38</v>
      </c>
      <c r="I164" s="3" t="s">
        <v>38</v>
      </c>
      <c r="J164" s="3" t="s">
        <v>38</v>
      </c>
      <c r="K164" s="3" t="s">
        <v>38</v>
      </c>
      <c r="L164" s="3" t="s">
        <v>38</v>
      </c>
    </row>
    <row r="165" spans="1:12" ht="357.75" thickBot="1">
      <c r="A165" s="16" t="s">
        <v>437</v>
      </c>
      <c r="B165" s="3" t="s">
        <v>438</v>
      </c>
      <c r="C165" s="3" t="s">
        <v>439</v>
      </c>
      <c r="D165" s="3">
        <v>20</v>
      </c>
      <c r="E165" s="3" t="s">
        <v>38</v>
      </c>
      <c r="F165" s="3" t="s">
        <v>38</v>
      </c>
      <c r="G165" s="3" t="s">
        <v>440</v>
      </c>
      <c r="H165" s="3" t="s">
        <v>38</v>
      </c>
      <c r="I165" s="3" t="s">
        <v>38</v>
      </c>
      <c r="J165" s="3" t="s">
        <v>38</v>
      </c>
      <c r="K165" s="3" t="s">
        <v>38</v>
      </c>
      <c r="L165" s="3" t="s">
        <v>441</v>
      </c>
    </row>
  </sheetData>
  <mergeCells count="489">
    <mergeCell ref="L152:L153"/>
    <mergeCell ref="H144:H150"/>
    <mergeCell ref="I144:I150"/>
    <mergeCell ref="J144:J150"/>
    <mergeCell ref="K144:K150"/>
    <mergeCell ref="L144:L150"/>
    <mergeCell ref="H155:H163"/>
    <mergeCell ref="I155:I163"/>
    <mergeCell ref="J155:J163"/>
    <mergeCell ref="K155:K163"/>
    <mergeCell ref="L155:L163"/>
    <mergeCell ref="G152:G153"/>
    <mergeCell ref="H152:H153"/>
    <mergeCell ref="I152:I153"/>
    <mergeCell ref="J152:J153"/>
    <mergeCell ref="K152:K153"/>
    <mergeCell ref="A155:A163"/>
    <mergeCell ref="B155:B163"/>
    <mergeCell ref="D155:D163"/>
    <mergeCell ref="E155:E163"/>
    <mergeCell ref="F155:F163"/>
    <mergeCell ref="G155:G163"/>
    <mergeCell ref="A152:A153"/>
    <mergeCell ref="B152:B153"/>
    <mergeCell ref="D152:D153"/>
    <mergeCell ref="E152:E153"/>
    <mergeCell ref="F152:F153"/>
    <mergeCell ref="E144:E150"/>
    <mergeCell ref="F144:F150"/>
    <mergeCell ref="G144:G150"/>
    <mergeCell ref="I140:I141"/>
    <mergeCell ref="J140:J141"/>
    <mergeCell ref="K140:K141"/>
    <mergeCell ref="L140:L141"/>
    <mergeCell ref="B142:B143"/>
    <mergeCell ref="C142:C143"/>
    <mergeCell ref="D142:D143"/>
    <mergeCell ref="E142:E143"/>
    <mergeCell ref="F142:F143"/>
    <mergeCell ref="G142:G143"/>
    <mergeCell ref="H142:H143"/>
    <mergeCell ref="I142:I143"/>
    <mergeCell ref="J142:J143"/>
    <mergeCell ref="K142:K143"/>
    <mergeCell ref="B144:B150"/>
    <mergeCell ref="D144:D150"/>
    <mergeCell ref="L138:L139"/>
    <mergeCell ref="B140:B141"/>
    <mergeCell ref="C140:C141"/>
    <mergeCell ref="D140:D141"/>
    <mergeCell ref="E140:E141"/>
    <mergeCell ref="F140:F141"/>
    <mergeCell ref="G140:G141"/>
    <mergeCell ref="H140:H141"/>
    <mergeCell ref="L142:L143"/>
    <mergeCell ref="B138:B139"/>
    <mergeCell ref="C138:C139"/>
    <mergeCell ref="D138:D139"/>
    <mergeCell ref="E138:E139"/>
    <mergeCell ref="F138:F139"/>
    <mergeCell ref="H138:H139"/>
    <mergeCell ref="I138:I139"/>
    <mergeCell ref="J138:J139"/>
    <mergeCell ref="K138:K139"/>
    <mergeCell ref="B136:B137"/>
    <mergeCell ref="C136:C137"/>
    <mergeCell ref="D136:D137"/>
    <mergeCell ref="E136:E137"/>
    <mergeCell ref="F136:F137"/>
    <mergeCell ref="G136:G137"/>
    <mergeCell ref="I136:I137"/>
    <mergeCell ref="J136:J137"/>
    <mergeCell ref="L136:L137"/>
    <mergeCell ref="H132:H133"/>
    <mergeCell ref="I132:I133"/>
    <mergeCell ref="J132:J133"/>
    <mergeCell ref="K132:K133"/>
    <mergeCell ref="L132:L133"/>
    <mergeCell ref="A134:A135"/>
    <mergeCell ref="C134:C135"/>
    <mergeCell ref="D134:D135"/>
    <mergeCell ref="E134:E135"/>
    <mergeCell ref="F134:F135"/>
    <mergeCell ref="G134:G135"/>
    <mergeCell ref="I134:I135"/>
    <mergeCell ref="J134:J135"/>
    <mergeCell ref="L134:L135"/>
    <mergeCell ref="B132:B133"/>
    <mergeCell ref="D132:D133"/>
    <mergeCell ref="E132:E133"/>
    <mergeCell ref="F132:F133"/>
    <mergeCell ref="G132:G133"/>
    <mergeCell ref="B130:B131"/>
    <mergeCell ref="C130:C131"/>
    <mergeCell ref="D130:D131"/>
    <mergeCell ref="E130:E131"/>
    <mergeCell ref="F130:F131"/>
    <mergeCell ref="G130:G131"/>
    <mergeCell ref="K122:K124"/>
    <mergeCell ref="L122:L124"/>
    <mergeCell ref="F122:F124"/>
    <mergeCell ref="G122:G124"/>
    <mergeCell ref="H130:H131"/>
    <mergeCell ref="I130:I131"/>
    <mergeCell ref="J130:J131"/>
    <mergeCell ref="K130:K131"/>
    <mergeCell ref="L130:L131"/>
    <mergeCell ref="L120:L121"/>
    <mergeCell ref="G113:G116"/>
    <mergeCell ref="H113:H116"/>
    <mergeCell ref="I113:I116"/>
    <mergeCell ref="J113:J116"/>
    <mergeCell ref="K113:K116"/>
    <mergeCell ref="A125:A126"/>
    <mergeCell ref="B125:B126"/>
    <mergeCell ref="C125:C126"/>
    <mergeCell ref="D125:D126"/>
    <mergeCell ref="E125:E126"/>
    <mergeCell ref="A122:A124"/>
    <mergeCell ref="B122:B124"/>
    <mergeCell ref="D122:D124"/>
    <mergeCell ref="E122:E124"/>
    <mergeCell ref="F125:F126"/>
    <mergeCell ref="G125:G126"/>
    <mergeCell ref="H125:H126"/>
    <mergeCell ref="I125:I126"/>
    <mergeCell ref="J125:J126"/>
    <mergeCell ref="L125:L126"/>
    <mergeCell ref="H122:H124"/>
    <mergeCell ref="I122:I124"/>
    <mergeCell ref="J122:J124"/>
    <mergeCell ref="A120:A121"/>
    <mergeCell ref="C120:C121"/>
    <mergeCell ref="D120:D121"/>
    <mergeCell ref="E120:E121"/>
    <mergeCell ref="F120:F121"/>
    <mergeCell ref="H107:H111"/>
    <mergeCell ref="I107:I111"/>
    <mergeCell ref="J107:J111"/>
    <mergeCell ref="K107:K111"/>
    <mergeCell ref="G120:G121"/>
    <mergeCell ref="H120:H121"/>
    <mergeCell ref="I120:I121"/>
    <mergeCell ref="J120:J121"/>
    <mergeCell ref="K120:K121"/>
    <mergeCell ref="A103:A106"/>
    <mergeCell ref="D103:D106"/>
    <mergeCell ref="E103:E106"/>
    <mergeCell ref="F103:F106"/>
    <mergeCell ref="G103:G106"/>
    <mergeCell ref="H103:H106"/>
    <mergeCell ref="L107:L111"/>
    <mergeCell ref="A113:A116"/>
    <mergeCell ref="B113:B116"/>
    <mergeCell ref="D113:D116"/>
    <mergeCell ref="E113:E116"/>
    <mergeCell ref="F113:F116"/>
    <mergeCell ref="I103:I106"/>
    <mergeCell ref="J103:J106"/>
    <mergeCell ref="K103:K106"/>
    <mergeCell ref="L103:L106"/>
    <mergeCell ref="A107:A111"/>
    <mergeCell ref="B107:B111"/>
    <mergeCell ref="D107:D111"/>
    <mergeCell ref="E107:E111"/>
    <mergeCell ref="F107:F111"/>
    <mergeCell ref="G107:G111"/>
    <mergeCell ref="L98:L99"/>
    <mergeCell ref="A101:A102"/>
    <mergeCell ref="D101:D102"/>
    <mergeCell ref="E101:E102"/>
    <mergeCell ref="F101:F102"/>
    <mergeCell ref="G101:G102"/>
    <mergeCell ref="H101:H102"/>
    <mergeCell ref="I101:I102"/>
    <mergeCell ref="J101:J102"/>
    <mergeCell ref="K101:K102"/>
    <mergeCell ref="L101:L102"/>
    <mergeCell ref="B98:B99"/>
    <mergeCell ref="D98:D99"/>
    <mergeCell ref="E98:E99"/>
    <mergeCell ref="F98:F99"/>
    <mergeCell ref="G98:G99"/>
    <mergeCell ref="H98:H99"/>
    <mergeCell ref="I98:I99"/>
    <mergeCell ref="J98:J99"/>
    <mergeCell ref="K98:K99"/>
    <mergeCell ref="J92:J94"/>
    <mergeCell ref="K92:K94"/>
    <mergeCell ref="L92:L94"/>
    <mergeCell ref="B95:B97"/>
    <mergeCell ref="E95:E97"/>
    <mergeCell ref="F95:F97"/>
    <mergeCell ref="G95:G97"/>
    <mergeCell ref="H95:H97"/>
    <mergeCell ref="I95:I97"/>
    <mergeCell ref="J95:J97"/>
    <mergeCell ref="K95:K97"/>
    <mergeCell ref="L95:L97"/>
    <mergeCell ref="A92:A94"/>
    <mergeCell ref="B92:B94"/>
    <mergeCell ref="D92:D94"/>
    <mergeCell ref="E92:E94"/>
    <mergeCell ref="F92:F94"/>
    <mergeCell ref="G92:G94"/>
    <mergeCell ref="G89:G91"/>
    <mergeCell ref="H89:H91"/>
    <mergeCell ref="I89:I91"/>
    <mergeCell ref="H92:H94"/>
    <mergeCell ref="I92:I94"/>
    <mergeCell ref="J89:J91"/>
    <mergeCell ref="K89:K91"/>
    <mergeCell ref="L89:L91"/>
    <mergeCell ref="H86:H88"/>
    <mergeCell ref="I86:I88"/>
    <mergeCell ref="J86:J88"/>
    <mergeCell ref="K86:K88"/>
    <mergeCell ref="L86:L88"/>
    <mergeCell ref="A89:A91"/>
    <mergeCell ref="B89:B91"/>
    <mergeCell ref="D89:D91"/>
    <mergeCell ref="E89:E91"/>
    <mergeCell ref="F89:F91"/>
    <mergeCell ref="A86:A88"/>
    <mergeCell ref="B86:B88"/>
    <mergeCell ref="D86:D88"/>
    <mergeCell ref="E86:E88"/>
    <mergeCell ref="F86:F88"/>
    <mergeCell ref="G86:G88"/>
    <mergeCell ref="H84:H85"/>
    <mergeCell ref="I84:I85"/>
    <mergeCell ref="J84:J85"/>
    <mergeCell ref="K84:K85"/>
    <mergeCell ref="L84:L85"/>
    <mergeCell ref="H79:H83"/>
    <mergeCell ref="I79:I83"/>
    <mergeCell ref="J79:J83"/>
    <mergeCell ref="K79:K83"/>
    <mergeCell ref="L79:L83"/>
    <mergeCell ref="H74:H78"/>
    <mergeCell ref="I74:I78"/>
    <mergeCell ref="J74:J78"/>
    <mergeCell ref="K74:K78"/>
    <mergeCell ref="A79:A83"/>
    <mergeCell ref="B79:B83"/>
    <mergeCell ref="D79:D83"/>
    <mergeCell ref="E79:E83"/>
    <mergeCell ref="F79:F83"/>
    <mergeCell ref="G79:G83"/>
    <mergeCell ref="A74:A78"/>
    <mergeCell ref="D74:D78"/>
    <mergeCell ref="E74:E78"/>
    <mergeCell ref="F74:F78"/>
    <mergeCell ref="G74:G78"/>
    <mergeCell ref="A84:A85"/>
    <mergeCell ref="B84:B85"/>
    <mergeCell ref="D84:D85"/>
    <mergeCell ref="E84:E85"/>
    <mergeCell ref="F84:F85"/>
    <mergeCell ref="G84:G85"/>
    <mergeCell ref="L70:L71"/>
    <mergeCell ref="A72:A73"/>
    <mergeCell ref="B72:B73"/>
    <mergeCell ref="D72:D73"/>
    <mergeCell ref="E72:E73"/>
    <mergeCell ref="F72:F73"/>
    <mergeCell ref="G72:G73"/>
    <mergeCell ref="H72:H73"/>
    <mergeCell ref="I72:I73"/>
    <mergeCell ref="J72:J73"/>
    <mergeCell ref="K72:K73"/>
    <mergeCell ref="L72:L73"/>
    <mergeCell ref="A70:A71"/>
    <mergeCell ref="D70:D71"/>
    <mergeCell ref="E70:E71"/>
    <mergeCell ref="F70:F71"/>
    <mergeCell ref="G70:G71"/>
    <mergeCell ref="H70:H71"/>
    <mergeCell ref="I70:I71"/>
    <mergeCell ref="J70:J71"/>
    <mergeCell ref="K70:K71"/>
    <mergeCell ref="K58:K62"/>
    <mergeCell ref="L58:L62"/>
    <mergeCell ref="A63:A69"/>
    <mergeCell ref="B63:B69"/>
    <mergeCell ref="D63:D69"/>
    <mergeCell ref="E63:E69"/>
    <mergeCell ref="F63:F69"/>
    <mergeCell ref="G63:G69"/>
    <mergeCell ref="H63:H69"/>
    <mergeCell ref="I63:I69"/>
    <mergeCell ref="J63:J69"/>
    <mergeCell ref="K63:K69"/>
    <mergeCell ref="L63:L69"/>
    <mergeCell ref="A58:A62"/>
    <mergeCell ref="B58:B62"/>
    <mergeCell ref="D58:D62"/>
    <mergeCell ref="E58:E62"/>
    <mergeCell ref="F58:F62"/>
    <mergeCell ref="G58:G62"/>
    <mergeCell ref="H58:H62"/>
    <mergeCell ref="I58:I62"/>
    <mergeCell ref="J58:J62"/>
    <mergeCell ref="D46:D57"/>
    <mergeCell ref="E46:E57"/>
    <mergeCell ref="F46:F57"/>
    <mergeCell ref="G46:G57"/>
    <mergeCell ref="H46:H57"/>
    <mergeCell ref="I46:I57"/>
    <mergeCell ref="J46:J57"/>
    <mergeCell ref="K46:K57"/>
    <mergeCell ref="L46:L57"/>
    <mergeCell ref="L38:L39"/>
    <mergeCell ref="B40:B45"/>
    <mergeCell ref="D40:D45"/>
    <mergeCell ref="E40:E45"/>
    <mergeCell ref="F40:F45"/>
    <mergeCell ref="G40:G45"/>
    <mergeCell ref="H40:H45"/>
    <mergeCell ref="J40:J45"/>
    <mergeCell ref="K40:K45"/>
    <mergeCell ref="B38:B39"/>
    <mergeCell ref="D38:D39"/>
    <mergeCell ref="E38:E39"/>
    <mergeCell ref="F38:F39"/>
    <mergeCell ref="G38:G39"/>
    <mergeCell ref="H38:H39"/>
    <mergeCell ref="I38:I39"/>
    <mergeCell ref="J38:J39"/>
    <mergeCell ref="K38:K39"/>
    <mergeCell ref="I32:I35"/>
    <mergeCell ref="J32:J35"/>
    <mergeCell ref="K32:K35"/>
    <mergeCell ref="L32:L35"/>
    <mergeCell ref="B36:B37"/>
    <mergeCell ref="C36:C37"/>
    <mergeCell ref="D36:D37"/>
    <mergeCell ref="E36:E37"/>
    <mergeCell ref="F36:F37"/>
    <mergeCell ref="G36:G37"/>
    <mergeCell ref="B32:B35"/>
    <mergeCell ref="D32:D35"/>
    <mergeCell ref="E32:E35"/>
    <mergeCell ref="F32:F35"/>
    <mergeCell ref="G32:G35"/>
    <mergeCell ref="H32:H35"/>
    <mergeCell ref="H36:H37"/>
    <mergeCell ref="I36:I37"/>
    <mergeCell ref="J36:J37"/>
    <mergeCell ref="K36:K37"/>
    <mergeCell ref="L36:L37"/>
    <mergeCell ref="H29:H30"/>
    <mergeCell ref="I29:I30"/>
    <mergeCell ref="J29:J30"/>
    <mergeCell ref="K29:K30"/>
    <mergeCell ref="L29:L30"/>
    <mergeCell ref="H27:H28"/>
    <mergeCell ref="I27:I28"/>
    <mergeCell ref="J27:J28"/>
    <mergeCell ref="K27:K28"/>
    <mergeCell ref="L27:L28"/>
    <mergeCell ref="H25:H26"/>
    <mergeCell ref="I25:I26"/>
    <mergeCell ref="J25:J26"/>
    <mergeCell ref="K25:K26"/>
    <mergeCell ref="B27:B28"/>
    <mergeCell ref="C27:C28"/>
    <mergeCell ref="D27:D28"/>
    <mergeCell ref="E27:E28"/>
    <mergeCell ref="F27:F28"/>
    <mergeCell ref="G27:G28"/>
    <mergeCell ref="B25:B26"/>
    <mergeCell ref="C25:C26"/>
    <mergeCell ref="D25:D26"/>
    <mergeCell ref="E25:E26"/>
    <mergeCell ref="F25:F26"/>
    <mergeCell ref="G25:G26"/>
    <mergeCell ref="B29:B30"/>
    <mergeCell ref="C29:C30"/>
    <mergeCell ref="D29:D30"/>
    <mergeCell ref="E29:E30"/>
    <mergeCell ref="F29:F30"/>
    <mergeCell ref="G29:G30"/>
    <mergeCell ref="J20:J22"/>
    <mergeCell ref="K20:K22"/>
    <mergeCell ref="L20:L22"/>
    <mergeCell ref="C23:C24"/>
    <mergeCell ref="D23:D24"/>
    <mergeCell ref="E23:E24"/>
    <mergeCell ref="F23:F24"/>
    <mergeCell ref="G23:G24"/>
    <mergeCell ref="H23:H24"/>
    <mergeCell ref="I23:I24"/>
    <mergeCell ref="J23:J24"/>
    <mergeCell ref="K23:K24"/>
    <mergeCell ref="L23:L24"/>
    <mergeCell ref="B20:B22"/>
    <mergeCell ref="D20:D22"/>
    <mergeCell ref="E20:E22"/>
    <mergeCell ref="F20:F22"/>
    <mergeCell ref="G20:G22"/>
    <mergeCell ref="H20:H22"/>
    <mergeCell ref="G18:G19"/>
    <mergeCell ref="H18:H19"/>
    <mergeCell ref="I18:I19"/>
    <mergeCell ref="I20:I22"/>
    <mergeCell ref="J18:J19"/>
    <mergeCell ref="K18:K19"/>
    <mergeCell ref="L18:L19"/>
    <mergeCell ref="H16:H17"/>
    <mergeCell ref="I16:I17"/>
    <mergeCell ref="J16:J17"/>
    <mergeCell ref="K16:K17"/>
    <mergeCell ref="L16:L17"/>
    <mergeCell ref="G16:G17"/>
    <mergeCell ref="B18:B19"/>
    <mergeCell ref="C18:C19"/>
    <mergeCell ref="D18:D19"/>
    <mergeCell ref="E18:E19"/>
    <mergeCell ref="F18:F19"/>
    <mergeCell ref="B16:B17"/>
    <mergeCell ref="C16:C17"/>
    <mergeCell ref="D16:D17"/>
    <mergeCell ref="E16:E17"/>
    <mergeCell ref="F16:F17"/>
    <mergeCell ref="G14:G15"/>
    <mergeCell ref="H14:H15"/>
    <mergeCell ref="I14:I15"/>
    <mergeCell ref="J14:J15"/>
    <mergeCell ref="K14:K15"/>
    <mergeCell ref="L14:L15"/>
    <mergeCell ref="H12:H13"/>
    <mergeCell ref="I12:I13"/>
    <mergeCell ref="J12:J13"/>
    <mergeCell ref="K12:K13"/>
    <mergeCell ref="L12:L13"/>
    <mergeCell ref="G12:G13"/>
    <mergeCell ref="B14:B15"/>
    <mergeCell ref="C14:C15"/>
    <mergeCell ref="D14:D15"/>
    <mergeCell ref="E14:E15"/>
    <mergeCell ref="F14:F15"/>
    <mergeCell ref="A12:A13"/>
    <mergeCell ref="B12:B13"/>
    <mergeCell ref="D12:D13"/>
    <mergeCell ref="E12:E13"/>
    <mergeCell ref="F12:F13"/>
    <mergeCell ref="G7:G11"/>
    <mergeCell ref="H7:H11"/>
    <mergeCell ref="I7:I11"/>
    <mergeCell ref="J7:J11"/>
    <mergeCell ref="K7:K11"/>
    <mergeCell ref="H5:H6"/>
    <mergeCell ref="I5:I6"/>
    <mergeCell ref="J5:J6"/>
    <mergeCell ref="K5:K6"/>
    <mergeCell ref="L1:L2"/>
    <mergeCell ref="B3:B4"/>
    <mergeCell ref="C3:C4"/>
    <mergeCell ref="D3:D4"/>
    <mergeCell ref="E3:E4"/>
    <mergeCell ref="F3:F4"/>
    <mergeCell ref="G3:G4"/>
    <mergeCell ref="L5:L6"/>
    <mergeCell ref="A7:A11"/>
    <mergeCell ref="B7:B11"/>
    <mergeCell ref="C7:C11"/>
    <mergeCell ref="D7:D11"/>
    <mergeCell ref="E7:E11"/>
    <mergeCell ref="H3:H4"/>
    <mergeCell ref="I3:I4"/>
    <mergeCell ref="J3:J4"/>
    <mergeCell ref="K3:K4"/>
    <mergeCell ref="L3:L4"/>
    <mergeCell ref="B5:B6"/>
    <mergeCell ref="D5:D6"/>
    <mergeCell ref="E5:E6"/>
    <mergeCell ref="F5:F6"/>
    <mergeCell ref="G5:G6"/>
    <mergeCell ref="F7:F11"/>
    <mergeCell ref="A1:A2"/>
    <mergeCell ref="B1:B2"/>
    <mergeCell ref="C1:C2"/>
    <mergeCell ref="D1:E1"/>
    <mergeCell ref="F1:F2"/>
    <mergeCell ref="G1:H1"/>
    <mergeCell ref="I1:I2"/>
    <mergeCell ref="J1:J2"/>
    <mergeCell ref="K1:K2"/>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060"/>
  <sheetViews>
    <sheetView tabSelected="1" workbookViewId="0">
      <selection sqref="A1:XFD1048576"/>
    </sheetView>
  </sheetViews>
  <sheetFormatPr baseColWidth="10" defaultColWidth="13" defaultRowHeight="12.75"/>
  <cols>
    <col min="1" max="1" width="36.5703125" style="259" customWidth="1"/>
    <col min="2" max="2" width="23.5703125" style="109" customWidth="1"/>
    <col min="3" max="3" width="67" style="109" customWidth="1"/>
    <col min="4" max="4" width="23.5703125" style="109" customWidth="1"/>
    <col min="5" max="8" width="23.5703125" style="172" customWidth="1"/>
    <col min="9" max="9" width="23.5703125" style="109" customWidth="1"/>
    <col min="10" max="14" width="23.5703125" style="172" customWidth="1"/>
    <col min="15" max="15" width="34.7109375" style="109" customWidth="1"/>
    <col min="16" max="23" width="34.7109375" style="172" customWidth="1"/>
    <col min="24" max="24" width="22.140625" style="109" customWidth="1"/>
    <col min="25" max="25" width="27" style="109" customWidth="1"/>
    <col min="26" max="26" width="16.42578125" style="258" customWidth="1"/>
    <col min="27" max="29" width="16.42578125" style="172" customWidth="1"/>
    <col min="30" max="30" width="57.5703125" style="109" customWidth="1"/>
    <col min="31" max="31" width="94.5703125" style="109" bestFit="1" customWidth="1"/>
    <col min="32" max="32" width="16.7109375" style="109" customWidth="1"/>
    <col min="33" max="35" width="16.7109375" style="172" customWidth="1"/>
    <col min="36" max="36" width="24.42578125" style="109" customWidth="1"/>
    <col min="37" max="37" width="24.42578125" style="256" customWidth="1"/>
    <col min="38" max="39" width="24.42578125" style="172" customWidth="1"/>
    <col min="40" max="41" width="15.5703125" style="109" customWidth="1"/>
    <col min="42" max="42" width="21.5703125" style="109" customWidth="1"/>
    <col min="43" max="43" width="20.7109375" style="109" customWidth="1"/>
    <col min="44" max="44" width="21.140625" style="109" customWidth="1"/>
    <col min="45" max="45" width="14.140625" style="109" customWidth="1"/>
    <col min="46" max="46" width="19.85546875" style="109" customWidth="1"/>
    <col min="47" max="49" width="13" style="109"/>
    <col min="50" max="50" width="31.28515625" style="109" customWidth="1"/>
    <col min="51" max="256" width="13" style="109"/>
    <col min="257" max="257" width="36.5703125" style="109" customWidth="1"/>
    <col min="258" max="258" width="23.5703125" style="109" customWidth="1"/>
    <col min="259" max="259" width="67" style="109" customWidth="1"/>
    <col min="260" max="270" width="23.5703125" style="109" customWidth="1"/>
    <col min="271" max="279" width="34.7109375" style="109" customWidth="1"/>
    <col min="280" max="280" width="22.140625" style="109" customWidth="1"/>
    <col min="281" max="281" width="27" style="109" customWidth="1"/>
    <col min="282" max="285" width="16.42578125" style="109" customWidth="1"/>
    <col min="286" max="286" width="57.5703125" style="109" customWidth="1"/>
    <col min="287" max="287" width="94.5703125" style="109" bestFit="1" customWidth="1"/>
    <col min="288" max="291" width="16.7109375" style="109" customWidth="1"/>
    <col min="292" max="295" width="24.42578125" style="109" customWidth="1"/>
    <col min="296" max="297" width="15.5703125" style="109" customWidth="1"/>
    <col min="298" max="298" width="21.5703125" style="109" customWidth="1"/>
    <col min="299" max="299" width="20.7109375" style="109" customWidth="1"/>
    <col min="300" max="300" width="21.140625" style="109" customWidth="1"/>
    <col min="301" max="301" width="14.140625" style="109" customWidth="1"/>
    <col min="302" max="302" width="19.85546875" style="109" customWidth="1"/>
    <col min="303" max="305" width="13" style="109"/>
    <col min="306" max="306" width="31.28515625" style="109" customWidth="1"/>
    <col min="307" max="512" width="13" style="109"/>
    <col min="513" max="513" width="36.5703125" style="109" customWidth="1"/>
    <col min="514" max="514" width="23.5703125" style="109" customWidth="1"/>
    <col min="515" max="515" width="67" style="109" customWidth="1"/>
    <col min="516" max="526" width="23.5703125" style="109" customWidth="1"/>
    <col min="527" max="535" width="34.7109375" style="109" customWidth="1"/>
    <col min="536" max="536" width="22.140625" style="109" customWidth="1"/>
    <col min="537" max="537" width="27" style="109" customWidth="1"/>
    <col min="538" max="541" width="16.42578125" style="109" customWidth="1"/>
    <col min="542" max="542" width="57.5703125" style="109" customWidth="1"/>
    <col min="543" max="543" width="94.5703125" style="109" bestFit="1" customWidth="1"/>
    <col min="544" max="547" width="16.7109375" style="109" customWidth="1"/>
    <col min="548" max="551" width="24.42578125" style="109" customWidth="1"/>
    <col min="552" max="553" width="15.5703125" style="109" customWidth="1"/>
    <col min="554" max="554" width="21.5703125" style="109" customWidth="1"/>
    <col min="555" max="555" width="20.7109375" style="109" customWidth="1"/>
    <col min="556" max="556" width="21.140625" style="109" customWidth="1"/>
    <col min="557" max="557" width="14.140625" style="109" customWidth="1"/>
    <col min="558" max="558" width="19.85546875" style="109" customWidth="1"/>
    <col min="559" max="561" width="13" style="109"/>
    <col min="562" max="562" width="31.28515625" style="109" customWidth="1"/>
    <col min="563" max="768" width="13" style="109"/>
    <col min="769" max="769" width="36.5703125" style="109" customWidth="1"/>
    <col min="770" max="770" width="23.5703125" style="109" customWidth="1"/>
    <col min="771" max="771" width="67" style="109" customWidth="1"/>
    <col min="772" max="782" width="23.5703125" style="109" customWidth="1"/>
    <col min="783" max="791" width="34.7109375" style="109" customWidth="1"/>
    <col min="792" max="792" width="22.140625" style="109" customWidth="1"/>
    <col min="793" max="793" width="27" style="109" customWidth="1"/>
    <col min="794" max="797" width="16.42578125" style="109" customWidth="1"/>
    <col min="798" max="798" width="57.5703125" style="109" customWidth="1"/>
    <col min="799" max="799" width="94.5703125" style="109" bestFit="1" customWidth="1"/>
    <col min="800" max="803" width="16.7109375" style="109" customWidth="1"/>
    <col min="804" max="807" width="24.42578125" style="109" customWidth="1"/>
    <col min="808" max="809" width="15.5703125" style="109" customWidth="1"/>
    <col min="810" max="810" width="21.5703125" style="109" customWidth="1"/>
    <col min="811" max="811" width="20.7109375" style="109" customWidth="1"/>
    <col min="812" max="812" width="21.140625" style="109" customWidth="1"/>
    <col min="813" max="813" width="14.140625" style="109" customWidth="1"/>
    <col min="814" max="814" width="19.85546875" style="109" customWidth="1"/>
    <col min="815" max="817" width="13" style="109"/>
    <col min="818" max="818" width="31.28515625" style="109" customWidth="1"/>
    <col min="819" max="1024" width="13" style="109"/>
    <col min="1025" max="1025" width="36.5703125" style="109" customWidth="1"/>
    <col min="1026" max="1026" width="23.5703125" style="109" customWidth="1"/>
    <col min="1027" max="1027" width="67" style="109" customWidth="1"/>
    <col min="1028" max="1038" width="23.5703125" style="109" customWidth="1"/>
    <col min="1039" max="1047" width="34.7109375" style="109" customWidth="1"/>
    <col min="1048" max="1048" width="22.140625" style="109" customWidth="1"/>
    <col min="1049" max="1049" width="27" style="109" customWidth="1"/>
    <col min="1050" max="1053" width="16.42578125" style="109" customWidth="1"/>
    <col min="1054" max="1054" width="57.5703125" style="109" customWidth="1"/>
    <col min="1055" max="1055" width="94.5703125" style="109" bestFit="1" customWidth="1"/>
    <col min="1056" max="1059" width="16.7109375" style="109" customWidth="1"/>
    <col min="1060" max="1063" width="24.42578125" style="109" customWidth="1"/>
    <col min="1064" max="1065" width="15.5703125" style="109" customWidth="1"/>
    <col min="1066" max="1066" width="21.5703125" style="109" customWidth="1"/>
    <col min="1067" max="1067" width="20.7109375" style="109" customWidth="1"/>
    <col min="1068" max="1068" width="21.140625" style="109" customWidth="1"/>
    <col min="1069" max="1069" width="14.140625" style="109" customWidth="1"/>
    <col min="1070" max="1070" width="19.85546875" style="109" customWidth="1"/>
    <col min="1071" max="1073" width="13" style="109"/>
    <col min="1074" max="1074" width="31.28515625" style="109" customWidth="1"/>
    <col min="1075" max="1280" width="13" style="109"/>
    <col min="1281" max="1281" width="36.5703125" style="109" customWidth="1"/>
    <col min="1282" max="1282" width="23.5703125" style="109" customWidth="1"/>
    <col min="1283" max="1283" width="67" style="109" customWidth="1"/>
    <col min="1284" max="1294" width="23.5703125" style="109" customWidth="1"/>
    <col min="1295" max="1303" width="34.7109375" style="109" customWidth="1"/>
    <col min="1304" max="1304" width="22.140625" style="109" customWidth="1"/>
    <col min="1305" max="1305" width="27" style="109" customWidth="1"/>
    <col min="1306" max="1309" width="16.42578125" style="109" customWidth="1"/>
    <col min="1310" max="1310" width="57.5703125" style="109" customWidth="1"/>
    <col min="1311" max="1311" width="94.5703125" style="109" bestFit="1" customWidth="1"/>
    <col min="1312" max="1315" width="16.7109375" style="109" customWidth="1"/>
    <col min="1316" max="1319" width="24.42578125" style="109" customWidth="1"/>
    <col min="1320" max="1321" width="15.5703125" style="109" customWidth="1"/>
    <col min="1322" max="1322" width="21.5703125" style="109" customWidth="1"/>
    <col min="1323" max="1323" width="20.7109375" style="109" customWidth="1"/>
    <col min="1324" max="1324" width="21.140625" style="109" customWidth="1"/>
    <col min="1325" max="1325" width="14.140625" style="109" customWidth="1"/>
    <col min="1326" max="1326" width="19.85546875" style="109" customWidth="1"/>
    <col min="1327" max="1329" width="13" style="109"/>
    <col min="1330" max="1330" width="31.28515625" style="109" customWidth="1"/>
    <col min="1331" max="1536" width="13" style="109"/>
    <col min="1537" max="1537" width="36.5703125" style="109" customWidth="1"/>
    <col min="1538" max="1538" width="23.5703125" style="109" customWidth="1"/>
    <col min="1539" max="1539" width="67" style="109" customWidth="1"/>
    <col min="1540" max="1550" width="23.5703125" style="109" customWidth="1"/>
    <col min="1551" max="1559" width="34.7109375" style="109" customWidth="1"/>
    <col min="1560" max="1560" width="22.140625" style="109" customWidth="1"/>
    <col min="1561" max="1561" width="27" style="109" customWidth="1"/>
    <col min="1562" max="1565" width="16.42578125" style="109" customWidth="1"/>
    <col min="1566" max="1566" width="57.5703125" style="109" customWidth="1"/>
    <col min="1567" max="1567" width="94.5703125" style="109" bestFit="1" customWidth="1"/>
    <col min="1568" max="1571" width="16.7109375" style="109" customWidth="1"/>
    <col min="1572" max="1575" width="24.42578125" style="109" customWidth="1"/>
    <col min="1576" max="1577" width="15.5703125" style="109" customWidth="1"/>
    <col min="1578" max="1578" width="21.5703125" style="109" customWidth="1"/>
    <col min="1579" max="1579" width="20.7109375" style="109" customWidth="1"/>
    <col min="1580" max="1580" width="21.140625" style="109" customWidth="1"/>
    <col min="1581" max="1581" width="14.140625" style="109" customWidth="1"/>
    <col min="1582" max="1582" width="19.85546875" style="109" customWidth="1"/>
    <col min="1583" max="1585" width="13" style="109"/>
    <col min="1586" max="1586" width="31.28515625" style="109" customWidth="1"/>
    <col min="1587" max="1792" width="13" style="109"/>
    <col min="1793" max="1793" width="36.5703125" style="109" customWidth="1"/>
    <col min="1794" max="1794" width="23.5703125" style="109" customWidth="1"/>
    <col min="1795" max="1795" width="67" style="109" customWidth="1"/>
    <col min="1796" max="1806" width="23.5703125" style="109" customWidth="1"/>
    <col min="1807" max="1815" width="34.7109375" style="109" customWidth="1"/>
    <col min="1816" max="1816" width="22.140625" style="109" customWidth="1"/>
    <col min="1817" max="1817" width="27" style="109" customWidth="1"/>
    <col min="1818" max="1821" width="16.42578125" style="109" customWidth="1"/>
    <col min="1822" max="1822" width="57.5703125" style="109" customWidth="1"/>
    <col min="1823" max="1823" width="94.5703125" style="109" bestFit="1" customWidth="1"/>
    <col min="1824" max="1827" width="16.7109375" style="109" customWidth="1"/>
    <col min="1828" max="1831" width="24.42578125" style="109" customWidth="1"/>
    <col min="1832" max="1833" width="15.5703125" style="109" customWidth="1"/>
    <col min="1834" max="1834" width="21.5703125" style="109" customWidth="1"/>
    <col min="1835" max="1835" width="20.7109375" style="109" customWidth="1"/>
    <col min="1836" max="1836" width="21.140625" style="109" customWidth="1"/>
    <col min="1837" max="1837" width="14.140625" style="109" customWidth="1"/>
    <col min="1838" max="1838" width="19.85546875" style="109" customWidth="1"/>
    <col min="1839" max="1841" width="13" style="109"/>
    <col min="1842" max="1842" width="31.28515625" style="109" customWidth="1"/>
    <col min="1843" max="2048" width="13" style="109"/>
    <col min="2049" max="2049" width="36.5703125" style="109" customWidth="1"/>
    <col min="2050" max="2050" width="23.5703125" style="109" customWidth="1"/>
    <col min="2051" max="2051" width="67" style="109" customWidth="1"/>
    <col min="2052" max="2062" width="23.5703125" style="109" customWidth="1"/>
    <col min="2063" max="2071" width="34.7109375" style="109" customWidth="1"/>
    <col min="2072" max="2072" width="22.140625" style="109" customWidth="1"/>
    <col min="2073" max="2073" width="27" style="109" customWidth="1"/>
    <col min="2074" max="2077" width="16.42578125" style="109" customWidth="1"/>
    <col min="2078" max="2078" width="57.5703125" style="109" customWidth="1"/>
    <col min="2079" max="2079" width="94.5703125" style="109" bestFit="1" customWidth="1"/>
    <col min="2080" max="2083" width="16.7109375" style="109" customWidth="1"/>
    <col min="2084" max="2087" width="24.42578125" style="109" customWidth="1"/>
    <col min="2088" max="2089" width="15.5703125" style="109" customWidth="1"/>
    <col min="2090" max="2090" width="21.5703125" style="109" customWidth="1"/>
    <col min="2091" max="2091" width="20.7109375" style="109" customWidth="1"/>
    <col min="2092" max="2092" width="21.140625" style="109" customWidth="1"/>
    <col min="2093" max="2093" width="14.140625" style="109" customWidth="1"/>
    <col min="2094" max="2094" width="19.85546875" style="109" customWidth="1"/>
    <col min="2095" max="2097" width="13" style="109"/>
    <col min="2098" max="2098" width="31.28515625" style="109" customWidth="1"/>
    <col min="2099" max="2304" width="13" style="109"/>
    <col min="2305" max="2305" width="36.5703125" style="109" customWidth="1"/>
    <col min="2306" max="2306" width="23.5703125" style="109" customWidth="1"/>
    <col min="2307" max="2307" width="67" style="109" customWidth="1"/>
    <col min="2308" max="2318" width="23.5703125" style="109" customWidth="1"/>
    <col min="2319" max="2327" width="34.7109375" style="109" customWidth="1"/>
    <col min="2328" max="2328" width="22.140625" style="109" customWidth="1"/>
    <col min="2329" max="2329" width="27" style="109" customWidth="1"/>
    <col min="2330" max="2333" width="16.42578125" style="109" customWidth="1"/>
    <col min="2334" max="2334" width="57.5703125" style="109" customWidth="1"/>
    <col min="2335" max="2335" width="94.5703125" style="109" bestFit="1" customWidth="1"/>
    <col min="2336" max="2339" width="16.7109375" style="109" customWidth="1"/>
    <col min="2340" max="2343" width="24.42578125" style="109" customWidth="1"/>
    <col min="2344" max="2345" width="15.5703125" style="109" customWidth="1"/>
    <col min="2346" max="2346" width="21.5703125" style="109" customWidth="1"/>
    <col min="2347" max="2347" width="20.7109375" style="109" customWidth="1"/>
    <col min="2348" max="2348" width="21.140625" style="109" customWidth="1"/>
    <col min="2349" max="2349" width="14.140625" style="109" customWidth="1"/>
    <col min="2350" max="2350" width="19.85546875" style="109" customWidth="1"/>
    <col min="2351" max="2353" width="13" style="109"/>
    <col min="2354" max="2354" width="31.28515625" style="109" customWidth="1"/>
    <col min="2355" max="2560" width="13" style="109"/>
    <col min="2561" max="2561" width="36.5703125" style="109" customWidth="1"/>
    <col min="2562" max="2562" width="23.5703125" style="109" customWidth="1"/>
    <col min="2563" max="2563" width="67" style="109" customWidth="1"/>
    <col min="2564" max="2574" width="23.5703125" style="109" customWidth="1"/>
    <col min="2575" max="2583" width="34.7109375" style="109" customWidth="1"/>
    <col min="2584" max="2584" width="22.140625" style="109" customWidth="1"/>
    <col min="2585" max="2585" width="27" style="109" customWidth="1"/>
    <col min="2586" max="2589" width="16.42578125" style="109" customWidth="1"/>
    <col min="2590" max="2590" width="57.5703125" style="109" customWidth="1"/>
    <col min="2591" max="2591" width="94.5703125" style="109" bestFit="1" customWidth="1"/>
    <col min="2592" max="2595" width="16.7109375" style="109" customWidth="1"/>
    <col min="2596" max="2599" width="24.42578125" style="109" customWidth="1"/>
    <col min="2600" max="2601" width="15.5703125" style="109" customWidth="1"/>
    <col min="2602" max="2602" width="21.5703125" style="109" customWidth="1"/>
    <col min="2603" max="2603" width="20.7109375" style="109" customWidth="1"/>
    <col min="2604" max="2604" width="21.140625" style="109" customWidth="1"/>
    <col min="2605" max="2605" width="14.140625" style="109" customWidth="1"/>
    <col min="2606" max="2606" width="19.85546875" style="109" customWidth="1"/>
    <col min="2607" max="2609" width="13" style="109"/>
    <col min="2610" max="2610" width="31.28515625" style="109" customWidth="1"/>
    <col min="2611" max="2816" width="13" style="109"/>
    <col min="2817" max="2817" width="36.5703125" style="109" customWidth="1"/>
    <col min="2818" max="2818" width="23.5703125" style="109" customWidth="1"/>
    <col min="2819" max="2819" width="67" style="109" customWidth="1"/>
    <col min="2820" max="2830" width="23.5703125" style="109" customWidth="1"/>
    <col min="2831" max="2839" width="34.7109375" style="109" customWidth="1"/>
    <col min="2840" max="2840" width="22.140625" style="109" customWidth="1"/>
    <col min="2841" max="2841" width="27" style="109" customWidth="1"/>
    <col min="2842" max="2845" width="16.42578125" style="109" customWidth="1"/>
    <col min="2846" max="2846" width="57.5703125" style="109" customWidth="1"/>
    <col min="2847" max="2847" width="94.5703125" style="109" bestFit="1" customWidth="1"/>
    <col min="2848" max="2851" width="16.7109375" style="109" customWidth="1"/>
    <col min="2852" max="2855" width="24.42578125" style="109" customWidth="1"/>
    <col min="2856" max="2857" width="15.5703125" style="109" customWidth="1"/>
    <col min="2858" max="2858" width="21.5703125" style="109" customWidth="1"/>
    <col min="2859" max="2859" width="20.7109375" style="109" customWidth="1"/>
    <col min="2860" max="2860" width="21.140625" style="109" customWidth="1"/>
    <col min="2861" max="2861" width="14.140625" style="109" customWidth="1"/>
    <col min="2862" max="2862" width="19.85546875" style="109" customWidth="1"/>
    <col min="2863" max="2865" width="13" style="109"/>
    <col min="2866" max="2866" width="31.28515625" style="109" customWidth="1"/>
    <col min="2867" max="3072" width="13" style="109"/>
    <col min="3073" max="3073" width="36.5703125" style="109" customWidth="1"/>
    <col min="3074" max="3074" width="23.5703125" style="109" customWidth="1"/>
    <col min="3075" max="3075" width="67" style="109" customWidth="1"/>
    <col min="3076" max="3086" width="23.5703125" style="109" customWidth="1"/>
    <col min="3087" max="3095" width="34.7109375" style="109" customWidth="1"/>
    <col min="3096" max="3096" width="22.140625" style="109" customWidth="1"/>
    <col min="3097" max="3097" width="27" style="109" customWidth="1"/>
    <col min="3098" max="3101" width="16.42578125" style="109" customWidth="1"/>
    <col min="3102" max="3102" width="57.5703125" style="109" customWidth="1"/>
    <col min="3103" max="3103" width="94.5703125" style="109" bestFit="1" customWidth="1"/>
    <col min="3104" max="3107" width="16.7109375" style="109" customWidth="1"/>
    <col min="3108" max="3111" width="24.42578125" style="109" customWidth="1"/>
    <col min="3112" max="3113" width="15.5703125" style="109" customWidth="1"/>
    <col min="3114" max="3114" width="21.5703125" style="109" customWidth="1"/>
    <col min="3115" max="3115" width="20.7109375" style="109" customWidth="1"/>
    <col min="3116" max="3116" width="21.140625" style="109" customWidth="1"/>
    <col min="3117" max="3117" width="14.140625" style="109" customWidth="1"/>
    <col min="3118" max="3118" width="19.85546875" style="109" customWidth="1"/>
    <col min="3119" max="3121" width="13" style="109"/>
    <col min="3122" max="3122" width="31.28515625" style="109" customWidth="1"/>
    <col min="3123" max="3328" width="13" style="109"/>
    <col min="3329" max="3329" width="36.5703125" style="109" customWidth="1"/>
    <col min="3330" max="3330" width="23.5703125" style="109" customWidth="1"/>
    <col min="3331" max="3331" width="67" style="109" customWidth="1"/>
    <col min="3332" max="3342" width="23.5703125" style="109" customWidth="1"/>
    <col min="3343" max="3351" width="34.7109375" style="109" customWidth="1"/>
    <col min="3352" max="3352" width="22.140625" style="109" customWidth="1"/>
    <col min="3353" max="3353" width="27" style="109" customWidth="1"/>
    <col min="3354" max="3357" width="16.42578125" style="109" customWidth="1"/>
    <col min="3358" max="3358" width="57.5703125" style="109" customWidth="1"/>
    <col min="3359" max="3359" width="94.5703125" style="109" bestFit="1" customWidth="1"/>
    <col min="3360" max="3363" width="16.7109375" style="109" customWidth="1"/>
    <col min="3364" max="3367" width="24.42578125" style="109" customWidth="1"/>
    <col min="3368" max="3369" width="15.5703125" style="109" customWidth="1"/>
    <col min="3370" max="3370" width="21.5703125" style="109" customWidth="1"/>
    <col min="3371" max="3371" width="20.7109375" style="109" customWidth="1"/>
    <col min="3372" max="3372" width="21.140625" style="109" customWidth="1"/>
    <col min="3373" max="3373" width="14.140625" style="109" customWidth="1"/>
    <col min="3374" max="3374" width="19.85546875" style="109" customWidth="1"/>
    <col min="3375" max="3377" width="13" style="109"/>
    <col min="3378" max="3378" width="31.28515625" style="109" customWidth="1"/>
    <col min="3379" max="3584" width="13" style="109"/>
    <col min="3585" max="3585" width="36.5703125" style="109" customWidth="1"/>
    <col min="3586" max="3586" width="23.5703125" style="109" customWidth="1"/>
    <col min="3587" max="3587" width="67" style="109" customWidth="1"/>
    <col min="3588" max="3598" width="23.5703125" style="109" customWidth="1"/>
    <col min="3599" max="3607" width="34.7109375" style="109" customWidth="1"/>
    <col min="3608" max="3608" width="22.140625" style="109" customWidth="1"/>
    <col min="3609" max="3609" width="27" style="109" customWidth="1"/>
    <col min="3610" max="3613" width="16.42578125" style="109" customWidth="1"/>
    <col min="3614" max="3614" width="57.5703125" style="109" customWidth="1"/>
    <col min="3615" max="3615" width="94.5703125" style="109" bestFit="1" customWidth="1"/>
    <col min="3616" max="3619" width="16.7109375" style="109" customWidth="1"/>
    <col min="3620" max="3623" width="24.42578125" style="109" customWidth="1"/>
    <col min="3624" max="3625" width="15.5703125" style="109" customWidth="1"/>
    <col min="3626" max="3626" width="21.5703125" style="109" customWidth="1"/>
    <col min="3627" max="3627" width="20.7109375" style="109" customWidth="1"/>
    <col min="3628" max="3628" width="21.140625" style="109" customWidth="1"/>
    <col min="3629" max="3629" width="14.140625" style="109" customWidth="1"/>
    <col min="3630" max="3630" width="19.85546875" style="109" customWidth="1"/>
    <col min="3631" max="3633" width="13" style="109"/>
    <col min="3634" max="3634" width="31.28515625" style="109" customWidth="1"/>
    <col min="3635" max="3840" width="13" style="109"/>
    <col min="3841" max="3841" width="36.5703125" style="109" customWidth="1"/>
    <col min="3842" max="3842" width="23.5703125" style="109" customWidth="1"/>
    <col min="3843" max="3843" width="67" style="109" customWidth="1"/>
    <col min="3844" max="3854" width="23.5703125" style="109" customWidth="1"/>
    <col min="3855" max="3863" width="34.7109375" style="109" customWidth="1"/>
    <col min="3864" max="3864" width="22.140625" style="109" customWidth="1"/>
    <col min="3865" max="3865" width="27" style="109" customWidth="1"/>
    <col min="3866" max="3869" width="16.42578125" style="109" customWidth="1"/>
    <col min="3870" max="3870" width="57.5703125" style="109" customWidth="1"/>
    <col min="3871" max="3871" width="94.5703125" style="109" bestFit="1" customWidth="1"/>
    <col min="3872" max="3875" width="16.7109375" style="109" customWidth="1"/>
    <col min="3876" max="3879" width="24.42578125" style="109" customWidth="1"/>
    <col min="3880" max="3881" width="15.5703125" style="109" customWidth="1"/>
    <col min="3882" max="3882" width="21.5703125" style="109" customWidth="1"/>
    <col min="3883" max="3883" width="20.7109375" style="109" customWidth="1"/>
    <col min="3884" max="3884" width="21.140625" style="109" customWidth="1"/>
    <col min="3885" max="3885" width="14.140625" style="109" customWidth="1"/>
    <col min="3886" max="3886" width="19.85546875" style="109" customWidth="1"/>
    <col min="3887" max="3889" width="13" style="109"/>
    <col min="3890" max="3890" width="31.28515625" style="109" customWidth="1"/>
    <col min="3891" max="4096" width="13" style="109"/>
    <col min="4097" max="4097" width="36.5703125" style="109" customWidth="1"/>
    <col min="4098" max="4098" width="23.5703125" style="109" customWidth="1"/>
    <col min="4099" max="4099" width="67" style="109" customWidth="1"/>
    <col min="4100" max="4110" width="23.5703125" style="109" customWidth="1"/>
    <col min="4111" max="4119" width="34.7109375" style="109" customWidth="1"/>
    <col min="4120" max="4120" width="22.140625" style="109" customWidth="1"/>
    <col min="4121" max="4121" width="27" style="109" customWidth="1"/>
    <col min="4122" max="4125" width="16.42578125" style="109" customWidth="1"/>
    <col min="4126" max="4126" width="57.5703125" style="109" customWidth="1"/>
    <col min="4127" max="4127" width="94.5703125" style="109" bestFit="1" customWidth="1"/>
    <col min="4128" max="4131" width="16.7109375" style="109" customWidth="1"/>
    <col min="4132" max="4135" width="24.42578125" style="109" customWidth="1"/>
    <col min="4136" max="4137" width="15.5703125" style="109" customWidth="1"/>
    <col min="4138" max="4138" width="21.5703125" style="109" customWidth="1"/>
    <col min="4139" max="4139" width="20.7109375" style="109" customWidth="1"/>
    <col min="4140" max="4140" width="21.140625" style="109" customWidth="1"/>
    <col min="4141" max="4141" width="14.140625" style="109" customWidth="1"/>
    <col min="4142" max="4142" width="19.85546875" style="109" customWidth="1"/>
    <col min="4143" max="4145" width="13" style="109"/>
    <col min="4146" max="4146" width="31.28515625" style="109" customWidth="1"/>
    <col min="4147" max="4352" width="13" style="109"/>
    <col min="4353" max="4353" width="36.5703125" style="109" customWidth="1"/>
    <col min="4354" max="4354" width="23.5703125" style="109" customWidth="1"/>
    <col min="4355" max="4355" width="67" style="109" customWidth="1"/>
    <col min="4356" max="4366" width="23.5703125" style="109" customWidth="1"/>
    <col min="4367" max="4375" width="34.7109375" style="109" customWidth="1"/>
    <col min="4376" max="4376" width="22.140625" style="109" customWidth="1"/>
    <col min="4377" max="4377" width="27" style="109" customWidth="1"/>
    <col min="4378" max="4381" width="16.42578125" style="109" customWidth="1"/>
    <col min="4382" max="4382" width="57.5703125" style="109" customWidth="1"/>
    <col min="4383" max="4383" width="94.5703125" style="109" bestFit="1" customWidth="1"/>
    <col min="4384" max="4387" width="16.7109375" style="109" customWidth="1"/>
    <col min="4388" max="4391" width="24.42578125" style="109" customWidth="1"/>
    <col min="4392" max="4393" width="15.5703125" style="109" customWidth="1"/>
    <col min="4394" max="4394" width="21.5703125" style="109" customWidth="1"/>
    <col min="4395" max="4395" width="20.7109375" style="109" customWidth="1"/>
    <col min="4396" max="4396" width="21.140625" style="109" customWidth="1"/>
    <col min="4397" max="4397" width="14.140625" style="109" customWidth="1"/>
    <col min="4398" max="4398" width="19.85546875" style="109" customWidth="1"/>
    <col min="4399" max="4401" width="13" style="109"/>
    <col min="4402" max="4402" width="31.28515625" style="109" customWidth="1"/>
    <col min="4403" max="4608" width="13" style="109"/>
    <col min="4609" max="4609" width="36.5703125" style="109" customWidth="1"/>
    <col min="4610" max="4610" width="23.5703125" style="109" customWidth="1"/>
    <col min="4611" max="4611" width="67" style="109" customWidth="1"/>
    <col min="4612" max="4622" width="23.5703125" style="109" customWidth="1"/>
    <col min="4623" max="4631" width="34.7109375" style="109" customWidth="1"/>
    <col min="4632" max="4632" width="22.140625" style="109" customWidth="1"/>
    <col min="4633" max="4633" width="27" style="109" customWidth="1"/>
    <col min="4634" max="4637" width="16.42578125" style="109" customWidth="1"/>
    <col min="4638" max="4638" width="57.5703125" style="109" customWidth="1"/>
    <col min="4639" max="4639" width="94.5703125" style="109" bestFit="1" customWidth="1"/>
    <col min="4640" max="4643" width="16.7109375" style="109" customWidth="1"/>
    <col min="4644" max="4647" width="24.42578125" style="109" customWidth="1"/>
    <col min="4648" max="4649" width="15.5703125" style="109" customWidth="1"/>
    <col min="4650" max="4650" width="21.5703125" style="109" customWidth="1"/>
    <col min="4651" max="4651" width="20.7109375" style="109" customWidth="1"/>
    <col min="4652" max="4652" width="21.140625" style="109" customWidth="1"/>
    <col min="4653" max="4653" width="14.140625" style="109" customWidth="1"/>
    <col min="4654" max="4654" width="19.85546875" style="109" customWidth="1"/>
    <col min="4655" max="4657" width="13" style="109"/>
    <col min="4658" max="4658" width="31.28515625" style="109" customWidth="1"/>
    <col min="4659" max="4864" width="13" style="109"/>
    <col min="4865" max="4865" width="36.5703125" style="109" customWidth="1"/>
    <col min="4866" max="4866" width="23.5703125" style="109" customWidth="1"/>
    <col min="4867" max="4867" width="67" style="109" customWidth="1"/>
    <col min="4868" max="4878" width="23.5703125" style="109" customWidth="1"/>
    <col min="4879" max="4887" width="34.7109375" style="109" customWidth="1"/>
    <col min="4888" max="4888" width="22.140625" style="109" customWidth="1"/>
    <col min="4889" max="4889" width="27" style="109" customWidth="1"/>
    <col min="4890" max="4893" width="16.42578125" style="109" customWidth="1"/>
    <col min="4894" max="4894" width="57.5703125" style="109" customWidth="1"/>
    <col min="4895" max="4895" width="94.5703125" style="109" bestFit="1" customWidth="1"/>
    <col min="4896" max="4899" width="16.7109375" style="109" customWidth="1"/>
    <col min="4900" max="4903" width="24.42578125" style="109" customWidth="1"/>
    <col min="4904" max="4905" width="15.5703125" style="109" customWidth="1"/>
    <col min="4906" max="4906" width="21.5703125" style="109" customWidth="1"/>
    <col min="4907" max="4907" width="20.7109375" style="109" customWidth="1"/>
    <col min="4908" max="4908" width="21.140625" style="109" customWidth="1"/>
    <col min="4909" max="4909" width="14.140625" style="109" customWidth="1"/>
    <col min="4910" max="4910" width="19.85546875" style="109" customWidth="1"/>
    <col min="4911" max="4913" width="13" style="109"/>
    <col min="4914" max="4914" width="31.28515625" style="109" customWidth="1"/>
    <col min="4915" max="5120" width="13" style="109"/>
    <col min="5121" max="5121" width="36.5703125" style="109" customWidth="1"/>
    <col min="5122" max="5122" width="23.5703125" style="109" customWidth="1"/>
    <col min="5123" max="5123" width="67" style="109" customWidth="1"/>
    <col min="5124" max="5134" width="23.5703125" style="109" customWidth="1"/>
    <col min="5135" max="5143" width="34.7109375" style="109" customWidth="1"/>
    <col min="5144" max="5144" width="22.140625" style="109" customWidth="1"/>
    <col min="5145" max="5145" width="27" style="109" customWidth="1"/>
    <col min="5146" max="5149" width="16.42578125" style="109" customWidth="1"/>
    <col min="5150" max="5150" width="57.5703125" style="109" customWidth="1"/>
    <col min="5151" max="5151" width="94.5703125" style="109" bestFit="1" customWidth="1"/>
    <col min="5152" max="5155" width="16.7109375" style="109" customWidth="1"/>
    <col min="5156" max="5159" width="24.42578125" style="109" customWidth="1"/>
    <col min="5160" max="5161" width="15.5703125" style="109" customWidth="1"/>
    <col min="5162" max="5162" width="21.5703125" style="109" customWidth="1"/>
    <col min="5163" max="5163" width="20.7109375" style="109" customWidth="1"/>
    <col min="5164" max="5164" width="21.140625" style="109" customWidth="1"/>
    <col min="5165" max="5165" width="14.140625" style="109" customWidth="1"/>
    <col min="5166" max="5166" width="19.85546875" style="109" customWidth="1"/>
    <col min="5167" max="5169" width="13" style="109"/>
    <col min="5170" max="5170" width="31.28515625" style="109" customWidth="1"/>
    <col min="5171" max="5376" width="13" style="109"/>
    <col min="5377" max="5377" width="36.5703125" style="109" customWidth="1"/>
    <col min="5378" max="5378" width="23.5703125" style="109" customWidth="1"/>
    <col min="5379" max="5379" width="67" style="109" customWidth="1"/>
    <col min="5380" max="5390" width="23.5703125" style="109" customWidth="1"/>
    <col min="5391" max="5399" width="34.7109375" style="109" customWidth="1"/>
    <col min="5400" max="5400" width="22.140625" style="109" customWidth="1"/>
    <col min="5401" max="5401" width="27" style="109" customWidth="1"/>
    <col min="5402" max="5405" width="16.42578125" style="109" customWidth="1"/>
    <col min="5406" max="5406" width="57.5703125" style="109" customWidth="1"/>
    <col min="5407" max="5407" width="94.5703125" style="109" bestFit="1" customWidth="1"/>
    <col min="5408" max="5411" width="16.7109375" style="109" customWidth="1"/>
    <col min="5412" max="5415" width="24.42578125" style="109" customWidth="1"/>
    <col min="5416" max="5417" width="15.5703125" style="109" customWidth="1"/>
    <col min="5418" max="5418" width="21.5703125" style="109" customWidth="1"/>
    <col min="5419" max="5419" width="20.7109375" style="109" customWidth="1"/>
    <col min="5420" max="5420" width="21.140625" style="109" customWidth="1"/>
    <col min="5421" max="5421" width="14.140625" style="109" customWidth="1"/>
    <col min="5422" max="5422" width="19.85546875" style="109" customWidth="1"/>
    <col min="5423" max="5425" width="13" style="109"/>
    <col min="5426" max="5426" width="31.28515625" style="109" customWidth="1"/>
    <col min="5427" max="5632" width="13" style="109"/>
    <col min="5633" max="5633" width="36.5703125" style="109" customWidth="1"/>
    <col min="5634" max="5634" width="23.5703125" style="109" customWidth="1"/>
    <col min="5635" max="5635" width="67" style="109" customWidth="1"/>
    <col min="5636" max="5646" width="23.5703125" style="109" customWidth="1"/>
    <col min="5647" max="5655" width="34.7109375" style="109" customWidth="1"/>
    <col min="5656" max="5656" width="22.140625" style="109" customWidth="1"/>
    <col min="5657" max="5657" width="27" style="109" customWidth="1"/>
    <col min="5658" max="5661" width="16.42578125" style="109" customWidth="1"/>
    <col min="5662" max="5662" width="57.5703125" style="109" customWidth="1"/>
    <col min="5663" max="5663" width="94.5703125" style="109" bestFit="1" customWidth="1"/>
    <col min="5664" max="5667" width="16.7109375" style="109" customWidth="1"/>
    <col min="5668" max="5671" width="24.42578125" style="109" customWidth="1"/>
    <col min="5672" max="5673" width="15.5703125" style="109" customWidth="1"/>
    <col min="5674" max="5674" width="21.5703125" style="109" customWidth="1"/>
    <col min="5675" max="5675" width="20.7109375" style="109" customWidth="1"/>
    <col min="5676" max="5676" width="21.140625" style="109" customWidth="1"/>
    <col min="5677" max="5677" width="14.140625" style="109" customWidth="1"/>
    <col min="5678" max="5678" width="19.85546875" style="109" customWidth="1"/>
    <col min="5679" max="5681" width="13" style="109"/>
    <col min="5682" max="5682" width="31.28515625" style="109" customWidth="1"/>
    <col min="5683" max="5888" width="13" style="109"/>
    <col min="5889" max="5889" width="36.5703125" style="109" customWidth="1"/>
    <col min="5890" max="5890" width="23.5703125" style="109" customWidth="1"/>
    <col min="5891" max="5891" width="67" style="109" customWidth="1"/>
    <col min="5892" max="5902" width="23.5703125" style="109" customWidth="1"/>
    <col min="5903" max="5911" width="34.7109375" style="109" customWidth="1"/>
    <col min="5912" max="5912" width="22.140625" style="109" customWidth="1"/>
    <col min="5913" max="5913" width="27" style="109" customWidth="1"/>
    <col min="5914" max="5917" width="16.42578125" style="109" customWidth="1"/>
    <col min="5918" max="5918" width="57.5703125" style="109" customWidth="1"/>
    <col min="5919" max="5919" width="94.5703125" style="109" bestFit="1" customWidth="1"/>
    <col min="5920" max="5923" width="16.7109375" style="109" customWidth="1"/>
    <col min="5924" max="5927" width="24.42578125" style="109" customWidth="1"/>
    <col min="5928" max="5929" width="15.5703125" style="109" customWidth="1"/>
    <col min="5930" max="5930" width="21.5703125" style="109" customWidth="1"/>
    <col min="5931" max="5931" width="20.7109375" style="109" customWidth="1"/>
    <col min="5932" max="5932" width="21.140625" style="109" customWidth="1"/>
    <col min="5933" max="5933" width="14.140625" style="109" customWidth="1"/>
    <col min="5934" max="5934" width="19.85546875" style="109" customWidth="1"/>
    <col min="5935" max="5937" width="13" style="109"/>
    <col min="5938" max="5938" width="31.28515625" style="109" customWidth="1"/>
    <col min="5939" max="6144" width="13" style="109"/>
    <col min="6145" max="6145" width="36.5703125" style="109" customWidth="1"/>
    <col min="6146" max="6146" width="23.5703125" style="109" customWidth="1"/>
    <col min="6147" max="6147" width="67" style="109" customWidth="1"/>
    <col min="6148" max="6158" width="23.5703125" style="109" customWidth="1"/>
    <col min="6159" max="6167" width="34.7109375" style="109" customWidth="1"/>
    <col min="6168" max="6168" width="22.140625" style="109" customWidth="1"/>
    <col min="6169" max="6169" width="27" style="109" customWidth="1"/>
    <col min="6170" max="6173" width="16.42578125" style="109" customWidth="1"/>
    <col min="6174" max="6174" width="57.5703125" style="109" customWidth="1"/>
    <col min="6175" max="6175" width="94.5703125" style="109" bestFit="1" customWidth="1"/>
    <col min="6176" max="6179" width="16.7109375" style="109" customWidth="1"/>
    <col min="6180" max="6183" width="24.42578125" style="109" customWidth="1"/>
    <col min="6184" max="6185" width="15.5703125" style="109" customWidth="1"/>
    <col min="6186" max="6186" width="21.5703125" style="109" customWidth="1"/>
    <col min="6187" max="6187" width="20.7109375" style="109" customWidth="1"/>
    <col min="6188" max="6188" width="21.140625" style="109" customWidth="1"/>
    <col min="6189" max="6189" width="14.140625" style="109" customWidth="1"/>
    <col min="6190" max="6190" width="19.85546875" style="109" customWidth="1"/>
    <col min="6191" max="6193" width="13" style="109"/>
    <col min="6194" max="6194" width="31.28515625" style="109" customWidth="1"/>
    <col min="6195" max="6400" width="13" style="109"/>
    <col min="6401" max="6401" width="36.5703125" style="109" customWidth="1"/>
    <col min="6402" max="6402" width="23.5703125" style="109" customWidth="1"/>
    <col min="6403" max="6403" width="67" style="109" customWidth="1"/>
    <col min="6404" max="6414" width="23.5703125" style="109" customWidth="1"/>
    <col min="6415" max="6423" width="34.7109375" style="109" customWidth="1"/>
    <col min="6424" max="6424" width="22.140625" style="109" customWidth="1"/>
    <col min="6425" max="6425" width="27" style="109" customWidth="1"/>
    <col min="6426" max="6429" width="16.42578125" style="109" customWidth="1"/>
    <col min="6430" max="6430" width="57.5703125" style="109" customWidth="1"/>
    <col min="6431" max="6431" width="94.5703125" style="109" bestFit="1" customWidth="1"/>
    <col min="6432" max="6435" width="16.7109375" style="109" customWidth="1"/>
    <col min="6436" max="6439" width="24.42578125" style="109" customWidth="1"/>
    <col min="6440" max="6441" width="15.5703125" style="109" customWidth="1"/>
    <col min="6442" max="6442" width="21.5703125" style="109" customWidth="1"/>
    <col min="6443" max="6443" width="20.7109375" style="109" customWidth="1"/>
    <col min="6444" max="6444" width="21.140625" style="109" customWidth="1"/>
    <col min="6445" max="6445" width="14.140625" style="109" customWidth="1"/>
    <col min="6446" max="6446" width="19.85546875" style="109" customWidth="1"/>
    <col min="6447" max="6449" width="13" style="109"/>
    <col min="6450" max="6450" width="31.28515625" style="109" customWidth="1"/>
    <col min="6451" max="6656" width="13" style="109"/>
    <col min="6657" max="6657" width="36.5703125" style="109" customWidth="1"/>
    <col min="6658" max="6658" width="23.5703125" style="109" customWidth="1"/>
    <col min="6659" max="6659" width="67" style="109" customWidth="1"/>
    <col min="6660" max="6670" width="23.5703125" style="109" customWidth="1"/>
    <col min="6671" max="6679" width="34.7109375" style="109" customWidth="1"/>
    <col min="6680" max="6680" width="22.140625" style="109" customWidth="1"/>
    <col min="6681" max="6681" width="27" style="109" customWidth="1"/>
    <col min="6682" max="6685" width="16.42578125" style="109" customWidth="1"/>
    <col min="6686" max="6686" width="57.5703125" style="109" customWidth="1"/>
    <col min="6687" max="6687" width="94.5703125" style="109" bestFit="1" customWidth="1"/>
    <col min="6688" max="6691" width="16.7109375" style="109" customWidth="1"/>
    <col min="6692" max="6695" width="24.42578125" style="109" customWidth="1"/>
    <col min="6696" max="6697" width="15.5703125" style="109" customWidth="1"/>
    <col min="6698" max="6698" width="21.5703125" style="109" customWidth="1"/>
    <col min="6699" max="6699" width="20.7109375" style="109" customWidth="1"/>
    <col min="6700" max="6700" width="21.140625" style="109" customWidth="1"/>
    <col min="6701" max="6701" width="14.140625" style="109" customWidth="1"/>
    <col min="6702" max="6702" width="19.85546875" style="109" customWidth="1"/>
    <col min="6703" max="6705" width="13" style="109"/>
    <col min="6706" max="6706" width="31.28515625" style="109" customWidth="1"/>
    <col min="6707" max="6912" width="13" style="109"/>
    <col min="6913" max="6913" width="36.5703125" style="109" customWidth="1"/>
    <col min="6914" max="6914" width="23.5703125" style="109" customWidth="1"/>
    <col min="6915" max="6915" width="67" style="109" customWidth="1"/>
    <col min="6916" max="6926" width="23.5703125" style="109" customWidth="1"/>
    <col min="6927" max="6935" width="34.7109375" style="109" customWidth="1"/>
    <col min="6936" max="6936" width="22.140625" style="109" customWidth="1"/>
    <col min="6937" max="6937" width="27" style="109" customWidth="1"/>
    <col min="6938" max="6941" width="16.42578125" style="109" customWidth="1"/>
    <col min="6942" max="6942" width="57.5703125" style="109" customWidth="1"/>
    <col min="6943" max="6943" width="94.5703125" style="109" bestFit="1" customWidth="1"/>
    <col min="6944" max="6947" width="16.7109375" style="109" customWidth="1"/>
    <col min="6948" max="6951" width="24.42578125" style="109" customWidth="1"/>
    <col min="6952" max="6953" width="15.5703125" style="109" customWidth="1"/>
    <col min="6954" max="6954" width="21.5703125" style="109" customWidth="1"/>
    <col min="6955" max="6955" width="20.7109375" style="109" customWidth="1"/>
    <col min="6956" max="6956" width="21.140625" style="109" customWidth="1"/>
    <col min="6957" max="6957" width="14.140625" style="109" customWidth="1"/>
    <col min="6958" max="6958" width="19.85546875" style="109" customWidth="1"/>
    <col min="6959" max="6961" width="13" style="109"/>
    <col min="6962" max="6962" width="31.28515625" style="109" customWidth="1"/>
    <col min="6963" max="7168" width="13" style="109"/>
    <col min="7169" max="7169" width="36.5703125" style="109" customWidth="1"/>
    <col min="7170" max="7170" width="23.5703125" style="109" customWidth="1"/>
    <col min="7171" max="7171" width="67" style="109" customWidth="1"/>
    <col min="7172" max="7182" width="23.5703125" style="109" customWidth="1"/>
    <col min="7183" max="7191" width="34.7109375" style="109" customWidth="1"/>
    <col min="7192" max="7192" width="22.140625" style="109" customWidth="1"/>
    <col min="7193" max="7193" width="27" style="109" customWidth="1"/>
    <col min="7194" max="7197" width="16.42578125" style="109" customWidth="1"/>
    <col min="7198" max="7198" width="57.5703125" style="109" customWidth="1"/>
    <col min="7199" max="7199" width="94.5703125" style="109" bestFit="1" customWidth="1"/>
    <col min="7200" max="7203" width="16.7109375" style="109" customWidth="1"/>
    <col min="7204" max="7207" width="24.42578125" style="109" customWidth="1"/>
    <col min="7208" max="7209" width="15.5703125" style="109" customWidth="1"/>
    <col min="7210" max="7210" width="21.5703125" style="109" customWidth="1"/>
    <col min="7211" max="7211" width="20.7109375" style="109" customWidth="1"/>
    <col min="7212" max="7212" width="21.140625" style="109" customWidth="1"/>
    <col min="7213" max="7213" width="14.140625" style="109" customWidth="1"/>
    <col min="7214" max="7214" width="19.85546875" style="109" customWidth="1"/>
    <col min="7215" max="7217" width="13" style="109"/>
    <col min="7218" max="7218" width="31.28515625" style="109" customWidth="1"/>
    <col min="7219" max="7424" width="13" style="109"/>
    <col min="7425" max="7425" width="36.5703125" style="109" customWidth="1"/>
    <col min="7426" max="7426" width="23.5703125" style="109" customWidth="1"/>
    <col min="7427" max="7427" width="67" style="109" customWidth="1"/>
    <col min="7428" max="7438" width="23.5703125" style="109" customWidth="1"/>
    <col min="7439" max="7447" width="34.7109375" style="109" customWidth="1"/>
    <col min="7448" max="7448" width="22.140625" style="109" customWidth="1"/>
    <col min="7449" max="7449" width="27" style="109" customWidth="1"/>
    <col min="7450" max="7453" width="16.42578125" style="109" customWidth="1"/>
    <col min="7454" max="7454" width="57.5703125" style="109" customWidth="1"/>
    <col min="7455" max="7455" width="94.5703125" style="109" bestFit="1" customWidth="1"/>
    <col min="7456" max="7459" width="16.7109375" style="109" customWidth="1"/>
    <col min="7460" max="7463" width="24.42578125" style="109" customWidth="1"/>
    <col min="7464" max="7465" width="15.5703125" style="109" customWidth="1"/>
    <col min="7466" max="7466" width="21.5703125" style="109" customWidth="1"/>
    <col min="7467" max="7467" width="20.7109375" style="109" customWidth="1"/>
    <col min="7468" max="7468" width="21.140625" style="109" customWidth="1"/>
    <col min="7469" max="7469" width="14.140625" style="109" customWidth="1"/>
    <col min="7470" max="7470" width="19.85546875" style="109" customWidth="1"/>
    <col min="7471" max="7473" width="13" style="109"/>
    <col min="7474" max="7474" width="31.28515625" style="109" customWidth="1"/>
    <col min="7475" max="7680" width="13" style="109"/>
    <col min="7681" max="7681" width="36.5703125" style="109" customWidth="1"/>
    <col min="7682" max="7682" width="23.5703125" style="109" customWidth="1"/>
    <col min="7683" max="7683" width="67" style="109" customWidth="1"/>
    <col min="7684" max="7694" width="23.5703125" style="109" customWidth="1"/>
    <col min="7695" max="7703" width="34.7109375" style="109" customWidth="1"/>
    <col min="7704" max="7704" width="22.140625" style="109" customWidth="1"/>
    <col min="7705" max="7705" width="27" style="109" customWidth="1"/>
    <col min="7706" max="7709" width="16.42578125" style="109" customWidth="1"/>
    <col min="7710" max="7710" width="57.5703125" style="109" customWidth="1"/>
    <col min="7711" max="7711" width="94.5703125" style="109" bestFit="1" customWidth="1"/>
    <col min="7712" max="7715" width="16.7109375" style="109" customWidth="1"/>
    <col min="7716" max="7719" width="24.42578125" style="109" customWidth="1"/>
    <col min="7720" max="7721" width="15.5703125" style="109" customWidth="1"/>
    <col min="7722" max="7722" width="21.5703125" style="109" customWidth="1"/>
    <col min="7723" max="7723" width="20.7109375" style="109" customWidth="1"/>
    <col min="7724" max="7724" width="21.140625" style="109" customWidth="1"/>
    <col min="7725" max="7725" width="14.140625" style="109" customWidth="1"/>
    <col min="7726" max="7726" width="19.85546875" style="109" customWidth="1"/>
    <col min="7727" max="7729" width="13" style="109"/>
    <col min="7730" max="7730" width="31.28515625" style="109" customWidth="1"/>
    <col min="7731" max="7936" width="13" style="109"/>
    <col min="7937" max="7937" width="36.5703125" style="109" customWidth="1"/>
    <col min="7938" max="7938" width="23.5703125" style="109" customWidth="1"/>
    <col min="7939" max="7939" width="67" style="109" customWidth="1"/>
    <col min="7940" max="7950" width="23.5703125" style="109" customWidth="1"/>
    <col min="7951" max="7959" width="34.7109375" style="109" customWidth="1"/>
    <col min="7960" max="7960" width="22.140625" style="109" customWidth="1"/>
    <col min="7961" max="7961" width="27" style="109" customWidth="1"/>
    <col min="7962" max="7965" width="16.42578125" style="109" customWidth="1"/>
    <col min="7966" max="7966" width="57.5703125" style="109" customWidth="1"/>
    <col min="7967" max="7967" width="94.5703125" style="109" bestFit="1" customWidth="1"/>
    <col min="7968" max="7971" width="16.7109375" style="109" customWidth="1"/>
    <col min="7972" max="7975" width="24.42578125" style="109" customWidth="1"/>
    <col min="7976" max="7977" width="15.5703125" style="109" customWidth="1"/>
    <col min="7978" max="7978" width="21.5703125" style="109" customWidth="1"/>
    <col min="7979" max="7979" width="20.7109375" style="109" customWidth="1"/>
    <col min="7980" max="7980" width="21.140625" style="109" customWidth="1"/>
    <col min="7981" max="7981" width="14.140625" style="109" customWidth="1"/>
    <col min="7982" max="7982" width="19.85546875" style="109" customWidth="1"/>
    <col min="7983" max="7985" width="13" style="109"/>
    <col min="7986" max="7986" width="31.28515625" style="109" customWidth="1"/>
    <col min="7987" max="8192" width="13" style="109"/>
    <col min="8193" max="8193" width="36.5703125" style="109" customWidth="1"/>
    <col min="8194" max="8194" width="23.5703125" style="109" customWidth="1"/>
    <col min="8195" max="8195" width="67" style="109" customWidth="1"/>
    <col min="8196" max="8206" width="23.5703125" style="109" customWidth="1"/>
    <col min="8207" max="8215" width="34.7109375" style="109" customWidth="1"/>
    <col min="8216" max="8216" width="22.140625" style="109" customWidth="1"/>
    <col min="8217" max="8217" width="27" style="109" customWidth="1"/>
    <col min="8218" max="8221" width="16.42578125" style="109" customWidth="1"/>
    <col min="8222" max="8222" width="57.5703125" style="109" customWidth="1"/>
    <col min="8223" max="8223" width="94.5703125" style="109" bestFit="1" customWidth="1"/>
    <col min="8224" max="8227" width="16.7109375" style="109" customWidth="1"/>
    <col min="8228" max="8231" width="24.42578125" style="109" customWidth="1"/>
    <col min="8232" max="8233" width="15.5703125" style="109" customWidth="1"/>
    <col min="8234" max="8234" width="21.5703125" style="109" customWidth="1"/>
    <col min="8235" max="8235" width="20.7109375" style="109" customWidth="1"/>
    <col min="8236" max="8236" width="21.140625" style="109" customWidth="1"/>
    <col min="8237" max="8237" width="14.140625" style="109" customWidth="1"/>
    <col min="8238" max="8238" width="19.85546875" style="109" customWidth="1"/>
    <col min="8239" max="8241" width="13" style="109"/>
    <col min="8242" max="8242" width="31.28515625" style="109" customWidth="1"/>
    <col min="8243" max="8448" width="13" style="109"/>
    <col min="8449" max="8449" width="36.5703125" style="109" customWidth="1"/>
    <col min="8450" max="8450" width="23.5703125" style="109" customWidth="1"/>
    <col min="8451" max="8451" width="67" style="109" customWidth="1"/>
    <col min="8452" max="8462" width="23.5703125" style="109" customWidth="1"/>
    <col min="8463" max="8471" width="34.7109375" style="109" customWidth="1"/>
    <col min="8472" max="8472" width="22.140625" style="109" customWidth="1"/>
    <col min="8473" max="8473" width="27" style="109" customWidth="1"/>
    <col min="8474" max="8477" width="16.42578125" style="109" customWidth="1"/>
    <col min="8478" max="8478" width="57.5703125" style="109" customWidth="1"/>
    <col min="8479" max="8479" width="94.5703125" style="109" bestFit="1" customWidth="1"/>
    <col min="8480" max="8483" width="16.7109375" style="109" customWidth="1"/>
    <col min="8484" max="8487" width="24.42578125" style="109" customWidth="1"/>
    <col min="8488" max="8489" width="15.5703125" style="109" customWidth="1"/>
    <col min="8490" max="8490" width="21.5703125" style="109" customWidth="1"/>
    <col min="8491" max="8491" width="20.7109375" style="109" customWidth="1"/>
    <col min="8492" max="8492" width="21.140625" style="109" customWidth="1"/>
    <col min="8493" max="8493" width="14.140625" style="109" customWidth="1"/>
    <col min="8494" max="8494" width="19.85546875" style="109" customWidth="1"/>
    <col min="8495" max="8497" width="13" style="109"/>
    <col min="8498" max="8498" width="31.28515625" style="109" customWidth="1"/>
    <col min="8499" max="8704" width="13" style="109"/>
    <col min="8705" max="8705" width="36.5703125" style="109" customWidth="1"/>
    <col min="8706" max="8706" width="23.5703125" style="109" customWidth="1"/>
    <col min="8707" max="8707" width="67" style="109" customWidth="1"/>
    <col min="8708" max="8718" width="23.5703125" style="109" customWidth="1"/>
    <col min="8719" max="8727" width="34.7109375" style="109" customWidth="1"/>
    <col min="8728" max="8728" width="22.140625" style="109" customWidth="1"/>
    <col min="8729" max="8729" width="27" style="109" customWidth="1"/>
    <col min="8730" max="8733" width="16.42578125" style="109" customWidth="1"/>
    <col min="8734" max="8734" width="57.5703125" style="109" customWidth="1"/>
    <col min="8735" max="8735" width="94.5703125" style="109" bestFit="1" customWidth="1"/>
    <col min="8736" max="8739" width="16.7109375" style="109" customWidth="1"/>
    <col min="8740" max="8743" width="24.42578125" style="109" customWidth="1"/>
    <col min="8744" max="8745" width="15.5703125" style="109" customWidth="1"/>
    <col min="8746" max="8746" width="21.5703125" style="109" customWidth="1"/>
    <col min="8747" max="8747" width="20.7109375" style="109" customWidth="1"/>
    <col min="8748" max="8748" width="21.140625" style="109" customWidth="1"/>
    <col min="8749" max="8749" width="14.140625" style="109" customWidth="1"/>
    <col min="8750" max="8750" width="19.85546875" style="109" customWidth="1"/>
    <col min="8751" max="8753" width="13" style="109"/>
    <col min="8754" max="8754" width="31.28515625" style="109" customWidth="1"/>
    <col min="8755" max="8960" width="13" style="109"/>
    <col min="8961" max="8961" width="36.5703125" style="109" customWidth="1"/>
    <col min="8962" max="8962" width="23.5703125" style="109" customWidth="1"/>
    <col min="8963" max="8963" width="67" style="109" customWidth="1"/>
    <col min="8964" max="8974" width="23.5703125" style="109" customWidth="1"/>
    <col min="8975" max="8983" width="34.7109375" style="109" customWidth="1"/>
    <col min="8984" max="8984" width="22.140625" style="109" customWidth="1"/>
    <col min="8985" max="8985" width="27" style="109" customWidth="1"/>
    <col min="8986" max="8989" width="16.42578125" style="109" customWidth="1"/>
    <col min="8990" max="8990" width="57.5703125" style="109" customWidth="1"/>
    <col min="8991" max="8991" width="94.5703125" style="109" bestFit="1" customWidth="1"/>
    <col min="8992" max="8995" width="16.7109375" style="109" customWidth="1"/>
    <col min="8996" max="8999" width="24.42578125" style="109" customWidth="1"/>
    <col min="9000" max="9001" width="15.5703125" style="109" customWidth="1"/>
    <col min="9002" max="9002" width="21.5703125" style="109" customWidth="1"/>
    <col min="9003" max="9003" width="20.7109375" style="109" customWidth="1"/>
    <col min="9004" max="9004" width="21.140625" style="109" customWidth="1"/>
    <col min="9005" max="9005" width="14.140625" style="109" customWidth="1"/>
    <col min="9006" max="9006" width="19.85546875" style="109" customWidth="1"/>
    <col min="9007" max="9009" width="13" style="109"/>
    <col min="9010" max="9010" width="31.28515625" style="109" customWidth="1"/>
    <col min="9011" max="9216" width="13" style="109"/>
    <col min="9217" max="9217" width="36.5703125" style="109" customWidth="1"/>
    <col min="9218" max="9218" width="23.5703125" style="109" customWidth="1"/>
    <col min="9219" max="9219" width="67" style="109" customWidth="1"/>
    <col min="9220" max="9230" width="23.5703125" style="109" customWidth="1"/>
    <col min="9231" max="9239" width="34.7109375" style="109" customWidth="1"/>
    <col min="9240" max="9240" width="22.140625" style="109" customWidth="1"/>
    <col min="9241" max="9241" width="27" style="109" customWidth="1"/>
    <col min="9242" max="9245" width="16.42578125" style="109" customWidth="1"/>
    <col min="9246" max="9246" width="57.5703125" style="109" customWidth="1"/>
    <col min="9247" max="9247" width="94.5703125" style="109" bestFit="1" customWidth="1"/>
    <col min="9248" max="9251" width="16.7109375" style="109" customWidth="1"/>
    <col min="9252" max="9255" width="24.42578125" style="109" customWidth="1"/>
    <col min="9256" max="9257" width="15.5703125" style="109" customWidth="1"/>
    <col min="9258" max="9258" width="21.5703125" style="109" customWidth="1"/>
    <col min="9259" max="9259" width="20.7109375" style="109" customWidth="1"/>
    <col min="9260" max="9260" width="21.140625" style="109" customWidth="1"/>
    <col min="9261" max="9261" width="14.140625" style="109" customWidth="1"/>
    <col min="9262" max="9262" width="19.85546875" style="109" customWidth="1"/>
    <col min="9263" max="9265" width="13" style="109"/>
    <col min="9266" max="9266" width="31.28515625" style="109" customWidth="1"/>
    <col min="9267" max="9472" width="13" style="109"/>
    <col min="9473" max="9473" width="36.5703125" style="109" customWidth="1"/>
    <col min="9474" max="9474" width="23.5703125" style="109" customWidth="1"/>
    <col min="9475" max="9475" width="67" style="109" customWidth="1"/>
    <col min="9476" max="9486" width="23.5703125" style="109" customWidth="1"/>
    <col min="9487" max="9495" width="34.7109375" style="109" customWidth="1"/>
    <col min="9496" max="9496" width="22.140625" style="109" customWidth="1"/>
    <col min="9497" max="9497" width="27" style="109" customWidth="1"/>
    <col min="9498" max="9501" width="16.42578125" style="109" customWidth="1"/>
    <col min="9502" max="9502" width="57.5703125" style="109" customWidth="1"/>
    <col min="9503" max="9503" width="94.5703125" style="109" bestFit="1" customWidth="1"/>
    <col min="9504" max="9507" width="16.7109375" style="109" customWidth="1"/>
    <col min="9508" max="9511" width="24.42578125" style="109" customWidth="1"/>
    <col min="9512" max="9513" width="15.5703125" style="109" customWidth="1"/>
    <col min="9514" max="9514" width="21.5703125" style="109" customWidth="1"/>
    <col min="9515" max="9515" width="20.7109375" style="109" customWidth="1"/>
    <col min="9516" max="9516" width="21.140625" style="109" customWidth="1"/>
    <col min="9517" max="9517" width="14.140625" style="109" customWidth="1"/>
    <col min="9518" max="9518" width="19.85546875" style="109" customWidth="1"/>
    <col min="9519" max="9521" width="13" style="109"/>
    <col min="9522" max="9522" width="31.28515625" style="109" customWidth="1"/>
    <col min="9523" max="9728" width="13" style="109"/>
    <col min="9729" max="9729" width="36.5703125" style="109" customWidth="1"/>
    <col min="9730" max="9730" width="23.5703125" style="109" customWidth="1"/>
    <col min="9731" max="9731" width="67" style="109" customWidth="1"/>
    <col min="9732" max="9742" width="23.5703125" style="109" customWidth="1"/>
    <col min="9743" max="9751" width="34.7109375" style="109" customWidth="1"/>
    <col min="9752" max="9752" width="22.140625" style="109" customWidth="1"/>
    <col min="9753" max="9753" width="27" style="109" customWidth="1"/>
    <col min="9754" max="9757" width="16.42578125" style="109" customWidth="1"/>
    <col min="9758" max="9758" width="57.5703125" style="109" customWidth="1"/>
    <col min="9759" max="9759" width="94.5703125" style="109" bestFit="1" customWidth="1"/>
    <col min="9760" max="9763" width="16.7109375" style="109" customWidth="1"/>
    <col min="9764" max="9767" width="24.42578125" style="109" customWidth="1"/>
    <col min="9768" max="9769" width="15.5703125" style="109" customWidth="1"/>
    <col min="9770" max="9770" width="21.5703125" style="109" customWidth="1"/>
    <col min="9771" max="9771" width="20.7109375" style="109" customWidth="1"/>
    <col min="9772" max="9772" width="21.140625" style="109" customWidth="1"/>
    <col min="9773" max="9773" width="14.140625" style="109" customWidth="1"/>
    <col min="9774" max="9774" width="19.85546875" style="109" customWidth="1"/>
    <col min="9775" max="9777" width="13" style="109"/>
    <col min="9778" max="9778" width="31.28515625" style="109" customWidth="1"/>
    <col min="9779" max="9984" width="13" style="109"/>
    <col min="9985" max="9985" width="36.5703125" style="109" customWidth="1"/>
    <col min="9986" max="9986" width="23.5703125" style="109" customWidth="1"/>
    <col min="9987" max="9987" width="67" style="109" customWidth="1"/>
    <col min="9988" max="9998" width="23.5703125" style="109" customWidth="1"/>
    <col min="9999" max="10007" width="34.7109375" style="109" customWidth="1"/>
    <col min="10008" max="10008" width="22.140625" style="109" customWidth="1"/>
    <col min="10009" max="10009" width="27" style="109" customWidth="1"/>
    <col min="10010" max="10013" width="16.42578125" style="109" customWidth="1"/>
    <col min="10014" max="10014" width="57.5703125" style="109" customWidth="1"/>
    <col min="10015" max="10015" width="94.5703125" style="109" bestFit="1" customWidth="1"/>
    <col min="10016" max="10019" width="16.7109375" style="109" customWidth="1"/>
    <col min="10020" max="10023" width="24.42578125" style="109" customWidth="1"/>
    <col min="10024" max="10025" width="15.5703125" style="109" customWidth="1"/>
    <col min="10026" max="10026" width="21.5703125" style="109" customWidth="1"/>
    <col min="10027" max="10027" width="20.7109375" style="109" customWidth="1"/>
    <col min="10028" max="10028" width="21.140625" style="109" customWidth="1"/>
    <col min="10029" max="10029" width="14.140625" style="109" customWidth="1"/>
    <col min="10030" max="10030" width="19.85546875" style="109" customWidth="1"/>
    <col min="10031" max="10033" width="13" style="109"/>
    <col min="10034" max="10034" width="31.28515625" style="109" customWidth="1"/>
    <col min="10035" max="10240" width="13" style="109"/>
    <col min="10241" max="10241" width="36.5703125" style="109" customWidth="1"/>
    <col min="10242" max="10242" width="23.5703125" style="109" customWidth="1"/>
    <col min="10243" max="10243" width="67" style="109" customWidth="1"/>
    <col min="10244" max="10254" width="23.5703125" style="109" customWidth="1"/>
    <col min="10255" max="10263" width="34.7109375" style="109" customWidth="1"/>
    <col min="10264" max="10264" width="22.140625" style="109" customWidth="1"/>
    <col min="10265" max="10265" width="27" style="109" customWidth="1"/>
    <col min="10266" max="10269" width="16.42578125" style="109" customWidth="1"/>
    <col min="10270" max="10270" width="57.5703125" style="109" customWidth="1"/>
    <col min="10271" max="10271" width="94.5703125" style="109" bestFit="1" customWidth="1"/>
    <col min="10272" max="10275" width="16.7109375" style="109" customWidth="1"/>
    <col min="10276" max="10279" width="24.42578125" style="109" customWidth="1"/>
    <col min="10280" max="10281" width="15.5703125" style="109" customWidth="1"/>
    <col min="10282" max="10282" width="21.5703125" style="109" customWidth="1"/>
    <col min="10283" max="10283" width="20.7109375" style="109" customWidth="1"/>
    <col min="10284" max="10284" width="21.140625" style="109" customWidth="1"/>
    <col min="10285" max="10285" width="14.140625" style="109" customWidth="1"/>
    <col min="10286" max="10286" width="19.85546875" style="109" customWidth="1"/>
    <col min="10287" max="10289" width="13" style="109"/>
    <col min="10290" max="10290" width="31.28515625" style="109" customWidth="1"/>
    <col min="10291" max="10496" width="13" style="109"/>
    <col min="10497" max="10497" width="36.5703125" style="109" customWidth="1"/>
    <col min="10498" max="10498" width="23.5703125" style="109" customWidth="1"/>
    <col min="10499" max="10499" width="67" style="109" customWidth="1"/>
    <col min="10500" max="10510" width="23.5703125" style="109" customWidth="1"/>
    <col min="10511" max="10519" width="34.7109375" style="109" customWidth="1"/>
    <col min="10520" max="10520" width="22.140625" style="109" customWidth="1"/>
    <col min="10521" max="10521" width="27" style="109" customWidth="1"/>
    <col min="10522" max="10525" width="16.42578125" style="109" customWidth="1"/>
    <col min="10526" max="10526" width="57.5703125" style="109" customWidth="1"/>
    <col min="10527" max="10527" width="94.5703125" style="109" bestFit="1" customWidth="1"/>
    <col min="10528" max="10531" width="16.7109375" style="109" customWidth="1"/>
    <col min="10532" max="10535" width="24.42578125" style="109" customWidth="1"/>
    <col min="10536" max="10537" width="15.5703125" style="109" customWidth="1"/>
    <col min="10538" max="10538" width="21.5703125" style="109" customWidth="1"/>
    <col min="10539" max="10539" width="20.7109375" style="109" customWidth="1"/>
    <col min="10540" max="10540" width="21.140625" style="109" customWidth="1"/>
    <col min="10541" max="10541" width="14.140625" style="109" customWidth="1"/>
    <col min="10542" max="10542" width="19.85546875" style="109" customWidth="1"/>
    <col min="10543" max="10545" width="13" style="109"/>
    <col min="10546" max="10546" width="31.28515625" style="109" customWidth="1"/>
    <col min="10547" max="10752" width="13" style="109"/>
    <col min="10753" max="10753" width="36.5703125" style="109" customWidth="1"/>
    <col min="10754" max="10754" width="23.5703125" style="109" customWidth="1"/>
    <col min="10755" max="10755" width="67" style="109" customWidth="1"/>
    <col min="10756" max="10766" width="23.5703125" style="109" customWidth="1"/>
    <col min="10767" max="10775" width="34.7109375" style="109" customWidth="1"/>
    <col min="10776" max="10776" width="22.140625" style="109" customWidth="1"/>
    <col min="10777" max="10777" width="27" style="109" customWidth="1"/>
    <col min="10778" max="10781" width="16.42578125" style="109" customWidth="1"/>
    <col min="10782" max="10782" width="57.5703125" style="109" customWidth="1"/>
    <col min="10783" max="10783" width="94.5703125" style="109" bestFit="1" customWidth="1"/>
    <col min="10784" max="10787" width="16.7109375" style="109" customWidth="1"/>
    <col min="10788" max="10791" width="24.42578125" style="109" customWidth="1"/>
    <col min="10792" max="10793" width="15.5703125" style="109" customWidth="1"/>
    <col min="10794" max="10794" width="21.5703125" style="109" customWidth="1"/>
    <col min="10795" max="10795" width="20.7109375" style="109" customWidth="1"/>
    <col min="10796" max="10796" width="21.140625" style="109" customWidth="1"/>
    <col min="10797" max="10797" width="14.140625" style="109" customWidth="1"/>
    <col min="10798" max="10798" width="19.85546875" style="109" customWidth="1"/>
    <col min="10799" max="10801" width="13" style="109"/>
    <col min="10802" max="10802" width="31.28515625" style="109" customWidth="1"/>
    <col min="10803" max="11008" width="13" style="109"/>
    <col min="11009" max="11009" width="36.5703125" style="109" customWidth="1"/>
    <col min="11010" max="11010" width="23.5703125" style="109" customWidth="1"/>
    <col min="11011" max="11011" width="67" style="109" customWidth="1"/>
    <col min="11012" max="11022" width="23.5703125" style="109" customWidth="1"/>
    <col min="11023" max="11031" width="34.7109375" style="109" customWidth="1"/>
    <col min="11032" max="11032" width="22.140625" style="109" customWidth="1"/>
    <col min="11033" max="11033" width="27" style="109" customWidth="1"/>
    <col min="11034" max="11037" width="16.42578125" style="109" customWidth="1"/>
    <col min="11038" max="11038" width="57.5703125" style="109" customWidth="1"/>
    <col min="11039" max="11039" width="94.5703125" style="109" bestFit="1" customWidth="1"/>
    <col min="11040" max="11043" width="16.7109375" style="109" customWidth="1"/>
    <col min="11044" max="11047" width="24.42578125" style="109" customWidth="1"/>
    <col min="11048" max="11049" width="15.5703125" style="109" customWidth="1"/>
    <col min="11050" max="11050" width="21.5703125" style="109" customWidth="1"/>
    <col min="11051" max="11051" width="20.7109375" style="109" customWidth="1"/>
    <col min="11052" max="11052" width="21.140625" style="109" customWidth="1"/>
    <col min="11053" max="11053" width="14.140625" style="109" customWidth="1"/>
    <col min="11054" max="11054" width="19.85546875" style="109" customWidth="1"/>
    <col min="11055" max="11057" width="13" style="109"/>
    <col min="11058" max="11058" width="31.28515625" style="109" customWidth="1"/>
    <col min="11059" max="11264" width="13" style="109"/>
    <col min="11265" max="11265" width="36.5703125" style="109" customWidth="1"/>
    <col min="11266" max="11266" width="23.5703125" style="109" customWidth="1"/>
    <col min="11267" max="11267" width="67" style="109" customWidth="1"/>
    <col min="11268" max="11278" width="23.5703125" style="109" customWidth="1"/>
    <col min="11279" max="11287" width="34.7109375" style="109" customWidth="1"/>
    <col min="11288" max="11288" width="22.140625" style="109" customWidth="1"/>
    <col min="11289" max="11289" width="27" style="109" customWidth="1"/>
    <col min="11290" max="11293" width="16.42578125" style="109" customWidth="1"/>
    <col min="11294" max="11294" width="57.5703125" style="109" customWidth="1"/>
    <col min="11295" max="11295" width="94.5703125" style="109" bestFit="1" customWidth="1"/>
    <col min="11296" max="11299" width="16.7109375" style="109" customWidth="1"/>
    <col min="11300" max="11303" width="24.42578125" style="109" customWidth="1"/>
    <col min="11304" max="11305" width="15.5703125" style="109" customWidth="1"/>
    <col min="11306" max="11306" width="21.5703125" style="109" customWidth="1"/>
    <col min="11307" max="11307" width="20.7109375" style="109" customWidth="1"/>
    <col min="11308" max="11308" width="21.140625" style="109" customWidth="1"/>
    <col min="11309" max="11309" width="14.140625" style="109" customWidth="1"/>
    <col min="11310" max="11310" width="19.85546875" style="109" customWidth="1"/>
    <col min="11311" max="11313" width="13" style="109"/>
    <col min="11314" max="11314" width="31.28515625" style="109" customWidth="1"/>
    <col min="11315" max="11520" width="13" style="109"/>
    <col min="11521" max="11521" width="36.5703125" style="109" customWidth="1"/>
    <col min="11522" max="11522" width="23.5703125" style="109" customWidth="1"/>
    <col min="11523" max="11523" width="67" style="109" customWidth="1"/>
    <col min="11524" max="11534" width="23.5703125" style="109" customWidth="1"/>
    <col min="11535" max="11543" width="34.7109375" style="109" customWidth="1"/>
    <col min="11544" max="11544" width="22.140625" style="109" customWidth="1"/>
    <col min="11545" max="11545" width="27" style="109" customWidth="1"/>
    <col min="11546" max="11549" width="16.42578125" style="109" customWidth="1"/>
    <col min="11550" max="11550" width="57.5703125" style="109" customWidth="1"/>
    <col min="11551" max="11551" width="94.5703125" style="109" bestFit="1" customWidth="1"/>
    <col min="11552" max="11555" width="16.7109375" style="109" customWidth="1"/>
    <col min="11556" max="11559" width="24.42578125" style="109" customWidth="1"/>
    <col min="11560" max="11561" width="15.5703125" style="109" customWidth="1"/>
    <col min="11562" max="11562" width="21.5703125" style="109" customWidth="1"/>
    <col min="11563" max="11563" width="20.7109375" style="109" customWidth="1"/>
    <col min="11564" max="11564" width="21.140625" style="109" customWidth="1"/>
    <col min="11565" max="11565" width="14.140625" style="109" customWidth="1"/>
    <col min="11566" max="11566" width="19.85546875" style="109" customWidth="1"/>
    <col min="11567" max="11569" width="13" style="109"/>
    <col min="11570" max="11570" width="31.28515625" style="109" customWidth="1"/>
    <col min="11571" max="11776" width="13" style="109"/>
    <col min="11777" max="11777" width="36.5703125" style="109" customWidth="1"/>
    <col min="11778" max="11778" width="23.5703125" style="109" customWidth="1"/>
    <col min="11779" max="11779" width="67" style="109" customWidth="1"/>
    <col min="11780" max="11790" width="23.5703125" style="109" customWidth="1"/>
    <col min="11791" max="11799" width="34.7109375" style="109" customWidth="1"/>
    <col min="11800" max="11800" width="22.140625" style="109" customWidth="1"/>
    <col min="11801" max="11801" width="27" style="109" customWidth="1"/>
    <col min="11802" max="11805" width="16.42578125" style="109" customWidth="1"/>
    <col min="11806" max="11806" width="57.5703125" style="109" customWidth="1"/>
    <col min="11807" max="11807" width="94.5703125" style="109" bestFit="1" customWidth="1"/>
    <col min="11808" max="11811" width="16.7109375" style="109" customWidth="1"/>
    <col min="11812" max="11815" width="24.42578125" style="109" customWidth="1"/>
    <col min="11816" max="11817" width="15.5703125" style="109" customWidth="1"/>
    <col min="11818" max="11818" width="21.5703125" style="109" customWidth="1"/>
    <col min="11819" max="11819" width="20.7109375" style="109" customWidth="1"/>
    <col min="11820" max="11820" width="21.140625" style="109" customWidth="1"/>
    <col min="11821" max="11821" width="14.140625" style="109" customWidth="1"/>
    <col min="11822" max="11822" width="19.85546875" style="109" customWidth="1"/>
    <col min="11823" max="11825" width="13" style="109"/>
    <col min="11826" max="11826" width="31.28515625" style="109" customWidth="1"/>
    <col min="11827" max="12032" width="13" style="109"/>
    <col min="12033" max="12033" width="36.5703125" style="109" customWidth="1"/>
    <col min="12034" max="12034" width="23.5703125" style="109" customWidth="1"/>
    <col min="12035" max="12035" width="67" style="109" customWidth="1"/>
    <col min="12036" max="12046" width="23.5703125" style="109" customWidth="1"/>
    <col min="12047" max="12055" width="34.7109375" style="109" customWidth="1"/>
    <col min="12056" max="12056" width="22.140625" style="109" customWidth="1"/>
    <col min="12057" max="12057" width="27" style="109" customWidth="1"/>
    <col min="12058" max="12061" width="16.42578125" style="109" customWidth="1"/>
    <col min="12062" max="12062" width="57.5703125" style="109" customWidth="1"/>
    <col min="12063" max="12063" width="94.5703125" style="109" bestFit="1" customWidth="1"/>
    <col min="12064" max="12067" width="16.7109375" style="109" customWidth="1"/>
    <col min="12068" max="12071" width="24.42578125" style="109" customWidth="1"/>
    <col min="12072" max="12073" width="15.5703125" style="109" customWidth="1"/>
    <col min="12074" max="12074" width="21.5703125" style="109" customWidth="1"/>
    <col min="12075" max="12075" width="20.7109375" style="109" customWidth="1"/>
    <col min="12076" max="12076" width="21.140625" style="109" customWidth="1"/>
    <col min="12077" max="12077" width="14.140625" style="109" customWidth="1"/>
    <col min="12078" max="12078" width="19.85546875" style="109" customWidth="1"/>
    <col min="12079" max="12081" width="13" style="109"/>
    <col min="12082" max="12082" width="31.28515625" style="109" customWidth="1"/>
    <col min="12083" max="12288" width="13" style="109"/>
    <col min="12289" max="12289" width="36.5703125" style="109" customWidth="1"/>
    <col min="12290" max="12290" width="23.5703125" style="109" customWidth="1"/>
    <col min="12291" max="12291" width="67" style="109" customWidth="1"/>
    <col min="12292" max="12302" width="23.5703125" style="109" customWidth="1"/>
    <col min="12303" max="12311" width="34.7109375" style="109" customWidth="1"/>
    <col min="12312" max="12312" width="22.140625" style="109" customWidth="1"/>
    <col min="12313" max="12313" width="27" style="109" customWidth="1"/>
    <col min="12314" max="12317" width="16.42578125" style="109" customWidth="1"/>
    <col min="12318" max="12318" width="57.5703125" style="109" customWidth="1"/>
    <col min="12319" max="12319" width="94.5703125" style="109" bestFit="1" customWidth="1"/>
    <col min="12320" max="12323" width="16.7109375" style="109" customWidth="1"/>
    <col min="12324" max="12327" width="24.42578125" style="109" customWidth="1"/>
    <col min="12328" max="12329" width="15.5703125" style="109" customWidth="1"/>
    <col min="12330" max="12330" width="21.5703125" style="109" customWidth="1"/>
    <col min="12331" max="12331" width="20.7109375" style="109" customWidth="1"/>
    <col min="12332" max="12332" width="21.140625" style="109" customWidth="1"/>
    <col min="12333" max="12333" width="14.140625" style="109" customWidth="1"/>
    <col min="12334" max="12334" width="19.85546875" style="109" customWidth="1"/>
    <col min="12335" max="12337" width="13" style="109"/>
    <col min="12338" max="12338" width="31.28515625" style="109" customWidth="1"/>
    <col min="12339" max="12544" width="13" style="109"/>
    <col min="12545" max="12545" width="36.5703125" style="109" customWidth="1"/>
    <col min="12546" max="12546" width="23.5703125" style="109" customWidth="1"/>
    <col min="12547" max="12547" width="67" style="109" customWidth="1"/>
    <col min="12548" max="12558" width="23.5703125" style="109" customWidth="1"/>
    <col min="12559" max="12567" width="34.7109375" style="109" customWidth="1"/>
    <col min="12568" max="12568" width="22.140625" style="109" customWidth="1"/>
    <col min="12569" max="12569" width="27" style="109" customWidth="1"/>
    <col min="12570" max="12573" width="16.42578125" style="109" customWidth="1"/>
    <col min="12574" max="12574" width="57.5703125" style="109" customWidth="1"/>
    <col min="12575" max="12575" width="94.5703125" style="109" bestFit="1" customWidth="1"/>
    <col min="12576" max="12579" width="16.7109375" style="109" customWidth="1"/>
    <col min="12580" max="12583" width="24.42578125" style="109" customWidth="1"/>
    <col min="12584" max="12585" width="15.5703125" style="109" customWidth="1"/>
    <col min="12586" max="12586" width="21.5703125" style="109" customWidth="1"/>
    <col min="12587" max="12587" width="20.7109375" style="109" customWidth="1"/>
    <col min="12588" max="12588" width="21.140625" style="109" customWidth="1"/>
    <col min="12589" max="12589" width="14.140625" style="109" customWidth="1"/>
    <col min="12590" max="12590" width="19.85546875" style="109" customWidth="1"/>
    <col min="12591" max="12593" width="13" style="109"/>
    <col min="12594" max="12594" width="31.28515625" style="109" customWidth="1"/>
    <col min="12595" max="12800" width="13" style="109"/>
    <col min="12801" max="12801" width="36.5703125" style="109" customWidth="1"/>
    <col min="12802" max="12802" width="23.5703125" style="109" customWidth="1"/>
    <col min="12803" max="12803" width="67" style="109" customWidth="1"/>
    <col min="12804" max="12814" width="23.5703125" style="109" customWidth="1"/>
    <col min="12815" max="12823" width="34.7109375" style="109" customWidth="1"/>
    <col min="12824" max="12824" width="22.140625" style="109" customWidth="1"/>
    <col min="12825" max="12825" width="27" style="109" customWidth="1"/>
    <col min="12826" max="12829" width="16.42578125" style="109" customWidth="1"/>
    <col min="12830" max="12830" width="57.5703125" style="109" customWidth="1"/>
    <col min="12831" max="12831" width="94.5703125" style="109" bestFit="1" customWidth="1"/>
    <col min="12832" max="12835" width="16.7109375" style="109" customWidth="1"/>
    <col min="12836" max="12839" width="24.42578125" style="109" customWidth="1"/>
    <col min="12840" max="12841" width="15.5703125" style="109" customWidth="1"/>
    <col min="12842" max="12842" width="21.5703125" style="109" customWidth="1"/>
    <col min="12843" max="12843" width="20.7109375" style="109" customWidth="1"/>
    <col min="12844" max="12844" width="21.140625" style="109" customWidth="1"/>
    <col min="12845" max="12845" width="14.140625" style="109" customWidth="1"/>
    <col min="12846" max="12846" width="19.85546875" style="109" customWidth="1"/>
    <col min="12847" max="12849" width="13" style="109"/>
    <col min="12850" max="12850" width="31.28515625" style="109" customWidth="1"/>
    <col min="12851" max="13056" width="13" style="109"/>
    <col min="13057" max="13057" width="36.5703125" style="109" customWidth="1"/>
    <col min="13058" max="13058" width="23.5703125" style="109" customWidth="1"/>
    <col min="13059" max="13059" width="67" style="109" customWidth="1"/>
    <col min="13060" max="13070" width="23.5703125" style="109" customWidth="1"/>
    <col min="13071" max="13079" width="34.7109375" style="109" customWidth="1"/>
    <col min="13080" max="13080" width="22.140625" style="109" customWidth="1"/>
    <col min="13081" max="13081" width="27" style="109" customWidth="1"/>
    <col min="13082" max="13085" width="16.42578125" style="109" customWidth="1"/>
    <col min="13086" max="13086" width="57.5703125" style="109" customWidth="1"/>
    <col min="13087" max="13087" width="94.5703125" style="109" bestFit="1" customWidth="1"/>
    <col min="13088" max="13091" width="16.7109375" style="109" customWidth="1"/>
    <col min="13092" max="13095" width="24.42578125" style="109" customWidth="1"/>
    <col min="13096" max="13097" width="15.5703125" style="109" customWidth="1"/>
    <col min="13098" max="13098" width="21.5703125" style="109" customWidth="1"/>
    <col min="13099" max="13099" width="20.7109375" style="109" customWidth="1"/>
    <col min="13100" max="13100" width="21.140625" style="109" customWidth="1"/>
    <col min="13101" max="13101" width="14.140625" style="109" customWidth="1"/>
    <col min="13102" max="13102" width="19.85546875" style="109" customWidth="1"/>
    <col min="13103" max="13105" width="13" style="109"/>
    <col min="13106" max="13106" width="31.28515625" style="109" customWidth="1"/>
    <col min="13107" max="13312" width="13" style="109"/>
    <col min="13313" max="13313" width="36.5703125" style="109" customWidth="1"/>
    <col min="13314" max="13314" width="23.5703125" style="109" customWidth="1"/>
    <col min="13315" max="13315" width="67" style="109" customWidth="1"/>
    <col min="13316" max="13326" width="23.5703125" style="109" customWidth="1"/>
    <col min="13327" max="13335" width="34.7109375" style="109" customWidth="1"/>
    <col min="13336" max="13336" width="22.140625" style="109" customWidth="1"/>
    <col min="13337" max="13337" width="27" style="109" customWidth="1"/>
    <col min="13338" max="13341" width="16.42578125" style="109" customWidth="1"/>
    <col min="13342" max="13342" width="57.5703125" style="109" customWidth="1"/>
    <col min="13343" max="13343" width="94.5703125" style="109" bestFit="1" customWidth="1"/>
    <col min="13344" max="13347" width="16.7109375" style="109" customWidth="1"/>
    <col min="13348" max="13351" width="24.42578125" style="109" customWidth="1"/>
    <col min="13352" max="13353" width="15.5703125" style="109" customWidth="1"/>
    <col min="13354" max="13354" width="21.5703125" style="109" customWidth="1"/>
    <col min="13355" max="13355" width="20.7109375" style="109" customWidth="1"/>
    <col min="13356" max="13356" width="21.140625" style="109" customWidth="1"/>
    <col min="13357" max="13357" width="14.140625" style="109" customWidth="1"/>
    <col min="13358" max="13358" width="19.85546875" style="109" customWidth="1"/>
    <col min="13359" max="13361" width="13" style="109"/>
    <col min="13362" max="13362" width="31.28515625" style="109" customWidth="1"/>
    <col min="13363" max="13568" width="13" style="109"/>
    <col min="13569" max="13569" width="36.5703125" style="109" customWidth="1"/>
    <col min="13570" max="13570" width="23.5703125" style="109" customWidth="1"/>
    <col min="13571" max="13571" width="67" style="109" customWidth="1"/>
    <col min="13572" max="13582" width="23.5703125" style="109" customWidth="1"/>
    <col min="13583" max="13591" width="34.7109375" style="109" customWidth="1"/>
    <col min="13592" max="13592" width="22.140625" style="109" customWidth="1"/>
    <col min="13593" max="13593" width="27" style="109" customWidth="1"/>
    <col min="13594" max="13597" width="16.42578125" style="109" customWidth="1"/>
    <col min="13598" max="13598" width="57.5703125" style="109" customWidth="1"/>
    <col min="13599" max="13599" width="94.5703125" style="109" bestFit="1" customWidth="1"/>
    <col min="13600" max="13603" width="16.7109375" style="109" customWidth="1"/>
    <col min="13604" max="13607" width="24.42578125" style="109" customWidth="1"/>
    <col min="13608" max="13609" width="15.5703125" style="109" customWidth="1"/>
    <col min="13610" max="13610" width="21.5703125" style="109" customWidth="1"/>
    <col min="13611" max="13611" width="20.7109375" style="109" customWidth="1"/>
    <col min="13612" max="13612" width="21.140625" style="109" customWidth="1"/>
    <col min="13613" max="13613" width="14.140625" style="109" customWidth="1"/>
    <col min="13614" max="13614" width="19.85546875" style="109" customWidth="1"/>
    <col min="13615" max="13617" width="13" style="109"/>
    <col min="13618" max="13618" width="31.28515625" style="109" customWidth="1"/>
    <col min="13619" max="13824" width="13" style="109"/>
    <col min="13825" max="13825" width="36.5703125" style="109" customWidth="1"/>
    <col min="13826" max="13826" width="23.5703125" style="109" customWidth="1"/>
    <col min="13827" max="13827" width="67" style="109" customWidth="1"/>
    <col min="13828" max="13838" width="23.5703125" style="109" customWidth="1"/>
    <col min="13839" max="13847" width="34.7109375" style="109" customWidth="1"/>
    <col min="13848" max="13848" width="22.140625" style="109" customWidth="1"/>
    <col min="13849" max="13849" width="27" style="109" customWidth="1"/>
    <col min="13850" max="13853" width="16.42578125" style="109" customWidth="1"/>
    <col min="13854" max="13854" width="57.5703125" style="109" customWidth="1"/>
    <col min="13855" max="13855" width="94.5703125" style="109" bestFit="1" customWidth="1"/>
    <col min="13856" max="13859" width="16.7109375" style="109" customWidth="1"/>
    <col min="13860" max="13863" width="24.42578125" style="109" customWidth="1"/>
    <col min="13864" max="13865" width="15.5703125" style="109" customWidth="1"/>
    <col min="13866" max="13866" width="21.5703125" style="109" customWidth="1"/>
    <col min="13867" max="13867" width="20.7109375" style="109" customWidth="1"/>
    <col min="13868" max="13868" width="21.140625" style="109" customWidth="1"/>
    <col min="13869" max="13869" width="14.140625" style="109" customWidth="1"/>
    <col min="13870" max="13870" width="19.85546875" style="109" customWidth="1"/>
    <col min="13871" max="13873" width="13" style="109"/>
    <col min="13874" max="13874" width="31.28515625" style="109" customWidth="1"/>
    <col min="13875" max="14080" width="13" style="109"/>
    <col min="14081" max="14081" width="36.5703125" style="109" customWidth="1"/>
    <col min="14082" max="14082" width="23.5703125" style="109" customWidth="1"/>
    <col min="14083" max="14083" width="67" style="109" customWidth="1"/>
    <col min="14084" max="14094" width="23.5703125" style="109" customWidth="1"/>
    <col min="14095" max="14103" width="34.7109375" style="109" customWidth="1"/>
    <col min="14104" max="14104" width="22.140625" style="109" customWidth="1"/>
    <col min="14105" max="14105" width="27" style="109" customWidth="1"/>
    <col min="14106" max="14109" width="16.42578125" style="109" customWidth="1"/>
    <col min="14110" max="14110" width="57.5703125" style="109" customWidth="1"/>
    <col min="14111" max="14111" width="94.5703125" style="109" bestFit="1" customWidth="1"/>
    <col min="14112" max="14115" width="16.7109375" style="109" customWidth="1"/>
    <col min="14116" max="14119" width="24.42578125" style="109" customWidth="1"/>
    <col min="14120" max="14121" width="15.5703125" style="109" customWidth="1"/>
    <col min="14122" max="14122" width="21.5703125" style="109" customWidth="1"/>
    <col min="14123" max="14123" width="20.7109375" style="109" customWidth="1"/>
    <col min="14124" max="14124" width="21.140625" style="109" customWidth="1"/>
    <col min="14125" max="14125" width="14.140625" style="109" customWidth="1"/>
    <col min="14126" max="14126" width="19.85546875" style="109" customWidth="1"/>
    <col min="14127" max="14129" width="13" style="109"/>
    <col min="14130" max="14130" width="31.28515625" style="109" customWidth="1"/>
    <col min="14131" max="14336" width="13" style="109"/>
    <col min="14337" max="14337" width="36.5703125" style="109" customWidth="1"/>
    <col min="14338" max="14338" width="23.5703125" style="109" customWidth="1"/>
    <col min="14339" max="14339" width="67" style="109" customWidth="1"/>
    <col min="14340" max="14350" width="23.5703125" style="109" customWidth="1"/>
    <col min="14351" max="14359" width="34.7109375" style="109" customWidth="1"/>
    <col min="14360" max="14360" width="22.140625" style="109" customWidth="1"/>
    <col min="14361" max="14361" width="27" style="109" customWidth="1"/>
    <col min="14362" max="14365" width="16.42578125" style="109" customWidth="1"/>
    <col min="14366" max="14366" width="57.5703125" style="109" customWidth="1"/>
    <col min="14367" max="14367" width="94.5703125" style="109" bestFit="1" customWidth="1"/>
    <col min="14368" max="14371" width="16.7109375" style="109" customWidth="1"/>
    <col min="14372" max="14375" width="24.42578125" style="109" customWidth="1"/>
    <col min="14376" max="14377" width="15.5703125" style="109" customWidth="1"/>
    <col min="14378" max="14378" width="21.5703125" style="109" customWidth="1"/>
    <col min="14379" max="14379" width="20.7109375" style="109" customWidth="1"/>
    <col min="14380" max="14380" width="21.140625" style="109" customWidth="1"/>
    <col min="14381" max="14381" width="14.140625" style="109" customWidth="1"/>
    <col min="14382" max="14382" width="19.85546875" style="109" customWidth="1"/>
    <col min="14383" max="14385" width="13" style="109"/>
    <col min="14386" max="14386" width="31.28515625" style="109" customWidth="1"/>
    <col min="14387" max="14592" width="13" style="109"/>
    <col min="14593" max="14593" width="36.5703125" style="109" customWidth="1"/>
    <col min="14594" max="14594" width="23.5703125" style="109" customWidth="1"/>
    <col min="14595" max="14595" width="67" style="109" customWidth="1"/>
    <col min="14596" max="14606" width="23.5703125" style="109" customWidth="1"/>
    <col min="14607" max="14615" width="34.7109375" style="109" customWidth="1"/>
    <col min="14616" max="14616" width="22.140625" style="109" customWidth="1"/>
    <col min="14617" max="14617" width="27" style="109" customWidth="1"/>
    <col min="14618" max="14621" width="16.42578125" style="109" customWidth="1"/>
    <col min="14622" max="14622" width="57.5703125" style="109" customWidth="1"/>
    <col min="14623" max="14623" width="94.5703125" style="109" bestFit="1" customWidth="1"/>
    <col min="14624" max="14627" width="16.7109375" style="109" customWidth="1"/>
    <col min="14628" max="14631" width="24.42578125" style="109" customWidth="1"/>
    <col min="14632" max="14633" width="15.5703125" style="109" customWidth="1"/>
    <col min="14634" max="14634" width="21.5703125" style="109" customWidth="1"/>
    <col min="14635" max="14635" width="20.7109375" style="109" customWidth="1"/>
    <col min="14636" max="14636" width="21.140625" style="109" customWidth="1"/>
    <col min="14637" max="14637" width="14.140625" style="109" customWidth="1"/>
    <col min="14638" max="14638" width="19.85546875" style="109" customWidth="1"/>
    <col min="14639" max="14641" width="13" style="109"/>
    <col min="14642" max="14642" width="31.28515625" style="109" customWidth="1"/>
    <col min="14643" max="14848" width="13" style="109"/>
    <col min="14849" max="14849" width="36.5703125" style="109" customWidth="1"/>
    <col min="14850" max="14850" width="23.5703125" style="109" customWidth="1"/>
    <col min="14851" max="14851" width="67" style="109" customWidth="1"/>
    <col min="14852" max="14862" width="23.5703125" style="109" customWidth="1"/>
    <col min="14863" max="14871" width="34.7109375" style="109" customWidth="1"/>
    <col min="14872" max="14872" width="22.140625" style="109" customWidth="1"/>
    <col min="14873" max="14873" width="27" style="109" customWidth="1"/>
    <col min="14874" max="14877" width="16.42578125" style="109" customWidth="1"/>
    <col min="14878" max="14878" width="57.5703125" style="109" customWidth="1"/>
    <col min="14879" max="14879" width="94.5703125" style="109" bestFit="1" customWidth="1"/>
    <col min="14880" max="14883" width="16.7109375" style="109" customWidth="1"/>
    <col min="14884" max="14887" width="24.42578125" style="109" customWidth="1"/>
    <col min="14888" max="14889" width="15.5703125" style="109" customWidth="1"/>
    <col min="14890" max="14890" width="21.5703125" style="109" customWidth="1"/>
    <col min="14891" max="14891" width="20.7109375" style="109" customWidth="1"/>
    <col min="14892" max="14892" width="21.140625" style="109" customWidth="1"/>
    <col min="14893" max="14893" width="14.140625" style="109" customWidth="1"/>
    <col min="14894" max="14894" width="19.85546875" style="109" customWidth="1"/>
    <col min="14895" max="14897" width="13" style="109"/>
    <col min="14898" max="14898" width="31.28515625" style="109" customWidth="1"/>
    <col min="14899" max="15104" width="13" style="109"/>
    <col min="15105" max="15105" width="36.5703125" style="109" customWidth="1"/>
    <col min="15106" max="15106" width="23.5703125" style="109" customWidth="1"/>
    <col min="15107" max="15107" width="67" style="109" customWidth="1"/>
    <col min="15108" max="15118" width="23.5703125" style="109" customWidth="1"/>
    <col min="15119" max="15127" width="34.7109375" style="109" customWidth="1"/>
    <col min="15128" max="15128" width="22.140625" style="109" customWidth="1"/>
    <col min="15129" max="15129" width="27" style="109" customWidth="1"/>
    <col min="15130" max="15133" width="16.42578125" style="109" customWidth="1"/>
    <col min="15134" max="15134" width="57.5703125" style="109" customWidth="1"/>
    <col min="15135" max="15135" width="94.5703125" style="109" bestFit="1" customWidth="1"/>
    <col min="15136" max="15139" width="16.7109375" style="109" customWidth="1"/>
    <col min="15140" max="15143" width="24.42578125" style="109" customWidth="1"/>
    <col min="15144" max="15145" width="15.5703125" style="109" customWidth="1"/>
    <col min="15146" max="15146" width="21.5703125" style="109" customWidth="1"/>
    <col min="15147" max="15147" width="20.7109375" style="109" customWidth="1"/>
    <col min="15148" max="15148" width="21.140625" style="109" customWidth="1"/>
    <col min="15149" max="15149" width="14.140625" style="109" customWidth="1"/>
    <col min="15150" max="15150" width="19.85546875" style="109" customWidth="1"/>
    <col min="15151" max="15153" width="13" style="109"/>
    <col min="15154" max="15154" width="31.28515625" style="109" customWidth="1"/>
    <col min="15155" max="15360" width="13" style="109"/>
    <col min="15361" max="15361" width="36.5703125" style="109" customWidth="1"/>
    <col min="15362" max="15362" width="23.5703125" style="109" customWidth="1"/>
    <col min="15363" max="15363" width="67" style="109" customWidth="1"/>
    <col min="15364" max="15374" width="23.5703125" style="109" customWidth="1"/>
    <col min="15375" max="15383" width="34.7109375" style="109" customWidth="1"/>
    <col min="15384" max="15384" width="22.140625" style="109" customWidth="1"/>
    <col min="15385" max="15385" width="27" style="109" customWidth="1"/>
    <col min="15386" max="15389" width="16.42578125" style="109" customWidth="1"/>
    <col min="15390" max="15390" width="57.5703125" style="109" customWidth="1"/>
    <col min="15391" max="15391" width="94.5703125" style="109" bestFit="1" customWidth="1"/>
    <col min="15392" max="15395" width="16.7109375" style="109" customWidth="1"/>
    <col min="15396" max="15399" width="24.42578125" style="109" customWidth="1"/>
    <col min="15400" max="15401" width="15.5703125" style="109" customWidth="1"/>
    <col min="15402" max="15402" width="21.5703125" style="109" customWidth="1"/>
    <col min="15403" max="15403" width="20.7109375" style="109" customWidth="1"/>
    <col min="15404" max="15404" width="21.140625" style="109" customWidth="1"/>
    <col min="15405" max="15405" width="14.140625" style="109" customWidth="1"/>
    <col min="15406" max="15406" width="19.85546875" style="109" customWidth="1"/>
    <col min="15407" max="15409" width="13" style="109"/>
    <col min="15410" max="15410" width="31.28515625" style="109" customWidth="1"/>
    <col min="15411" max="15616" width="13" style="109"/>
    <col min="15617" max="15617" width="36.5703125" style="109" customWidth="1"/>
    <col min="15618" max="15618" width="23.5703125" style="109" customWidth="1"/>
    <col min="15619" max="15619" width="67" style="109" customWidth="1"/>
    <col min="15620" max="15630" width="23.5703125" style="109" customWidth="1"/>
    <col min="15631" max="15639" width="34.7109375" style="109" customWidth="1"/>
    <col min="15640" max="15640" width="22.140625" style="109" customWidth="1"/>
    <col min="15641" max="15641" width="27" style="109" customWidth="1"/>
    <col min="15642" max="15645" width="16.42578125" style="109" customWidth="1"/>
    <col min="15646" max="15646" width="57.5703125" style="109" customWidth="1"/>
    <col min="15647" max="15647" width="94.5703125" style="109" bestFit="1" customWidth="1"/>
    <col min="15648" max="15651" width="16.7109375" style="109" customWidth="1"/>
    <col min="15652" max="15655" width="24.42578125" style="109" customWidth="1"/>
    <col min="15656" max="15657" width="15.5703125" style="109" customWidth="1"/>
    <col min="15658" max="15658" width="21.5703125" style="109" customWidth="1"/>
    <col min="15659" max="15659" width="20.7109375" style="109" customWidth="1"/>
    <col min="15660" max="15660" width="21.140625" style="109" customWidth="1"/>
    <col min="15661" max="15661" width="14.140625" style="109" customWidth="1"/>
    <col min="15662" max="15662" width="19.85546875" style="109" customWidth="1"/>
    <col min="15663" max="15665" width="13" style="109"/>
    <col min="15666" max="15666" width="31.28515625" style="109" customWidth="1"/>
    <col min="15667" max="15872" width="13" style="109"/>
    <col min="15873" max="15873" width="36.5703125" style="109" customWidth="1"/>
    <col min="15874" max="15874" width="23.5703125" style="109" customWidth="1"/>
    <col min="15875" max="15875" width="67" style="109" customWidth="1"/>
    <col min="15876" max="15886" width="23.5703125" style="109" customWidth="1"/>
    <col min="15887" max="15895" width="34.7109375" style="109" customWidth="1"/>
    <col min="15896" max="15896" width="22.140625" style="109" customWidth="1"/>
    <col min="15897" max="15897" width="27" style="109" customWidth="1"/>
    <col min="15898" max="15901" width="16.42578125" style="109" customWidth="1"/>
    <col min="15902" max="15902" width="57.5703125" style="109" customWidth="1"/>
    <col min="15903" max="15903" width="94.5703125" style="109" bestFit="1" customWidth="1"/>
    <col min="15904" max="15907" width="16.7109375" style="109" customWidth="1"/>
    <col min="15908" max="15911" width="24.42578125" style="109" customWidth="1"/>
    <col min="15912" max="15913" width="15.5703125" style="109" customWidth="1"/>
    <col min="15914" max="15914" width="21.5703125" style="109" customWidth="1"/>
    <col min="15915" max="15915" width="20.7109375" style="109" customWidth="1"/>
    <col min="15916" max="15916" width="21.140625" style="109" customWidth="1"/>
    <col min="15917" max="15917" width="14.140625" style="109" customWidth="1"/>
    <col min="15918" max="15918" width="19.85546875" style="109" customWidth="1"/>
    <col min="15919" max="15921" width="13" style="109"/>
    <col min="15922" max="15922" width="31.28515625" style="109" customWidth="1"/>
    <col min="15923" max="16128" width="13" style="109"/>
    <col min="16129" max="16129" width="36.5703125" style="109" customWidth="1"/>
    <col min="16130" max="16130" width="23.5703125" style="109" customWidth="1"/>
    <col min="16131" max="16131" width="67" style="109" customWidth="1"/>
    <col min="16132" max="16142" width="23.5703125" style="109" customWidth="1"/>
    <col min="16143" max="16151" width="34.7109375" style="109" customWidth="1"/>
    <col min="16152" max="16152" width="22.140625" style="109" customWidth="1"/>
    <col min="16153" max="16153" width="27" style="109" customWidth="1"/>
    <col min="16154" max="16157" width="16.42578125" style="109" customWidth="1"/>
    <col min="16158" max="16158" width="57.5703125" style="109" customWidth="1"/>
    <col min="16159" max="16159" width="94.5703125" style="109" bestFit="1" customWidth="1"/>
    <col min="16160" max="16163" width="16.7109375" style="109" customWidth="1"/>
    <col min="16164" max="16167" width="24.42578125" style="109" customWidth="1"/>
    <col min="16168" max="16169" width="15.5703125" style="109" customWidth="1"/>
    <col min="16170" max="16170" width="21.5703125" style="109" customWidth="1"/>
    <col min="16171" max="16171" width="20.7109375" style="109" customWidth="1"/>
    <col min="16172" max="16172" width="21.140625" style="109" customWidth="1"/>
    <col min="16173" max="16173" width="14.140625" style="109" customWidth="1"/>
    <col min="16174" max="16174" width="19.85546875" style="109" customWidth="1"/>
    <col min="16175" max="16177" width="13" style="109"/>
    <col min="16178" max="16178" width="31.28515625" style="109" customWidth="1"/>
    <col min="16179" max="16384" width="13" style="109"/>
  </cols>
  <sheetData>
    <row r="1" spans="1:50" s="60" customFormat="1" ht="88.7" customHeight="1">
      <c r="A1" s="48" t="s">
        <v>21</v>
      </c>
      <c r="B1" s="49" t="s">
        <v>775</v>
      </c>
      <c r="C1" s="49" t="s">
        <v>776</v>
      </c>
      <c r="D1" s="49" t="s">
        <v>22</v>
      </c>
      <c r="E1" s="50" t="s">
        <v>777</v>
      </c>
      <c r="F1" s="50" t="s">
        <v>778</v>
      </c>
      <c r="G1" s="50"/>
      <c r="H1" s="50"/>
      <c r="I1" s="49" t="s">
        <v>779</v>
      </c>
      <c r="J1" s="50"/>
      <c r="K1" s="50"/>
      <c r="L1" s="50"/>
      <c r="M1" s="50"/>
      <c r="N1" s="50"/>
      <c r="O1" s="49" t="s">
        <v>780</v>
      </c>
      <c r="P1" s="50"/>
      <c r="Q1" s="50"/>
      <c r="R1" s="50"/>
      <c r="S1" s="50"/>
      <c r="T1" s="50"/>
      <c r="U1" s="50"/>
      <c r="V1" s="50"/>
      <c r="W1" s="50"/>
      <c r="X1" s="49" t="s">
        <v>781</v>
      </c>
      <c r="Y1" s="51" t="s">
        <v>782</v>
      </c>
      <c r="Z1" s="52" t="s">
        <v>783</v>
      </c>
      <c r="AA1" s="53"/>
      <c r="AB1" s="53"/>
      <c r="AC1" s="53"/>
      <c r="AD1" s="49" t="s">
        <v>784</v>
      </c>
      <c r="AE1" s="49" t="s">
        <v>785</v>
      </c>
      <c r="AF1" s="48" t="s">
        <v>786</v>
      </c>
      <c r="AG1" s="54"/>
      <c r="AH1" s="54"/>
      <c r="AI1" s="54"/>
      <c r="AJ1" s="51" t="s">
        <v>787</v>
      </c>
      <c r="AK1" s="55"/>
      <c r="AL1" s="55"/>
      <c r="AM1" s="55"/>
      <c r="AN1" s="56"/>
      <c r="AO1" s="48" t="s">
        <v>25</v>
      </c>
      <c r="AP1" s="51" t="s">
        <v>788</v>
      </c>
      <c r="AQ1" s="56"/>
      <c r="AR1" s="49" t="s">
        <v>27</v>
      </c>
      <c r="AS1" s="49" t="s">
        <v>789</v>
      </c>
      <c r="AT1" s="48" t="s">
        <v>29</v>
      </c>
      <c r="AU1" s="57" t="s">
        <v>790</v>
      </c>
      <c r="AV1" s="58"/>
      <c r="AW1" s="59"/>
      <c r="AX1" s="49" t="s">
        <v>791</v>
      </c>
    </row>
    <row r="2" spans="1:50" s="60" customFormat="1" ht="54.95" customHeight="1">
      <c r="A2" s="61"/>
      <c r="B2" s="62"/>
      <c r="C2" s="62"/>
      <c r="D2" s="62"/>
      <c r="E2" s="63"/>
      <c r="F2" s="63" t="s">
        <v>778</v>
      </c>
      <c r="G2" s="63"/>
      <c r="H2" s="63"/>
      <c r="I2" s="62"/>
      <c r="J2" s="63"/>
      <c r="K2" s="63"/>
      <c r="L2" s="63"/>
      <c r="M2" s="63"/>
      <c r="N2" s="63"/>
      <c r="O2" s="62"/>
      <c r="P2" s="63"/>
      <c r="Q2" s="63"/>
      <c r="R2" s="63"/>
      <c r="S2" s="63"/>
      <c r="T2" s="63"/>
      <c r="U2" s="63"/>
      <c r="V2" s="63"/>
      <c r="W2" s="63"/>
      <c r="X2" s="62"/>
      <c r="Y2" s="64"/>
      <c r="Z2" s="65"/>
      <c r="AA2" s="66"/>
      <c r="AB2" s="66"/>
      <c r="AC2" s="66"/>
      <c r="AD2" s="62"/>
      <c r="AE2" s="62"/>
      <c r="AF2" s="61"/>
      <c r="AG2" s="67"/>
      <c r="AH2" s="67"/>
      <c r="AI2" s="67"/>
      <c r="AJ2" s="68" t="s">
        <v>31</v>
      </c>
      <c r="AK2" s="69"/>
      <c r="AL2" s="70"/>
      <c r="AM2" s="70"/>
      <c r="AN2" s="68" t="s">
        <v>32</v>
      </c>
      <c r="AO2" s="61"/>
      <c r="AP2" s="68" t="s">
        <v>31</v>
      </c>
      <c r="AQ2" s="68" t="s">
        <v>32</v>
      </c>
      <c r="AR2" s="62"/>
      <c r="AS2" s="62"/>
      <c r="AT2" s="61"/>
      <c r="AU2" s="71" t="s">
        <v>792</v>
      </c>
      <c r="AV2" s="71" t="s">
        <v>793</v>
      </c>
      <c r="AW2" s="71" t="s">
        <v>794</v>
      </c>
      <c r="AX2" s="62"/>
    </row>
    <row r="3" spans="1:50" s="86" customFormat="1" ht="153">
      <c r="A3" s="72" t="s">
        <v>795</v>
      </c>
      <c r="B3" s="73" t="s">
        <v>796</v>
      </c>
      <c r="C3" s="74" t="s">
        <v>797</v>
      </c>
      <c r="D3" s="74" t="s">
        <v>237</v>
      </c>
      <c r="E3" s="75" t="s">
        <v>798</v>
      </c>
      <c r="F3" s="76" t="s">
        <v>798</v>
      </c>
      <c r="G3" s="75">
        <f>COUNTIFS(E3:E63,"Africa")</f>
        <v>1</v>
      </c>
      <c r="H3" s="75">
        <f>100*G3/G20</f>
        <v>1.639344262295082</v>
      </c>
      <c r="I3" s="74" t="s">
        <v>799</v>
      </c>
      <c r="J3" s="75" t="s">
        <v>798</v>
      </c>
      <c r="K3" s="75" t="s">
        <v>800</v>
      </c>
      <c r="L3" s="75" t="s">
        <v>800</v>
      </c>
      <c r="M3" s="75">
        <f>COUNTIFS(K3:K63,"Southafrica")</f>
        <v>1</v>
      </c>
      <c r="N3" s="75">
        <f>100*M3/M21</f>
        <v>1.639344262295082</v>
      </c>
      <c r="O3" s="74" t="s">
        <v>801</v>
      </c>
      <c r="P3" s="75" t="s">
        <v>802</v>
      </c>
      <c r="Q3" s="75" t="s">
        <v>802</v>
      </c>
      <c r="R3" s="75">
        <f>COUNTIFS(P3:P63,"Public Institution")</f>
        <v>42</v>
      </c>
      <c r="S3" s="75">
        <f>100*R3/R6</f>
        <v>68.852459016393439</v>
      </c>
      <c r="T3" s="75"/>
      <c r="U3" s="77" t="s">
        <v>803</v>
      </c>
      <c r="V3" s="75">
        <f>COUNTIFS(T3:T63,"EU")</f>
        <v>26</v>
      </c>
      <c r="W3" s="75">
        <f>100*V3/59</f>
        <v>44.067796610169495</v>
      </c>
      <c r="X3" s="74" t="s">
        <v>804</v>
      </c>
      <c r="Y3" s="78" t="s">
        <v>805</v>
      </c>
      <c r="Z3" s="79" t="s">
        <v>806</v>
      </c>
      <c r="AA3" s="80" t="s">
        <v>806</v>
      </c>
      <c r="AB3" s="81">
        <f>COUNTIF(Z3:Z63,"no information obtained")</f>
        <v>11</v>
      </c>
      <c r="AC3" s="81">
        <f>100*(AB3/AB6)</f>
        <v>18.032786885245901</v>
      </c>
      <c r="AD3" s="73" t="s">
        <v>807</v>
      </c>
      <c r="AE3" s="73" t="s">
        <v>808</v>
      </c>
      <c r="AF3" s="82" t="s">
        <v>806</v>
      </c>
      <c r="AG3" s="83" t="s">
        <v>806</v>
      </c>
      <c r="AH3" s="81">
        <f>COUNTIFS(AF3:AF63,"no information obtained")</f>
        <v>20</v>
      </c>
      <c r="AI3" s="81">
        <f>100*AH3/AH7</f>
        <v>32.786885245901637</v>
      </c>
      <c r="AJ3" s="84" t="s">
        <v>809</v>
      </c>
      <c r="AK3" s="85">
        <v>3</v>
      </c>
      <c r="AL3" s="77"/>
      <c r="AM3" s="77"/>
      <c r="AN3" s="82" t="s">
        <v>38</v>
      </c>
      <c r="AO3" s="84" t="s">
        <v>4</v>
      </c>
      <c r="AP3" s="84">
        <v>315000</v>
      </c>
      <c r="AQ3" s="82" t="s">
        <v>38</v>
      </c>
      <c r="AR3" s="82" t="s">
        <v>38</v>
      </c>
      <c r="AS3" s="82" t="s">
        <v>38</v>
      </c>
      <c r="AT3" s="82" t="s">
        <v>38</v>
      </c>
      <c r="AU3" s="84"/>
      <c r="AV3" s="84" t="s">
        <v>810</v>
      </c>
      <c r="AW3" s="84"/>
      <c r="AX3" s="84" t="s">
        <v>811</v>
      </c>
    </row>
    <row r="4" spans="1:50" s="94" customFormat="1" ht="114.75">
      <c r="A4" s="72" t="s">
        <v>414</v>
      </c>
      <c r="B4" s="84" t="s">
        <v>812</v>
      </c>
      <c r="C4" s="84" t="s">
        <v>813</v>
      </c>
      <c r="D4" s="84" t="s">
        <v>48</v>
      </c>
      <c r="E4" s="77" t="s">
        <v>814</v>
      </c>
      <c r="F4" s="87" t="s">
        <v>814</v>
      </c>
      <c r="G4" s="77">
        <f>COUNTIFS(E3:E63,"America")</f>
        <v>3</v>
      </c>
      <c r="H4" s="77">
        <f>100*G4/G20</f>
        <v>4.918032786885246</v>
      </c>
      <c r="I4" s="84" t="s">
        <v>815</v>
      </c>
      <c r="J4" s="77" t="s">
        <v>814</v>
      </c>
      <c r="K4" s="77" t="s">
        <v>816</v>
      </c>
      <c r="L4" s="77" t="s">
        <v>816</v>
      </c>
      <c r="M4" s="77">
        <f>COUNTIFS(K3:K63,"USA")</f>
        <v>10</v>
      </c>
      <c r="N4" s="77">
        <f>100*M4/M21</f>
        <v>16.393442622950818</v>
      </c>
      <c r="O4" s="84" t="s">
        <v>817</v>
      </c>
      <c r="P4" s="75" t="s">
        <v>802</v>
      </c>
      <c r="Q4" s="88" t="s">
        <v>818</v>
      </c>
      <c r="R4" s="75">
        <f>COUNTIFS(P3:P63,"Mix")</f>
        <v>8</v>
      </c>
      <c r="S4" s="75">
        <f>100*R4/R6</f>
        <v>13.114754098360656</v>
      </c>
      <c r="T4" s="77"/>
      <c r="U4" s="77"/>
      <c r="V4" s="77"/>
      <c r="W4" s="77"/>
      <c r="X4" s="89" t="s">
        <v>819</v>
      </c>
      <c r="Y4" s="78" t="s">
        <v>820</v>
      </c>
      <c r="Z4" s="79" t="s">
        <v>806</v>
      </c>
      <c r="AA4" s="80" t="s">
        <v>4</v>
      </c>
      <c r="AB4" s="81">
        <f>COUNTIF(Z3:Z63,"yes")</f>
        <v>42</v>
      </c>
      <c r="AC4" s="81">
        <f>100*(AB4/AB6)</f>
        <v>68.852459016393439</v>
      </c>
      <c r="AD4" s="90" t="s">
        <v>821</v>
      </c>
      <c r="AE4" s="90" t="s">
        <v>822</v>
      </c>
      <c r="AF4" s="82" t="s">
        <v>806</v>
      </c>
      <c r="AG4" s="91" t="s">
        <v>823</v>
      </c>
      <c r="AH4" s="81">
        <f>COUNTIFS(AF3:AF63,"prospective")</f>
        <v>20</v>
      </c>
      <c r="AI4" s="81">
        <f>100*AH4/AH7</f>
        <v>32.786885245901637</v>
      </c>
      <c r="AJ4" s="92">
        <v>11</v>
      </c>
      <c r="AK4" s="85">
        <v>11</v>
      </c>
      <c r="AL4" s="77"/>
      <c r="AM4" s="77"/>
      <c r="AN4" s="82" t="s">
        <v>38</v>
      </c>
      <c r="AO4" s="82" t="s">
        <v>38</v>
      </c>
      <c r="AP4" s="93">
        <v>1221156</v>
      </c>
      <c r="AQ4" s="82" t="s">
        <v>38</v>
      </c>
      <c r="AR4" s="82" t="s">
        <v>38</v>
      </c>
      <c r="AS4" s="82" t="s">
        <v>38</v>
      </c>
      <c r="AT4" s="82" t="s">
        <v>38</v>
      </c>
      <c r="AV4" s="73" t="s">
        <v>810</v>
      </c>
      <c r="AX4" s="84" t="s">
        <v>824</v>
      </c>
    </row>
    <row r="5" spans="1:50" ht="63.75">
      <c r="A5" s="95" t="s">
        <v>825</v>
      </c>
      <c r="B5" s="96" t="s">
        <v>826</v>
      </c>
      <c r="C5" s="97" t="s">
        <v>827</v>
      </c>
      <c r="D5" s="97" t="s">
        <v>60</v>
      </c>
      <c r="E5" s="88" t="s">
        <v>814</v>
      </c>
      <c r="F5" s="98" t="s">
        <v>828</v>
      </c>
      <c r="G5" s="88">
        <f>COUNTIFS(E1:E63,"America and Asia")</f>
        <v>2</v>
      </c>
      <c r="H5" s="88">
        <f>100*G5/G20</f>
        <v>3.278688524590164</v>
      </c>
      <c r="I5" s="97" t="s">
        <v>829</v>
      </c>
      <c r="J5" s="88" t="s">
        <v>814</v>
      </c>
      <c r="K5" s="88" t="s">
        <v>60</v>
      </c>
      <c r="L5" s="88" t="s">
        <v>60</v>
      </c>
      <c r="M5" s="88">
        <f>COUNTIFS(K3:K63,"Canada")</f>
        <v>3</v>
      </c>
      <c r="N5" s="88">
        <f>100*M5/M21</f>
        <v>4.918032786885246</v>
      </c>
      <c r="O5" s="97" t="s">
        <v>830</v>
      </c>
      <c r="P5" s="88" t="s">
        <v>818</v>
      </c>
      <c r="Q5" s="81" t="s">
        <v>38</v>
      </c>
      <c r="R5" s="88">
        <f>COUNTIFS(P3:P63,"No information obtained")</f>
        <v>11</v>
      </c>
      <c r="S5" s="88">
        <f>100*R5/R6</f>
        <v>18.032786885245901</v>
      </c>
      <c r="T5" s="88"/>
      <c r="U5" s="88"/>
      <c r="V5" s="88"/>
      <c r="W5" s="88"/>
      <c r="X5" s="99" t="s">
        <v>831</v>
      </c>
      <c r="Y5" s="100" t="s">
        <v>832</v>
      </c>
      <c r="Z5" s="79" t="s">
        <v>4</v>
      </c>
      <c r="AA5" s="80" t="s">
        <v>2</v>
      </c>
      <c r="AB5" s="101">
        <f>COUNTIF(Z3:Z63,"no")</f>
        <v>8</v>
      </c>
      <c r="AC5" s="101">
        <f>100*(AB5/AB6)</f>
        <v>13.114754098360656</v>
      </c>
      <c r="AD5" s="102" t="s">
        <v>61</v>
      </c>
      <c r="AE5" s="102" t="s">
        <v>833</v>
      </c>
      <c r="AF5" s="103" t="s">
        <v>823</v>
      </c>
      <c r="AG5" s="87" t="s">
        <v>834</v>
      </c>
      <c r="AH5" s="104">
        <f>COUNTIFS(AF3:AF63,"retrospective")</f>
        <v>12</v>
      </c>
      <c r="AI5" s="104">
        <f>100*AH5/AH7</f>
        <v>19.672131147540984</v>
      </c>
      <c r="AJ5" s="96">
        <v>5</v>
      </c>
      <c r="AK5" s="105">
        <v>5</v>
      </c>
      <c r="AL5" s="101"/>
      <c r="AM5" s="101"/>
      <c r="AN5" s="92">
        <v>5</v>
      </c>
      <c r="AO5" s="92" t="s">
        <v>35</v>
      </c>
      <c r="AP5" s="106">
        <v>300000</v>
      </c>
      <c r="AQ5" s="107" t="s">
        <v>62</v>
      </c>
      <c r="AR5" s="107" t="s">
        <v>63</v>
      </c>
      <c r="AS5" s="107" t="s">
        <v>37</v>
      </c>
      <c r="AT5" s="107">
        <v>1477</v>
      </c>
      <c r="AU5" s="108"/>
      <c r="AV5" s="96" t="s">
        <v>835</v>
      </c>
      <c r="AW5" s="108"/>
      <c r="AX5" s="96" t="s">
        <v>836</v>
      </c>
    </row>
    <row r="6" spans="1:50" ht="159" customHeight="1">
      <c r="A6" s="72" t="s">
        <v>198</v>
      </c>
      <c r="B6" s="73" t="s">
        <v>837</v>
      </c>
      <c r="C6" s="110" t="s">
        <v>38</v>
      </c>
      <c r="D6" s="73" t="s">
        <v>199</v>
      </c>
      <c r="E6" s="75" t="s">
        <v>814</v>
      </c>
      <c r="F6" s="87" t="s">
        <v>838</v>
      </c>
      <c r="G6" s="77">
        <f>COUNTIFS(E3:E63,"America and Europe")</f>
        <v>6</v>
      </c>
      <c r="H6" s="75">
        <f>100*G6/G20</f>
        <v>9.8360655737704921</v>
      </c>
      <c r="I6" s="74" t="s">
        <v>839</v>
      </c>
      <c r="J6" s="88" t="s">
        <v>814</v>
      </c>
      <c r="K6" s="75" t="s">
        <v>816</v>
      </c>
      <c r="L6" s="75" t="s">
        <v>840</v>
      </c>
      <c r="M6" s="75">
        <f>COUNTIFS(K3:K63,"The Netherlands")</f>
        <v>10</v>
      </c>
      <c r="N6" s="75">
        <f>100*M6/M21</f>
        <v>16.393442622950818</v>
      </c>
      <c r="O6" s="73" t="s">
        <v>841</v>
      </c>
      <c r="P6" s="88" t="s">
        <v>818</v>
      </c>
      <c r="Q6" s="88"/>
      <c r="R6" s="88">
        <f>SUM(R3:R5)</f>
        <v>61</v>
      </c>
      <c r="S6" s="88">
        <f>SUM(S3:S5)</f>
        <v>99.999999999999986</v>
      </c>
      <c r="T6" s="75"/>
      <c r="U6" s="75"/>
      <c r="V6" s="75"/>
      <c r="W6" s="75"/>
      <c r="X6" s="111" t="s">
        <v>842</v>
      </c>
      <c r="Y6" s="73" t="s">
        <v>843</v>
      </c>
      <c r="Z6" s="79" t="s">
        <v>4</v>
      </c>
      <c r="AA6" s="77"/>
      <c r="AB6" s="77">
        <f>SUM(AB3:AB5)</f>
        <v>61</v>
      </c>
      <c r="AC6" s="77">
        <f>SUM(AC3:AC5)</f>
        <v>100</v>
      </c>
      <c r="AD6" s="73" t="s">
        <v>844</v>
      </c>
      <c r="AE6" s="82" t="s">
        <v>38</v>
      </c>
      <c r="AF6" s="82" t="s">
        <v>806</v>
      </c>
      <c r="AG6" s="87" t="s">
        <v>845</v>
      </c>
      <c r="AH6" s="77">
        <f>COUNTIFS(AF3:AF63,"both")</f>
        <v>9</v>
      </c>
      <c r="AI6" s="77">
        <f>100*AH6/AH7</f>
        <v>14.754098360655737</v>
      </c>
      <c r="AJ6" s="84">
        <v>84</v>
      </c>
      <c r="AK6" s="85">
        <v>84</v>
      </c>
      <c r="AL6" s="77"/>
      <c r="AM6" s="77"/>
      <c r="AN6" s="82" t="s">
        <v>38</v>
      </c>
      <c r="AO6" s="82" t="s">
        <v>38</v>
      </c>
      <c r="AP6" s="84">
        <v>50000</v>
      </c>
      <c r="AQ6" s="82" t="s">
        <v>38</v>
      </c>
      <c r="AR6" s="82" t="s">
        <v>38</v>
      </c>
      <c r="AS6" s="82" t="s">
        <v>38</v>
      </c>
      <c r="AT6" s="82" t="s">
        <v>38</v>
      </c>
      <c r="AU6" s="84"/>
      <c r="AV6" s="84" t="s">
        <v>835</v>
      </c>
      <c r="AW6" s="84"/>
      <c r="AX6" s="84" t="s">
        <v>846</v>
      </c>
    </row>
    <row r="7" spans="1:50" s="114" customFormat="1" ht="178.5">
      <c r="A7" s="72" t="s">
        <v>847</v>
      </c>
      <c r="B7" s="84" t="s">
        <v>848</v>
      </c>
      <c r="C7" s="84" t="s">
        <v>849</v>
      </c>
      <c r="D7" s="84" t="s">
        <v>111</v>
      </c>
      <c r="E7" s="88" t="s">
        <v>828</v>
      </c>
      <c r="F7" s="98" t="s">
        <v>850</v>
      </c>
      <c r="G7" s="88">
        <f>COUNTIFS(E3:E63,"America and Oceania")</f>
        <v>1</v>
      </c>
      <c r="H7" s="88">
        <f>100*G7/G20</f>
        <v>1.639344262295082</v>
      </c>
      <c r="I7" s="84" t="s">
        <v>851</v>
      </c>
      <c r="J7" s="88" t="s">
        <v>814</v>
      </c>
      <c r="K7" s="77" t="s">
        <v>60</v>
      </c>
      <c r="L7" s="77" t="s">
        <v>852</v>
      </c>
      <c r="M7" s="77">
        <f>COUNTIFS(K3:K63,"Greece")</f>
        <v>1</v>
      </c>
      <c r="N7" s="77">
        <f>100*M7/M21</f>
        <v>1.639344262295082</v>
      </c>
      <c r="O7" s="82" t="s">
        <v>38</v>
      </c>
      <c r="P7" s="81" t="s">
        <v>38</v>
      </c>
      <c r="Q7" s="81"/>
      <c r="R7" s="81"/>
      <c r="S7" s="81"/>
      <c r="T7" s="81"/>
      <c r="U7" s="81"/>
      <c r="V7" s="81"/>
      <c r="W7" s="81"/>
      <c r="X7" s="89" t="s">
        <v>853</v>
      </c>
      <c r="Y7" s="89" t="s">
        <v>854</v>
      </c>
      <c r="Z7" s="79" t="s">
        <v>806</v>
      </c>
      <c r="AA7" s="81"/>
      <c r="AB7" s="81"/>
      <c r="AC7" s="81"/>
      <c r="AD7" s="112" t="s">
        <v>855</v>
      </c>
      <c r="AE7" s="112" t="s">
        <v>856</v>
      </c>
      <c r="AF7" s="82" t="s">
        <v>806</v>
      </c>
      <c r="AG7" s="81"/>
      <c r="AH7" s="81">
        <f>SUM(AH3:AH6)</f>
        <v>61</v>
      </c>
      <c r="AI7" s="81">
        <f>SUM(AI3:AI6)</f>
        <v>99.999999999999986</v>
      </c>
      <c r="AJ7" s="84">
        <v>4</v>
      </c>
      <c r="AK7" s="85">
        <v>4</v>
      </c>
      <c r="AL7" s="77"/>
      <c r="AM7" s="77"/>
      <c r="AN7" s="82" t="s">
        <v>38</v>
      </c>
      <c r="AO7" s="82" t="s">
        <v>38</v>
      </c>
      <c r="AP7" s="93">
        <v>16527</v>
      </c>
      <c r="AQ7" s="82" t="s">
        <v>38</v>
      </c>
      <c r="AR7" s="82" t="s">
        <v>38</v>
      </c>
      <c r="AS7" s="82" t="s">
        <v>38</v>
      </c>
      <c r="AT7" s="82" t="s">
        <v>38</v>
      </c>
      <c r="AU7" s="113"/>
      <c r="AV7" s="113"/>
      <c r="AW7" s="84" t="s">
        <v>810</v>
      </c>
      <c r="AX7" s="84" t="s">
        <v>857</v>
      </c>
    </row>
    <row r="8" spans="1:50" ht="309" customHeight="1">
      <c r="A8" s="72" t="s">
        <v>176</v>
      </c>
      <c r="B8" s="73" t="s">
        <v>858</v>
      </c>
      <c r="C8" s="73" t="s">
        <v>859</v>
      </c>
      <c r="D8" s="73" t="s">
        <v>860</v>
      </c>
      <c r="E8" s="77" t="s">
        <v>828</v>
      </c>
      <c r="F8" s="87" t="s">
        <v>861</v>
      </c>
      <c r="G8" s="77">
        <f>COUNTIFS(E3:E63,"America, Asia and Africa")</f>
        <v>1</v>
      </c>
      <c r="H8" s="77">
        <f>100*G8/G20</f>
        <v>1.639344262295082</v>
      </c>
      <c r="I8" s="73" t="s">
        <v>862</v>
      </c>
      <c r="J8" s="88" t="s">
        <v>814</v>
      </c>
      <c r="K8" s="77" t="s">
        <v>816</v>
      </c>
      <c r="L8" s="77" t="s">
        <v>863</v>
      </c>
      <c r="M8" s="77">
        <f>COUNTIFS(K3:K63,"Singapore")</f>
        <v>1</v>
      </c>
      <c r="N8" s="77">
        <f>100*M8/M21</f>
        <v>1.639344262295082</v>
      </c>
      <c r="O8" s="115" t="s">
        <v>38</v>
      </c>
      <c r="P8" s="81" t="s">
        <v>38</v>
      </c>
      <c r="Q8" s="81"/>
      <c r="R8" s="81"/>
      <c r="S8" s="81"/>
      <c r="T8" s="116"/>
      <c r="U8" s="116"/>
      <c r="V8" s="116"/>
      <c r="W8" s="116"/>
      <c r="X8" s="78" t="s">
        <v>864</v>
      </c>
      <c r="Y8" s="78" t="s">
        <v>865</v>
      </c>
      <c r="Z8" s="79" t="s">
        <v>4</v>
      </c>
      <c r="AA8" s="117"/>
      <c r="AB8" s="117"/>
      <c r="AC8" s="117"/>
      <c r="AD8" s="118" t="s">
        <v>866</v>
      </c>
      <c r="AE8" s="118" t="s">
        <v>867</v>
      </c>
      <c r="AF8" s="119" t="s">
        <v>823</v>
      </c>
      <c r="AG8" s="80"/>
      <c r="AH8" s="120"/>
      <c r="AI8" s="120"/>
      <c r="AJ8" s="73">
        <v>29</v>
      </c>
      <c r="AK8" s="85">
        <v>29</v>
      </c>
      <c r="AL8" s="77"/>
      <c r="AM8" s="77"/>
      <c r="AN8" s="73">
        <v>24</v>
      </c>
      <c r="AO8" s="73" t="s">
        <v>35</v>
      </c>
      <c r="AP8" s="121" t="s">
        <v>868</v>
      </c>
      <c r="AQ8" s="121" t="s">
        <v>868</v>
      </c>
      <c r="AR8" s="121" t="s">
        <v>181</v>
      </c>
      <c r="AS8" s="121" t="s">
        <v>85</v>
      </c>
      <c r="AT8" s="73">
        <v>600</v>
      </c>
      <c r="AU8" s="94"/>
      <c r="AV8" s="94"/>
      <c r="AW8" s="73" t="s">
        <v>810</v>
      </c>
      <c r="AX8" s="73" t="s">
        <v>869</v>
      </c>
    </row>
    <row r="9" spans="1:50" ht="63">
      <c r="A9" s="72" t="s">
        <v>870</v>
      </c>
      <c r="B9" s="73" t="s">
        <v>871</v>
      </c>
      <c r="C9" s="78" t="s">
        <v>872</v>
      </c>
      <c r="D9" s="73" t="s">
        <v>71</v>
      </c>
      <c r="E9" s="77" t="s">
        <v>838</v>
      </c>
      <c r="F9" s="87" t="s">
        <v>873</v>
      </c>
      <c r="G9" s="77">
        <f>COUNTIFS(E3:E63,"America, Europe, Oceania and Asia")</f>
        <v>4</v>
      </c>
      <c r="H9" s="77">
        <f>100*G9/G20</f>
        <v>6.557377049180328</v>
      </c>
      <c r="I9" s="73" t="s">
        <v>874</v>
      </c>
      <c r="J9" s="77" t="s">
        <v>14</v>
      </c>
      <c r="K9" s="77" t="s">
        <v>840</v>
      </c>
      <c r="L9" s="77" t="s">
        <v>875</v>
      </c>
      <c r="M9" s="77">
        <f>COUNTIFS(K3:K63,"France")</f>
        <v>2</v>
      </c>
      <c r="N9" s="77">
        <f>100*M9/M21</f>
        <v>3.278688524590164</v>
      </c>
      <c r="O9" s="73" t="s">
        <v>876</v>
      </c>
      <c r="P9" s="77" t="s">
        <v>802</v>
      </c>
      <c r="Q9" s="77"/>
      <c r="R9" s="77"/>
      <c r="S9" s="77"/>
      <c r="T9" s="77" t="s">
        <v>803</v>
      </c>
      <c r="U9" s="77"/>
      <c r="V9" s="77"/>
      <c r="W9" s="77"/>
      <c r="X9" s="78" t="s">
        <v>877</v>
      </c>
      <c r="Y9" s="78" t="s">
        <v>872</v>
      </c>
      <c r="Z9" s="79" t="s">
        <v>2</v>
      </c>
      <c r="AA9" s="117"/>
      <c r="AB9" s="117"/>
      <c r="AC9" s="117"/>
      <c r="AD9" s="118" t="s">
        <v>878</v>
      </c>
      <c r="AE9" s="118" t="s">
        <v>879</v>
      </c>
      <c r="AF9" s="73" t="s">
        <v>845</v>
      </c>
      <c r="AG9" s="77"/>
      <c r="AH9" s="77"/>
      <c r="AI9" s="77"/>
      <c r="AJ9" s="73">
        <v>13</v>
      </c>
      <c r="AK9" s="85">
        <v>13</v>
      </c>
      <c r="AL9" s="77"/>
      <c r="AM9" s="77"/>
      <c r="AN9" s="73">
        <v>13</v>
      </c>
      <c r="AO9" s="82" t="s">
        <v>38</v>
      </c>
      <c r="AP9" s="121">
        <v>773499</v>
      </c>
      <c r="AQ9" s="82" t="s">
        <v>38</v>
      </c>
      <c r="AR9" s="82" t="s">
        <v>38</v>
      </c>
      <c r="AS9" s="82" t="s">
        <v>38</v>
      </c>
      <c r="AT9" s="84">
        <v>100</v>
      </c>
      <c r="AU9" s="94"/>
      <c r="AV9" s="94"/>
      <c r="AW9" s="73" t="s">
        <v>810</v>
      </c>
      <c r="AX9" s="82" t="s">
        <v>38</v>
      </c>
    </row>
    <row r="10" spans="1:50" ht="408" customHeight="1">
      <c r="A10" s="72" t="s">
        <v>188</v>
      </c>
      <c r="B10" s="73" t="s">
        <v>880</v>
      </c>
      <c r="C10" s="82" t="s">
        <v>38</v>
      </c>
      <c r="D10" s="73" t="s">
        <v>881</v>
      </c>
      <c r="E10" s="77" t="s">
        <v>838</v>
      </c>
      <c r="F10" s="122" t="s">
        <v>882</v>
      </c>
      <c r="G10" s="123">
        <f>COUNTIFS(E3:E63,"America, Europe and Oceania")</f>
        <v>3</v>
      </c>
      <c r="H10" s="123">
        <f>100*G10/G20</f>
        <v>4.918032786885246</v>
      </c>
      <c r="I10" s="73" t="s">
        <v>883</v>
      </c>
      <c r="J10" s="77" t="s">
        <v>14</v>
      </c>
      <c r="K10" s="77" t="s">
        <v>852</v>
      </c>
      <c r="L10" s="77" t="s">
        <v>304</v>
      </c>
      <c r="M10" s="77">
        <f>COUNTIFS(K3:K63,"Spain")</f>
        <v>4</v>
      </c>
      <c r="N10" s="77">
        <f>100*M10/M21</f>
        <v>6.557377049180328</v>
      </c>
      <c r="O10" s="73" t="s">
        <v>884</v>
      </c>
      <c r="P10" s="77" t="s">
        <v>802</v>
      </c>
      <c r="Q10" s="77"/>
      <c r="R10" s="77"/>
      <c r="S10" s="77"/>
      <c r="T10" s="77" t="s">
        <v>803</v>
      </c>
      <c r="U10" s="77"/>
      <c r="V10" s="77"/>
      <c r="W10" s="77"/>
      <c r="X10" s="78" t="s">
        <v>885</v>
      </c>
      <c r="Y10" s="78" t="s">
        <v>886</v>
      </c>
      <c r="Z10" s="79" t="s">
        <v>2</v>
      </c>
      <c r="AA10" s="77"/>
      <c r="AB10" s="77"/>
      <c r="AC10" s="77"/>
      <c r="AD10" s="73" t="s">
        <v>887</v>
      </c>
      <c r="AE10" s="73" t="s">
        <v>888</v>
      </c>
      <c r="AF10" s="82" t="s">
        <v>806</v>
      </c>
      <c r="AG10" s="81"/>
      <c r="AH10" s="81"/>
      <c r="AI10" s="81"/>
      <c r="AJ10" s="73">
        <v>15</v>
      </c>
      <c r="AK10" s="85">
        <v>15</v>
      </c>
      <c r="AL10" s="77"/>
      <c r="AM10" s="77"/>
      <c r="AN10" s="73">
        <v>14</v>
      </c>
      <c r="AO10" s="73" t="s">
        <v>2</v>
      </c>
      <c r="AP10" s="82" t="s">
        <v>38</v>
      </c>
      <c r="AQ10" s="82" t="s">
        <v>38</v>
      </c>
      <c r="AR10" s="73" t="s">
        <v>889</v>
      </c>
      <c r="AS10" s="82" t="s">
        <v>38</v>
      </c>
      <c r="AT10" s="73">
        <v>323</v>
      </c>
      <c r="AU10" s="73"/>
      <c r="AV10" s="73"/>
      <c r="AW10" s="73" t="s">
        <v>835</v>
      </c>
      <c r="AX10" s="73" t="s">
        <v>890</v>
      </c>
    </row>
    <row r="11" spans="1:50" ht="408.95" customHeight="1">
      <c r="A11" s="72" t="s">
        <v>891</v>
      </c>
      <c r="B11" s="84" t="s">
        <v>892</v>
      </c>
      <c r="C11" s="82" t="s">
        <v>38</v>
      </c>
      <c r="D11" s="84" t="s">
        <v>401</v>
      </c>
      <c r="E11" s="77" t="s">
        <v>838</v>
      </c>
      <c r="F11" s="87" t="s">
        <v>893</v>
      </c>
      <c r="G11" s="77">
        <f>COUNTIFS(E3:E63,"America, Europe and Asia")</f>
        <v>2</v>
      </c>
      <c r="H11" s="77">
        <f>100*G11/G20</f>
        <v>3.278688524590164</v>
      </c>
      <c r="I11" s="84" t="s">
        <v>894</v>
      </c>
      <c r="J11" s="77" t="s">
        <v>215</v>
      </c>
      <c r="K11" s="77" t="s">
        <v>863</v>
      </c>
      <c r="L11" s="77" t="s">
        <v>895</v>
      </c>
      <c r="M11" s="77">
        <f>COUNTIFS(K3:K63,"Switzerland")</f>
        <v>1</v>
      </c>
      <c r="N11" s="77">
        <f>100*M11/M21</f>
        <v>1.639344262295082</v>
      </c>
      <c r="O11" s="84" t="s">
        <v>896</v>
      </c>
      <c r="P11" s="77" t="s">
        <v>802</v>
      </c>
      <c r="Q11" s="77"/>
      <c r="R11" s="77"/>
      <c r="S11" s="77"/>
      <c r="T11" s="77"/>
      <c r="U11" s="77"/>
      <c r="V11" s="77"/>
      <c r="W11" s="77"/>
      <c r="X11" s="78" t="s">
        <v>897</v>
      </c>
      <c r="Y11" s="86" t="s">
        <v>898</v>
      </c>
      <c r="Z11" s="79" t="s">
        <v>806</v>
      </c>
      <c r="AA11" s="124"/>
      <c r="AB11" s="124"/>
      <c r="AC11" s="124"/>
      <c r="AD11" s="73" t="s">
        <v>899</v>
      </c>
      <c r="AE11" s="82" t="s">
        <v>38</v>
      </c>
      <c r="AF11" s="119" t="s">
        <v>823</v>
      </c>
      <c r="AG11" s="80"/>
      <c r="AH11" s="77"/>
      <c r="AI11" s="77"/>
      <c r="AJ11" s="73">
        <v>6</v>
      </c>
      <c r="AK11" s="85">
        <v>6</v>
      </c>
      <c r="AL11" s="77"/>
      <c r="AM11" s="77"/>
      <c r="AN11" s="73">
        <v>6</v>
      </c>
      <c r="AO11" s="82" t="s">
        <v>38</v>
      </c>
      <c r="AP11" s="82" t="s">
        <v>38</v>
      </c>
      <c r="AQ11" s="82" t="s">
        <v>38</v>
      </c>
      <c r="AR11" s="82" t="s">
        <v>38</v>
      </c>
      <c r="AS11" s="84" t="s">
        <v>37</v>
      </c>
      <c r="AT11" s="82" t="s">
        <v>38</v>
      </c>
      <c r="AU11" s="84"/>
      <c r="AV11" s="84"/>
      <c r="AW11" s="84" t="s">
        <v>835</v>
      </c>
      <c r="AX11" s="82" t="s">
        <v>38</v>
      </c>
    </row>
    <row r="12" spans="1:50" s="86" customFormat="1" ht="174.95" customHeight="1">
      <c r="A12" s="125" t="s">
        <v>414</v>
      </c>
      <c r="B12" s="126" t="s">
        <v>900</v>
      </c>
      <c r="C12" s="127" t="s">
        <v>38</v>
      </c>
      <c r="D12" s="126" t="s">
        <v>415</v>
      </c>
      <c r="E12" s="128" t="s">
        <v>838</v>
      </c>
      <c r="F12" s="129" t="s">
        <v>901</v>
      </c>
      <c r="G12" s="130">
        <f>COUNTIFS(E3:E63,"America, Europe, Africa and Asia")</f>
        <v>1</v>
      </c>
      <c r="H12" s="130">
        <f>100*G12/G20</f>
        <v>1.639344262295082</v>
      </c>
      <c r="I12" s="131" t="s">
        <v>902</v>
      </c>
      <c r="J12" s="88" t="s">
        <v>814</v>
      </c>
      <c r="K12" s="132" t="s">
        <v>816</v>
      </c>
      <c r="L12" s="132" t="s">
        <v>371</v>
      </c>
      <c r="M12" s="132">
        <f>COUNTIFS(K3:K63,"UK")</f>
        <v>7</v>
      </c>
      <c r="N12" s="132">
        <f>100*M12/M21</f>
        <v>11.475409836065573</v>
      </c>
      <c r="O12" s="82" t="s">
        <v>38</v>
      </c>
      <c r="P12" s="81" t="s">
        <v>38</v>
      </c>
      <c r="Q12" s="81"/>
      <c r="R12" s="81"/>
      <c r="S12" s="81"/>
      <c r="T12" s="81"/>
      <c r="U12" s="81"/>
      <c r="V12" s="81"/>
      <c r="W12" s="81"/>
      <c r="X12" s="89" t="s">
        <v>903</v>
      </c>
      <c r="Y12" s="89" t="s">
        <v>904</v>
      </c>
      <c r="Z12" s="79" t="s">
        <v>806</v>
      </c>
      <c r="AA12" s="133"/>
      <c r="AB12" s="133"/>
      <c r="AC12" s="133"/>
      <c r="AD12" s="134" t="s">
        <v>905</v>
      </c>
      <c r="AE12" s="126" t="s">
        <v>906</v>
      </c>
      <c r="AF12" s="119" t="s">
        <v>823</v>
      </c>
      <c r="AG12" s="80"/>
      <c r="AH12" s="128"/>
      <c r="AI12" s="128"/>
      <c r="AJ12" s="84">
        <v>5</v>
      </c>
      <c r="AK12" s="85">
        <v>5</v>
      </c>
      <c r="AL12" s="77"/>
      <c r="AM12" s="77"/>
      <c r="AN12" s="84">
        <v>5</v>
      </c>
      <c r="AO12" s="84" t="s">
        <v>37</v>
      </c>
      <c r="AP12" s="84" t="s">
        <v>418</v>
      </c>
      <c r="AQ12" s="84" t="s">
        <v>418</v>
      </c>
      <c r="AR12" s="84" t="s">
        <v>419</v>
      </c>
      <c r="AS12" s="84" t="s">
        <v>37</v>
      </c>
      <c r="AT12" s="82" t="s">
        <v>38</v>
      </c>
      <c r="AU12" s="73"/>
      <c r="AV12" s="73"/>
      <c r="AW12" s="73" t="s">
        <v>835</v>
      </c>
      <c r="AX12" s="82" t="s">
        <v>38</v>
      </c>
    </row>
    <row r="13" spans="1:50" ht="216.75">
      <c r="A13" s="135" t="s">
        <v>907</v>
      </c>
      <c r="B13" s="136"/>
      <c r="C13" s="115" t="s">
        <v>908</v>
      </c>
      <c r="D13" s="115" t="s">
        <v>425</v>
      </c>
      <c r="E13" s="132" t="s">
        <v>838</v>
      </c>
      <c r="F13" s="137"/>
      <c r="G13" s="137"/>
      <c r="H13" s="137"/>
      <c r="I13" s="115" t="s">
        <v>909</v>
      </c>
      <c r="J13" s="116" t="s">
        <v>14</v>
      </c>
      <c r="K13" s="116" t="s">
        <v>875</v>
      </c>
      <c r="L13" s="116" t="s">
        <v>350</v>
      </c>
      <c r="M13" s="116">
        <f>COUNTIFS(K3:K63,"Australia")</f>
        <v>4</v>
      </c>
      <c r="N13" s="116">
        <f>100*M13/M21</f>
        <v>6.557377049180328</v>
      </c>
      <c r="O13" s="138" t="s">
        <v>910</v>
      </c>
      <c r="P13" s="77" t="s">
        <v>802</v>
      </c>
      <c r="Q13" s="77"/>
      <c r="R13" s="77"/>
      <c r="S13" s="77"/>
      <c r="T13" s="116" t="s">
        <v>803</v>
      </c>
      <c r="U13" s="116"/>
      <c r="V13" s="116"/>
      <c r="W13" s="116"/>
      <c r="X13" s="89" t="s">
        <v>911</v>
      </c>
      <c r="Y13" s="139" t="s">
        <v>912</v>
      </c>
      <c r="Z13" s="79" t="s">
        <v>4</v>
      </c>
      <c r="AA13" s="140"/>
      <c r="AB13" s="140"/>
      <c r="AC13" s="140"/>
      <c r="AD13" s="115" t="s">
        <v>913</v>
      </c>
      <c r="AE13" s="115"/>
      <c r="AF13" s="119" t="s">
        <v>806</v>
      </c>
      <c r="AG13" s="80"/>
      <c r="AH13" s="116"/>
      <c r="AI13" s="116"/>
      <c r="AJ13" s="141"/>
      <c r="AK13" s="142" t="s">
        <v>806</v>
      </c>
      <c r="AL13" s="143"/>
      <c r="AM13" s="143"/>
      <c r="AN13" s="115"/>
      <c r="AO13" s="115"/>
      <c r="AP13" s="144"/>
      <c r="AQ13" s="115"/>
      <c r="AR13" s="145"/>
      <c r="AS13" s="146"/>
      <c r="AT13" s="141"/>
      <c r="AU13" s="147"/>
      <c r="AV13" s="147"/>
      <c r="AW13" s="147" t="s">
        <v>810</v>
      </c>
      <c r="AX13" s="141"/>
    </row>
    <row r="14" spans="1:50" ht="408" customHeight="1">
      <c r="A14" s="72" t="s">
        <v>9</v>
      </c>
      <c r="B14" s="73" t="s">
        <v>914</v>
      </c>
      <c r="C14" s="73" t="s">
        <v>915</v>
      </c>
      <c r="D14" s="73" t="s">
        <v>158</v>
      </c>
      <c r="E14" s="77" t="s">
        <v>850</v>
      </c>
      <c r="F14" s="87" t="s">
        <v>215</v>
      </c>
      <c r="G14" s="77">
        <f>COUNTIFS(E3:E63,"Asia")</f>
        <v>3</v>
      </c>
      <c r="H14" s="77">
        <f>100*G14/G20</f>
        <v>4.918032786885246</v>
      </c>
      <c r="I14" s="73" t="s">
        <v>916</v>
      </c>
      <c r="J14" s="116" t="s">
        <v>14</v>
      </c>
      <c r="K14" s="77" t="s">
        <v>304</v>
      </c>
      <c r="L14" s="77" t="s">
        <v>917</v>
      </c>
      <c r="M14" s="77">
        <f>COUNTIFS(K3:K63,"Korea")</f>
        <v>1</v>
      </c>
      <c r="N14" s="77">
        <f>100*M14/M21</f>
        <v>1.639344262295082</v>
      </c>
      <c r="O14" s="73" t="s">
        <v>918</v>
      </c>
      <c r="P14" s="77" t="s">
        <v>802</v>
      </c>
      <c r="Q14" s="77"/>
      <c r="R14" s="77"/>
      <c r="S14" s="77"/>
      <c r="T14" s="116" t="s">
        <v>803</v>
      </c>
      <c r="U14" s="116"/>
      <c r="V14" s="116"/>
      <c r="W14" s="77"/>
      <c r="X14" s="78" t="s">
        <v>919</v>
      </c>
      <c r="Y14" s="78" t="s">
        <v>920</v>
      </c>
      <c r="Z14" s="79" t="s">
        <v>4</v>
      </c>
      <c r="AA14" s="77"/>
      <c r="AB14" s="77"/>
      <c r="AC14" s="77"/>
      <c r="AD14" s="73" t="s">
        <v>921</v>
      </c>
      <c r="AE14" s="73" t="s">
        <v>922</v>
      </c>
      <c r="AF14" s="119" t="s">
        <v>806</v>
      </c>
      <c r="AG14" s="80"/>
      <c r="AH14" s="77"/>
      <c r="AI14" s="77"/>
      <c r="AJ14" s="84">
        <v>35</v>
      </c>
      <c r="AK14" s="85">
        <v>35</v>
      </c>
      <c r="AL14" s="77"/>
      <c r="AM14" s="77"/>
      <c r="AN14" s="82" t="s">
        <v>38</v>
      </c>
      <c r="AO14" s="84" t="s">
        <v>4</v>
      </c>
      <c r="AP14" s="84" t="s">
        <v>923</v>
      </c>
      <c r="AQ14" s="84" t="s">
        <v>164</v>
      </c>
      <c r="AR14" s="82" t="s">
        <v>38</v>
      </c>
      <c r="AS14" s="82" t="s">
        <v>38</v>
      </c>
      <c r="AT14" s="82" t="s">
        <v>38</v>
      </c>
      <c r="AU14" s="73"/>
      <c r="AV14" s="73"/>
      <c r="AW14" s="73" t="s">
        <v>835</v>
      </c>
      <c r="AX14" s="82" t="s">
        <v>38</v>
      </c>
    </row>
    <row r="15" spans="1:50" ht="191.25">
      <c r="A15" s="72" t="s">
        <v>165</v>
      </c>
      <c r="B15" s="73" t="s">
        <v>924</v>
      </c>
      <c r="C15" s="73" t="s">
        <v>925</v>
      </c>
      <c r="D15" s="73" t="s">
        <v>166</v>
      </c>
      <c r="E15" s="77" t="s">
        <v>861</v>
      </c>
      <c r="F15" s="148" t="s">
        <v>14</v>
      </c>
      <c r="G15" s="117">
        <f>COUNTIFS(E3:E63,"Europe")</f>
        <v>24</v>
      </c>
      <c r="H15" s="117">
        <f>100*G15/G20</f>
        <v>39.344262295081968</v>
      </c>
      <c r="I15" s="92" t="s">
        <v>926</v>
      </c>
      <c r="J15" s="116" t="s">
        <v>14</v>
      </c>
      <c r="K15" s="77" t="s">
        <v>895</v>
      </c>
      <c r="L15" s="77" t="s">
        <v>694</v>
      </c>
      <c r="M15" s="77">
        <f>COUNTIFS(K3:K63,"Japan")</f>
        <v>1</v>
      </c>
      <c r="N15" s="77">
        <f>100*M15/M21</f>
        <v>1.639344262295082</v>
      </c>
      <c r="O15" s="73" t="s">
        <v>927</v>
      </c>
      <c r="P15" s="77" t="s">
        <v>802</v>
      </c>
      <c r="Q15" s="77"/>
      <c r="R15" s="77"/>
      <c r="S15" s="77"/>
      <c r="T15" s="77"/>
      <c r="U15" s="77"/>
      <c r="V15" s="77"/>
      <c r="W15" s="77"/>
      <c r="X15" s="78" t="s">
        <v>928</v>
      </c>
      <c r="Y15" s="149" t="s">
        <v>929</v>
      </c>
      <c r="Z15" s="79" t="s">
        <v>4</v>
      </c>
      <c r="AA15" s="150"/>
      <c r="AB15" s="150"/>
      <c r="AC15" s="150"/>
      <c r="AD15" s="73" t="s">
        <v>930</v>
      </c>
      <c r="AE15" s="73" t="s">
        <v>931</v>
      </c>
      <c r="AF15" s="119" t="s">
        <v>823</v>
      </c>
      <c r="AG15" s="80"/>
      <c r="AH15" s="77"/>
      <c r="AI15" s="77"/>
      <c r="AJ15" s="73">
        <v>4</v>
      </c>
      <c r="AK15" s="85">
        <v>4</v>
      </c>
      <c r="AL15" s="77"/>
      <c r="AM15" s="77"/>
      <c r="AN15" s="73">
        <v>4</v>
      </c>
      <c r="AO15" s="73" t="s">
        <v>45</v>
      </c>
      <c r="AP15" s="84" t="s">
        <v>932</v>
      </c>
      <c r="AQ15" s="73" t="s">
        <v>173</v>
      </c>
      <c r="AR15" s="84" t="s">
        <v>174</v>
      </c>
      <c r="AS15" s="73" t="s">
        <v>85</v>
      </c>
      <c r="AT15" s="73">
        <v>1043</v>
      </c>
      <c r="AU15" s="73"/>
      <c r="AV15" s="73"/>
      <c r="AW15" s="73" t="s">
        <v>810</v>
      </c>
      <c r="AX15" s="73" t="s">
        <v>933</v>
      </c>
    </row>
    <row r="16" spans="1:50" ht="276.95" customHeight="1">
      <c r="A16" s="72" t="s">
        <v>934</v>
      </c>
      <c r="B16" s="84" t="s">
        <v>935</v>
      </c>
      <c r="C16" s="82" t="s">
        <v>38</v>
      </c>
      <c r="D16" s="73" t="s">
        <v>388</v>
      </c>
      <c r="E16" s="77" t="s">
        <v>936</v>
      </c>
      <c r="F16" s="87" t="s">
        <v>937</v>
      </c>
      <c r="G16" s="77">
        <f>COUNTIFS(E3:E63,"Europe and Oceania")</f>
        <v>1</v>
      </c>
      <c r="H16" s="77">
        <f>100*G16/G20</f>
        <v>1.639344262295082</v>
      </c>
      <c r="I16" s="82" t="s">
        <v>38</v>
      </c>
      <c r="J16" s="81" t="s">
        <v>38</v>
      </c>
      <c r="K16" s="81" t="s">
        <v>38</v>
      </c>
      <c r="L16" s="81" t="s">
        <v>88</v>
      </c>
      <c r="M16" s="81">
        <f>COUNTIFS(K3:K63,"Sweden")</f>
        <v>2</v>
      </c>
      <c r="N16" s="81">
        <f>100*M16/M21</f>
        <v>3.278688524590164</v>
      </c>
      <c r="O16" s="82" t="s">
        <v>38</v>
      </c>
      <c r="P16" s="81" t="s">
        <v>38</v>
      </c>
      <c r="Q16" s="81"/>
      <c r="R16" s="81"/>
      <c r="S16" s="81"/>
      <c r="T16" s="81"/>
      <c r="U16" s="81"/>
      <c r="V16" s="81"/>
      <c r="W16" s="81"/>
      <c r="X16" s="151" t="s">
        <v>938</v>
      </c>
      <c r="Y16" s="152" t="s">
        <v>939</v>
      </c>
      <c r="Z16" s="79" t="s">
        <v>806</v>
      </c>
      <c r="AA16" s="81"/>
      <c r="AB16" s="81"/>
      <c r="AC16" s="81"/>
      <c r="AD16" s="84" t="s">
        <v>389</v>
      </c>
      <c r="AE16" s="82" t="s">
        <v>38</v>
      </c>
      <c r="AF16" s="119" t="s">
        <v>806</v>
      </c>
      <c r="AG16" s="80"/>
      <c r="AH16" s="81"/>
      <c r="AI16" s="81"/>
      <c r="AJ16" s="153">
        <v>17</v>
      </c>
      <c r="AK16" s="154">
        <v>17</v>
      </c>
      <c r="AL16" s="155"/>
      <c r="AM16" s="155"/>
      <c r="AN16" s="82" t="s">
        <v>38</v>
      </c>
      <c r="AO16" s="82" t="s">
        <v>38</v>
      </c>
      <c r="AP16" s="84" t="s">
        <v>390</v>
      </c>
      <c r="AQ16" s="82" t="s">
        <v>38</v>
      </c>
      <c r="AR16" s="82" t="s">
        <v>38</v>
      </c>
      <c r="AS16" s="82" t="s">
        <v>38</v>
      </c>
      <c r="AT16" s="84" t="s">
        <v>391</v>
      </c>
      <c r="AU16" s="84"/>
      <c r="AV16" s="84"/>
      <c r="AW16" s="84" t="s">
        <v>810</v>
      </c>
      <c r="AX16" s="156" t="s">
        <v>940</v>
      </c>
    </row>
    <row r="17" spans="1:50" ht="110.1" customHeight="1">
      <c r="A17" s="72" t="s">
        <v>941</v>
      </c>
      <c r="B17" s="156" t="s">
        <v>942</v>
      </c>
      <c r="C17" s="157" t="s">
        <v>943</v>
      </c>
      <c r="D17" s="156" t="s">
        <v>128</v>
      </c>
      <c r="E17" s="123" t="s">
        <v>882</v>
      </c>
      <c r="F17" s="87" t="s">
        <v>794</v>
      </c>
      <c r="G17" s="77">
        <f>COUNTIFS(E3:E63,"International")</f>
        <v>5</v>
      </c>
      <c r="H17" s="77">
        <f>100*G17/G20</f>
        <v>8.1967213114754092</v>
      </c>
      <c r="I17" s="156" t="s">
        <v>944</v>
      </c>
      <c r="J17" s="116" t="s">
        <v>14</v>
      </c>
      <c r="K17" s="123" t="s">
        <v>371</v>
      </c>
      <c r="L17" s="123" t="s">
        <v>945</v>
      </c>
      <c r="M17" s="123">
        <f>COUNTIFS(K3:K63,"Norway")</f>
        <v>2</v>
      </c>
      <c r="N17" s="123">
        <f>100*M17/M21</f>
        <v>3.278688524590164</v>
      </c>
      <c r="O17" s="156" t="s">
        <v>946</v>
      </c>
      <c r="P17" s="77" t="s">
        <v>802</v>
      </c>
      <c r="Q17" s="77"/>
      <c r="R17" s="77"/>
      <c r="S17" s="77"/>
      <c r="T17" s="116" t="s">
        <v>803</v>
      </c>
      <c r="U17" s="116"/>
      <c r="V17" s="116"/>
      <c r="W17" s="123"/>
      <c r="X17" s="157" t="s">
        <v>947</v>
      </c>
      <c r="Y17" s="89" t="s">
        <v>948</v>
      </c>
      <c r="Z17" s="79" t="s">
        <v>4</v>
      </c>
      <c r="AA17" s="158"/>
      <c r="AB17" s="158"/>
      <c r="AC17" s="158"/>
      <c r="AD17" s="84" t="s">
        <v>949</v>
      </c>
      <c r="AE17" s="84" t="s">
        <v>950</v>
      </c>
      <c r="AF17" s="84" t="s">
        <v>834</v>
      </c>
      <c r="AG17" s="77"/>
      <c r="AH17" s="77"/>
      <c r="AI17" s="77"/>
      <c r="AJ17" s="84">
        <v>18</v>
      </c>
      <c r="AK17" s="85">
        <v>18</v>
      </c>
      <c r="AL17" s="77"/>
      <c r="AM17" s="77"/>
      <c r="AN17" s="84">
        <v>8</v>
      </c>
      <c r="AO17" s="84" t="s">
        <v>37</v>
      </c>
      <c r="AP17" s="156" t="s">
        <v>951</v>
      </c>
      <c r="AQ17" s="159">
        <v>102774</v>
      </c>
      <c r="AR17" s="156" t="s">
        <v>952</v>
      </c>
      <c r="AS17" s="156" t="s">
        <v>37</v>
      </c>
      <c r="AT17" s="84">
        <v>270</v>
      </c>
      <c r="AU17" s="94"/>
      <c r="AV17" s="94"/>
      <c r="AW17" s="73" t="s">
        <v>835</v>
      </c>
      <c r="AX17" s="84" t="s">
        <v>953</v>
      </c>
    </row>
    <row r="18" spans="1:50" ht="408" customHeight="1">
      <c r="A18" s="72" t="s">
        <v>106</v>
      </c>
      <c r="B18" s="84" t="s">
        <v>954</v>
      </c>
      <c r="C18" s="82" t="s">
        <v>38</v>
      </c>
      <c r="D18" s="84" t="s">
        <v>107</v>
      </c>
      <c r="E18" s="77" t="s">
        <v>893</v>
      </c>
      <c r="F18" s="87" t="s">
        <v>955</v>
      </c>
      <c r="G18" s="77">
        <f>COUNTIFS(E3:E63,"Oceania")</f>
        <v>1</v>
      </c>
      <c r="H18" s="77">
        <f>100*G18/G20</f>
        <v>1.639344262295082</v>
      </c>
      <c r="I18" s="82" t="s">
        <v>38</v>
      </c>
      <c r="J18" s="81" t="s">
        <v>38</v>
      </c>
      <c r="K18" s="81" t="s">
        <v>38</v>
      </c>
      <c r="L18" s="81" t="s">
        <v>208</v>
      </c>
      <c r="M18" s="81">
        <f>COUNTIFS(K3:K63,"Finland")</f>
        <v>5</v>
      </c>
      <c r="N18" s="81">
        <f>100*M18/M21</f>
        <v>8.1967213114754092</v>
      </c>
      <c r="O18" s="82" t="s">
        <v>38</v>
      </c>
      <c r="P18" s="81" t="s">
        <v>38</v>
      </c>
      <c r="Q18" s="81"/>
      <c r="R18" s="81"/>
      <c r="S18" s="81"/>
      <c r="T18" s="81"/>
      <c r="U18" s="81"/>
      <c r="V18" s="81"/>
      <c r="W18" s="81"/>
      <c r="X18" s="89" t="s">
        <v>956</v>
      </c>
      <c r="Y18" s="89" t="s">
        <v>957</v>
      </c>
      <c r="Z18" s="79" t="s">
        <v>4</v>
      </c>
      <c r="AA18" s="117"/>
      <c r="AB18" s="117"/>
      <c r="AC18" s="117"/>
      <c r="AD18" s="112" t="s">
        <v>108</v>
      </c>
      <c r="AE18" s="112" t="s">
        <v>958</v>
      </c>
      <c r="AF18" s="119" t="s">
        <v>806</v>
      </c>
      <c r="AG18" s="80"/>
      <c r="AH18" s="81"/>
      <c r="AI18" s="81"/>
      <c r="AJ18" s="84">
        <v>11</v>
      </c>
      <c r="AK18" s="85">
        <v>11</v>
      </c>
      <c r="AL18" s="77"/>
      <c r="AM18" s="77"/>
      <c r="AN18" s="84">
        <v>4</v>
      </c>
      <c r="AO18" s="84" t="s">
        <v>4</v>
      </c>
      <c r="AP18" s="82" t="s">
        <v>38</v>
      </c>
      <c r="AQ18" s="82" t="s">
        <v>38</v>
      </c>
      <c r="AR18" s="82" t="s">
        <v>38</v>
      </c>
      <c r="AS18" s="82" t="s">
        <v>38</v>
      </c>
      <c r="AT18" s="82" t="s">
        <v>38</v>
      </c>
      <c r="AU18" s="94"/>
      <c r="AV18" s="94"/>
      <c r="AW18" s="73" t="s">
        <v>835</v>
      </c>
      <c r="AX18" s="82" t="s">
        <v>38</v>
      </c>
    </row>
    <row r="19" spans="1:50" ht="127.5">
      <c r="A19" s="72" t="s">
        <v>959</v>
      </c>
      <c r="B19" s="153" t="s">
        <v>960</v>
      </c>
      <c r="C19" s="73" t="s">
        <v>961</v>
      </c>
      <c r="D19" s="73" t="s">
        <v>380</v>
      </c>
      <c r="E19" s="77" t="s">
        <v>893</v>
      </c>
      <c r="F19" s="83" t="s">
        <v>962</v>
      </c>
      <c r="G19" s="77">
        <f>COUNTIFS(E3:E63,"Missing")</f>
        <v>3</v>
      </c>
      <c r="H19" s="77">
        <f>100*G19/G20</f>
        <v>4.918032786885246</v>
      </c>
      <c r="I19" s="73" t="s">
        <v>963</v>
      </c>
      <c r="J19" s="77" t="s">
        <v>955</v>
      </c>
      <c r="K19" s="77" t="s">
        <v>350</v>
      </c>
      <c r="L19" s="77" t="s">
        <v>344</v>
      </c>
      <c r="M19" s="77">
        <f>COUNTIFS(K3:K63,"Denmark")</f>
        <v>1</v>
      </c>
      <c r="N19" s="77">
        <f>100*M19/M21</f>
        <v>1.639344262295082</v>
      </c>
      <c r="O19" s="82" t="s">
        <v>38</v>
      </c>
      <c r="P19" s="81" t="s">
        <v>38</v>
      </c>
      <c r="Q19" s="81"/>
      <c r="R19" s="81"/>
      <c r="S19" s="81"/>
      <c r="T19" s="81"/>
      <c r="U19" s="81"/>
      <c r="V19" s="81"/>
      <c r="W19" s="81"/>
      <c r="X19" s="89" t="s">
        <v>964</v>
      </c>
      <c r="Y19" s="115" t="s">
        <v>965</v>
      </c>
      <c r="Z19" s="79" t="s">
        <v>806</v>
      </c>
      <c r="AA19" s="81"/>
      <c r="AB19" s="81"/>
      <c r="AC19" s="81"/>
      <c r="AD19" s="84" t="s">
        <v>381</v>
      </c>
      <c r="AE19" s="160" t="s">
        <v>966</v>
      </c>
      <c r="AF19" s="119" t="s">
        <v>823</v>
      </c>
      <c r="AG19" s="80"/>
      <c r="AH19" s="77"/>
      <c r="AI19" s="77"/>
      <c r="AJ19" s="153">
        <v>6</v>
      </c>
      <c r="AK19" s="154">
        <v>6</v>
      </c>
      <c r="AL19" s="155"/>
      <c r="AM19" s="155"/>
      <c r="AN19" s="73">
        <v>6</v>
      </c>
      <c r="AO19" s="84" t="s">
        <v>4</v>
      </c>
      <c r="AP19" s="84" t="s">
        <v>967</v>
      </c>
      <c r="AQ19" s="82" t="s">
        <v>38</v>
      </c>
      <c r="AR19" s="84" t="s">
        <v>384</v>
      </c>
      <c r="AS19" s="84" t="s">
        <v>4</v>
      </c>
      <c r="AT19" s="153">
        <v>20</v>
      </c>
      <c r="AU19" s="84"/>
      <c r="AV19" s="84"/>
      <c r="AW19" s="84" t="s">
        <v>835</v>
      </c>
      <c r="AX19" s="84" t="s">
        <v>968</v>
      </c>
    </row>
    <row r="20" spans="1:50" ht="408.95" customHeight="1">
      <c r="A20" s="72" t="s">
        <v>969</v>
      </c>
      <c r="B20" s="84" t="s">
        <v>970</v>
      </c>
      <c r="C20" s="161" t="s">
        <v>971</v>
      </c>
      <c r="D20" s="84" t="s">
        <v>972</v>
      </c>
      <c r="E20" s="77" t="s">
        <v>882</v>
      </c>
      <c r="F20" s="77"/>
      <c r="G20" s="77">
        <f>SUM(G3:G19)</f>
        <v>61</v>
      </c>
      <c r="H20" s="77">
        <f>SUM(H3:H19)</f>
        <v>100.00000000000003</v>
      </c>
      <c r="I20" s="84" t="s">
        <v>973</v>
      </c>
      <c r="J20" s="162" t="s">
        <v>814</v>
      </c>
      <c r="K20" s="77" t="s">
        <v>816</v>
      </c>
      <c r="L20" s="77" t="s">
        <v>38</v>
      </c>
      <c r="M20" s="77">
        <f>COUNTIFS(K3:K63,"No information obtained")</f>
        <v>5</v>
      </c>
      <c r="N20" s="77">
        <f>100*M20/M21</f>
        <v>8.1967213114754092</v>
      </c>
      <c r="O20" s="84" t="s">
        <v>974</v>
      </c>
      <c r="P20" s="77" t="s">
        <v>818</v>
      </c>
      <c r="Q20" s="77"/>
      <c r="R20" s="77"/>
      <c r="S20" s="77"/>
      <c r="T20" s="77"/>
      <c r="U20" s="77"/>
      <c r="V20" s="77"/>
      <c r="W20" s="77"/>
      <c r="X20" s="89" t="s">
        <v>975</v>
      </c>
      <c r="Y20" s="89" t="s">
        <v>976</v>
      </c>
      <c r="Z20" s="79" t="s">
        <v>4</v>
      </c>
      <c r="AA20" s="117"/>
      <c r="AB20" s="117"/>
      <c r="AC20" s="117"/>
      <c r="AD20" s="112" t="s">
        <v>83</v>
      </c>
      <c r="AE20" s="112" t="s">
        <v>977</v>
      </c>
      <c r="AF20" s="119" t="s">
        <v>834</v>
      </c>
      <c r="AG20" s="80"/>
      <c r="AH20" s="120"/>
      <c r="AI20" s="120"/>
      <c r="AJ20" s="84">
        <v>18</v>
      </c>
      <c r="AK20" s="85">
        <v>18</v>
      </c>
      <c r="AL20" s="77"/>
      <c r="AM20" s="77"/>
      <c r="AN20" s="84">
        <v>18</v>
      </c>
      <c r="AO20" s="84" t="s">
        <v>35</v>
      </c>
      <c r="AP20" s="93">
        <v>76233</v>
      </c>
      <c r="AQ20" s="93">
        <v>76233</v>
      </c>
      <c r="AR20" s="93" t="s">
        <v>84</v>
      </c>
      <c r="AS20" s="93" t="s">
        <v>85</v>
      </c>
      <c r="AT20" s="93">
        <v>31</v>
      </c>
      <c r="AU20" s="94"/>
      <c r="AV20" s="94"/>
      <c r="AW20" s="73" t="s">
        <v>810</v>
      </c>
      <c r="AX20" s="84" t="s">
        <v>978</v>
      </c>
    </row>
    <row r="21" spans="1:50" s="73" customFormat="1" ht="288.95" customHeight="1">
      <c r="A21" s="72" t="s">
        <v>979</v>
      </c>
      <c r="B21" s="84" t="s">
        <v>980</v>
      </c>
      <c r="C21" s="161" t="s">
        <v>981</v>
      </c>
      <c r="D21" s="84" t="s">
        <v>122</v>
      </c>
      <c r="E21" s="77" t="s">
        <v>882</v>
      </c>
      <c r="F21" s="77"/>
      <c r="G21" s="77"/>
      <c r="H21" s="77"/>
      <c r="I21" s="84" t="s">
        <v>982</v>
      </c>
      <c r="J21" s="77" t="s">
        <v>955</v>
      </c>
      <c r="K21" s="77" t="s">
        <v>350</v>
      </c>
      <c r="L21" s="77"/>
      <c r="M21" s="77">
        <f>SUM(M3:M20)</f>
        <v>61</v>
      </c>
      <c r="N21" s="77">
        <f>SUM(N3:N20)</f>
        <v>100.00000000000003</v>
      </c>
      <c r="O21" s="84" t="s">
        <v>983</v>
      </c>
      <c r="P21" s="77" t="s">
        <v>818</v>
      </c>
      <c r="Q21" s="77"/>
      <c r="R21" s="77"/>
      <c r="S21" s="77"/>
      <c r="T21" s="77"/>
      <c r="U21" s="77"/>
      <c r="V21" s="77"/>
      <c r="W21" s="77"/>
      <c r="X21" s="157" t="s">
        <v>984</v>
      </c>
      <c r="Y21" s="89" t="s">
        <v>985</v>
      </c>
      <c r="Z21" s="79" t="s">
        <v>4</v>
      </c>
      <c r="AA21" s="117"/>
      <c r="AB21" s="117"/>
      <c r="AC21" s="117"/>
      <c r="AD21" s="163" t="s">
        <v>986</v>
      </c>
      <c r="AE21" s="112" t="s">
        <v>987</v>
      </c>
      <c r="AF21" s="119" t="s">
        <v>845</v>
      </c>
      <c r="AG21" s="80"/>
      <c r="AH21" s="77"/>
      <c r="AI21" s="77"/>
      <c r="AJ21" s="84">
        <v>7</v>
      </c>
      <c r="AK21" s="85">
        <v>7</v>
      </c>
      <c r="AL21" s="77"/>
      <c r="AM21" s="77"/>
      <c r="AN21" s="84">
        <v>7</v>
      </c>
      <c r="AO21" s="84" t="s">
        <v>37</v>
      </c>
      <c r="AP21" s="93">
        <v>42189</v>
      </c>
      <c r="AQ21" s="93">
        <v>31000</v>
      </c>
      <c r="AR21" s="93" t="s">
        <v>125</v>
      </c>
      <c r="AS21" s="93" t="s">
        <v>85</v>
      </c>
      <c r="AT21" s="84">
        <v>15</v>
      </c>
      <c r="AU21" s="94"/>
      <c r="AV21" s="94"/>
      <c r="AW21" s="73" t="s">
        <v>835</v>
      </c>
      <c r="AX21" s="84" t="s">
        <v>988</v>
      </c>
    </row>
    <row r="22" spans="1:50" s="86" customFormat="1" ht="362.1" customHeight="1">
      <c r="A22" s="164" t="s">
        <v>259</v>
      </c>
      <c r="B22" s="165" t="s">
        <v>989</v>
      </c>
      <c r="C22" s="166" t="s">
        <v>38</v>
      </c>
      <c r="D22" s="165" t="s">
        <v>990</v>
      </c>
      <c r="E22" s="130" t="s">
        <v>901</v>
      </c>
      <c r="F22" s="130"/>
      <c r="G22" s="150"/>
      <c r="H22" s="150"/>
      <c r="I22" s="165" t="s">
        <v>991</v>
      </c>
      <c r="J22" s="130" t="s">
        <v>14</v>
      </c>
      <c r="K22" s="130" t="s">
        <v>371</v>
      </c>
      <c r="L22" s="130"/>
      <c r="M22" s="130"/>
      <c r="N22" s="130"/>
      <c r="O22" s="165" t="s">
        <v>992</v>
      </c>
      <c r="P22" s="77" t="s">
        <v>818</v>
      </c>
      <c r="Q22" s="130"/>
      <c r="R22" s="130"/>
      <c r="S22" s="130"/>
      <c r="T22" s="130"/>
      <c r="U22" s="130"/>
      <c r="V22" s="130"/>
      <c r="W22" s="130"/>
      <c r="X22" s="167" t="s">
        <v>993</v>
      </c>
      <c r="Y22" s="167" t="s">
        <v>994</v>
      </c>
      <c r="Z22" s="79" t="s">
        <v>806</v>
      </c>
      <c r="AA22" s="124"/>
      <c r="AB22" s="124"/>
      <c r="AC22" s="124"/>
      <c r="AD22" s="165" t="s">
        <v>995</v>
      </c>
      <c r="AE22" s="168" t="s">
        <v>996</v>
      </c>
      <c r="AF22" s="119" t="s">
        <v>806</v>
      </c>
      <c r="AG22" s="80"/>
      <c r="AH22" s="124"/>
      <c r="AI22" s="124"/>
      <c r="AJ22" s="168">
        <v>6</v>
      </c>
      <c r="AK22" s="169">
        <v>6</v>
      </c>
      <c r="AL22" s="130"/>
      <c r="AM22" s="130"/>
      <c r="AN22" s="168">
        <v>6</v>
      </c>
      <c r="AO22" s="168" t="s">
        <v>2</v>
      </c>
      <c r="AP22" s="168">
        <v>136128</v>
      </c>
      <c r="AQ22" s="168">
        <v>136128</v>
      </c>
      <c r="AR22" s="168" t="s">
        <v>264</v>
      </c>
      <c r="AS22" s="168" t="s">
        <v>997</v>
      </c>
      <c r="AT22" s="166" t="s">
        <v>38</v>
      </c>
      <c r="AU22" s="168"/>
      <c r="AV22" s="168"/>
      <c r="AW22" s="168" t="s">
        <v>810</v>
      </c>
      <c r="AX22" s="168" t="s">
        <v>998</v>
      </c>
    </row>
    <row r="23" spans="1:50" ht="218.1" customHeight="1">
      <c r="A23" s="125" t="s">
        <v>317</v>
      </c>
      <c r="B23" s="170" t="s">
        <v>999</v>
      </c>
      <c r="C23" s="171" t="s">
        <v>1000</v>
      </c>
      <c r="D23" s="171" t="s">
        <v>318</v>
      </c>
      <c r="E23" s="137" t="s">
        <v>936</v>
      </c>
      <c r="F23" s="137"/>
      <c r="I23" s="171" t="s">
        <v>1001</v>
      </c>
      <c r="J23" s="137" t="s">
        <v>814</v>
      </c>
      <c r="K23" s="137" t="s">
        <v>816</v>
      </c>
      <c r="L23" s="137"/>
      <c r="M23" s="137"/>
      <c r="N23" s="137"/>
      <c r="O23" s="138" t="s">
        <v>1002</v>
      </c>
      <c r="P23" s="77" t="s">
        <v>802</v>
      </c>
      <c r="Q23" s="173"/>
      <c r="R23" s="173"/>
      <c r="S23" s="173"/>
      <c r="T23" s="137"/>
      <c r="U23" s="137"/>
      <c r="V23" s="137"/>
      <c r="W23" s="137"/>
      <c r="X23" s="171" t="s">
        <v>1003</v>
      </c>
      <c r="Y23" s="174" t="s">
        <v>1004</v>
      </c>
      <c r="Z23" s="79" t="s">
        <v>806</v>
      </c>
      <c r="AA23" s="133"/>
      <c r="AB23" s="133"/>
      <c r="AC23" s="133"/>
      <c r="AD23" s="131" t="s">
        <v>1005</v>
      </c>
      <c r="AE23" s="131" t="s">
        <v>1006</v>
      </c>
      <c r="AF23" s="119" t="s">
        <v>834</v>
      </c>
      <c r="AG23" s="80"/>
      <c r="AH23" s="132"/>
      <c r="AI23" s="132"/>
      <c r="AJ23" s="175" t="s">
        <v>322</v>
      </c>
      <c r="AK23" s="176"/>
      <c r="AL23" s="177"/>
      <c r="AM23" s="177"/>
      <c r="AN23" s="127" t="s">
        <v>38</v>
      </c>
      <c r="AO23" s="131" t="s">
        <v>85</v>
      </c>
      <c r="AP23" s="178" t="s">
        <v>1007</v>
      </c>
      <c r="AQ23" s="127" t="s">
        <v>38</v>
      </c>
      <c r="AR23" s="179" t="s">
        <v>324</v>
      </c>
      <c r="AS23" s="179" t="s">
        <v>85</v>
      </c>
      <c r="AT23" s="127" t="s">
        <v>38</v>
      </c>
      <c r="AU23" s="180"/>
      <c r="AV23" s="180"/>
      <c r="AW23" s="180" t="s">
        <v>810</v>
      </c>
      <c r="AX23" s="175" t="s">
        <v>325</v>
      </c>
    </row>
    <row r="24" spans="1:50" s="73" customFormat="1" ht="192" customHeight="1">
      <c r="A24" s="181" t="s">
        <v>8</v>
      </c>
      <c r="B24" s="73" t="s">
        <v>1008</v>
      </c>
      <c r="C24" s="78" t="s">
        <v>1009</v>
      </c>
      <c r="D24" s="73" t="s">
        <v>1010</v>
      </c>
      <c r="E24" s="77" t="s">
        <v>936</v>
      </c>
      <c r="F24" s="77"/>
      <c r="G24" s="77"/>
      <c r="H24" s="77"/>
      <c r="I24" s="73" t="s">
        <v>1011</v>
      </c>
      <c r="J24" s="77" t="s">
        <v>14</v>
      </c>
      <c r="K24" s="77" t="s">
        <v>840</v>
      </c>
      <c r="L24" s="77"/>
      <c r="M24" s="77"/>
      <c r="N24" s="77"/>
      <c r="O24" s="73" t="s">
        <v>1012</v>
      </c>
      <c r="P24" s="77" t="s">
        <v>802</v>
      </c>
      <c r="Q24" s="77"/>
      <c r="R24" s="77"/>
      <c r="S24" s="77"/>
      <c r="T24" s="116" t="s">
        <v>803</v>
      </c>
      <c r="U24" s="116"/>
      <c r="V24" s="116"/>
      <c r="W24" s="77"/>
      <c r="X24" s="78" t="s">
        <v>1013</v>
      </c>
      <c r="Y24" s="78" t="s">
        <v>1014</v>
      </c>
      <c r="Z24" s="79" t="s">
        <v>4</v>
      </c>
      <c r="AA24" s="77"/>
      <c r="AB24" s="77"/>
      <c r="AC24" s="77"/>
      <c r="AD24" s="73" t="s">
        <v>1015</v>
      </c>
      <c r="AE24" s="84" t="s">
        <v>1016</v>
      </c>
      <c r="AF24" s="119" t="s">
        <v>834</v>
      </c>
      <c r="AG24" s="80"/>
      <c r="AH24" s="77"/>
      <c r="AI24" s="77"/>
      <c r="AJ24" s="84">
        <v>373</v>
      </c>
      <c r="AK24" s="85"/>
      <c r="AL24" s="77"/>
      <c r="AM24" s="77"/>
      <c r="AN24" s="84" t="s">
        <v>157</v>
      </c>
      <c r="AO24" s="84" t="s">
        <v>85</v>
      </c>
      <c r="AP24" s="84" t="s">
        <v>1017</v>
      </c>
      <c r="AQ24" s="84" t="s">
        <v>273</v>
      </c>
      <c r="AR24" s="84" t="s">
        <v>273</v>
      </c>
      <c r="AS24" s="84" t="s">
        <v>37</v>
      </c>
      <c r="AT24" s="84" t="s">
        <v>273</v>
      </c>
      <c r="AU24" s="84"/>
      <c r="AV24" s="84"/>
      <c r="AW24" s="84" t="s">
        <v>835</v>
      </c>
      <c r="AX24" s="84" t="s">
        <v>1018</v>
      </c>
    </row>
    <row r="25" spans="1:50" s="73" customFormat="1" ht="78.75">
      <c r="A25" s="181" t="s">
        <v>296</v>
      </c>
      <c r="B25" s="153" t="s">
        <v>1019</v>
      </c>
      <c r="C25" s="78" t="s">
        <v>1020</v>
      </c>
      <c r="D25" s="73" t="s">
        <v>1021</v>
      </c>
      <c r="E25" s="77" t="s">
        <v>936</v>
      </c>
      <c r="F25" s="77"/>
      <c r="G25" s="77"/>
      <c r="H25" s="77"/>
      <c r="I25" s="73" t="s">
        <v>1022</v>
      </c>
      <c r="J25" s="77" t="s">
        <v>814</v>
      </c>
      <c r="K25" s="77" t="s">
        <v>60</v>
      </c>
      <c r="L25" s="77"/>
      <c r="M25" s="77"/>
      <c r="N25" s="77"/>
      <c r="O25" s="73" t="s">
        <v>1023</v>
      </c>
      <c r="P25" s="77" t="s">
        <v>802</v>
      </c>
      <c r="Q25" s="77"/>
      <c r="R25" s="77"/>
      <c r="S25" s="77"/>
      <c r="T25" s="77"/>
      <c r="U25" s="77"/>
      <c r="V25" s="77"/>
      <c r="W25" s="77"/>
      <c r="X25" s="151" t="s">
        <v>1024</v>
      </c>
      <c r="Y25" s="89" t="s">
        <v>1025</v>
      </c>
      <c r="Z25" s="79" t="s">
        <v>4</v>
      </c>
      <c r="AA25" s="77"/>
      <c r="AB25" s="77"/>
      <c r="AC25" s="77"/>
      <c r="AD25" s="112" t="s">
        <v>1026</v>
      </c>
      <c r="AE25" s="73" t="s">
        <v>1027</v>
      </c>
      <c r="AF25" s="119" t="s">
        <v>834</v>
      </c>
      <c r="AG25" s="80"/>
      <c r="AH25" s="77"/>
      <c r="AI25" s="77"/>
      <c r="AJ25" s="84" t="s">
        <v>1028</v>
      </c>
      <c r="AK25" s="85"/>
      <c r="AL25" s="77"/>
      <c r="AM25" s="77"/>
      <c r="AN25" s="73">
        <v>26</v>
      </c>
      <c r="AO25" s="73" t="s">
        <v>4</v>
      </c>
      <c r="AP25" s="182">
        <v>80433</v>
      </c>
      <c r="AQ25" s="73" t="s">
        <v>299</v>
      </c>
      <c r="AR25" s="73" t="s">
        <v>300</v>
      </c>
      <c r="AS25" s="73" t="s">
        <v>37</v>
      </c>
      <c r="AT25" s="73" t="s">
        <v>301</v>
      </c>
      <c r="AV25" s="73" t="s">
        <v>835</v>
      </c>
      <c r="AX25" s="153" t="s">
        <v>302</v>
      </c>
    </row>
    <row r="26" spans="1:50" s="73" customFormat="1" ht="114.75">
      <c r="A26" s="72" t="s">
        <v>1029</v>
      </c>
      <c r="B26" s="73" t="s">
        <v>1030</v>
      </c>
      <c r="C26" s="82" t="s">
        <v>38</v>
      </c>
      <c r="D26" s="73" t="s">
        <v>42</v>
      </c>
      <c r="E26" s="77" t="s">
        <v>215</v>
      </c>
      <c r="F26" s="77"/>
      <c r="G26" s="77"/>
      <c r="H26" s="77"/>
      <c r="I26" s="73" t="s">
        <v>1031</v>
      </c>
      <c r="J26" s="77" t="s">
        <v>215</v>
      </c>
      <c r="K26" s="77" t="s">
        <v>917</v>
      </c>
      <c r="L26" s="77"/>
      <c r="M26" s="77"/>
      <c r="N26" s="77"/>
      <c r="O26" s="82" t="s">
        <v>38</v>
      </c>
      <c r="P26" s="81" t="s">
        <v>38</v>
      </c>
      <c r="Q26" s="81"/>
      <c r="R26" s="81"/>
      <c r="S26" s="81"/>
      <c r="T26" s="81"/>
      <c r="U26" s="81"/>
      <c r="V26" s="81"/>
      <c r="W26" s="81"/>
      <c r="X26" s="78" t="s">
        <v>1032</v>
      </c>
      <c r="Y26" s="78" t="s">
        <v>1033</v>
      </c>
      <c r="Z26" s="79" t="s">
        <v>4</v>
      </c>
      <c r="AA26" s="117"/>
      <c r="AB26" s="117"/>
      <c r="AC26" s="117"/>
      <c r="AD26" s="118" t="s">
        <v>1034</v>
      </c>
      <c r="AE26" s="112" t="s">
        <v>1035</v>
      </c>
      <c r="AF26" s="119" t="s">
        <v>823</v>
      </c>
      <c r="AG26" s="80"/>
      <c r="AH26" s="120"/>
      <c r="AI26" s="120"/>
      <c r="AJ26" s="73">
        <v>6</v>
      </c>
      <c r="AK26" s="85"/>
      <c r="AL26" s="77"/>
      <c r="AM26" s="77"/>
      <c r="AN26" s="82" t="s">
        <v>38</v>
      </c>
      <c r="AO26" s="73" t="s">
        <v>45</v>
      </c>
      <c r="AP26" s="121">
        <v>245000</v>
      </c>
      <c r="AQ26" s="82" t="s">
        <v>38</v>
      </c>
      <c r="AR26" s="82" t="s">
        <v>38</v>
      </c>
      <c r="AS26" s="82" t="s">
        <v>38</v>
      </c>
      <c r="AT26" s="82" t="s">
        <v>38</v>
      </c>
      <c r="AU26" s="94"/>
      <c r="AV26" s="94"/>
      <c r="AW26" s="73" t="s">
        <v>810</v>
      </c>
      <c r="AX26" s="121" t="s">
        <v>1036</v>
      </c>
    </row>
    <row r="27" spans="1:50" s="73" customFormat="1" ht="165.75">
      <c r="A27" s="72" t="s">
        <v>214</v>
      </c>
      <c r="B27" s="73" t="s">
        <v>1037</v>
      </c>
      <c r="C27" s="73" t="s">
        <v>1038</v>
      </c>
      <c r="D27" s="73" t="s">
        <v>215</v>
      </c>
      <c r="E27" s="77" t="s">
        <v>215</v>
      </c>
      <c r="F27" s="77"/>
      <c r="G27" s="77"/>
      <c r="H27" s="77"/>
      <c r="I27" s="73" t="s">
        <v>1039</v>
      </c>
      <c r="J27" s="77" t="s">
        <v>814</v>
      </c>
      <c r="K27" s="77" t="s">
        <v>816</v>
      </c>
      <c r="L27" s="77"/>
      <c r="M27" s="77"/>
      <c r="N27" s="77"/>
      <c r="O27" s="82" t="s">
        <v>38</v>
      </c>
      <c r="P27" s="81" t="s">
        <v>38</v>
      </c>
      <c r="Q27" s="81"/>
      <c r="R27" s="81"/>
      <c r="S27" s="81"/>
      <c r="T27" s="81"/>
      <c r="U27" s="81"/>
      <c r="V27" s="81"/>
      <c r="W27" s="81"/>
      <c r="X27" s="78" t="s">
        <v>1040</v>
      </c>
      <c r="Y27" s="78" t="s">
        <v>1041</v>
      </c>
      <c r="Z27" s="79" t="s">
        <v>4</v>
      </c>
      <c r="AA27" s="77"/>
      <c r="AB27" s="77"/>
      <c r="AC27" s="77"/>
      <c r="AD27" s="73" t="s">
        <v>1042</v>
      </c>
      <c r="AE27" s="82" t="s">
        <v>38</v>
      </c>
      <c r="AF27" s="119" t="s">
        <v>806</v>
      </c>
      <c r="AG27" s="80"/>
      <c r="AH27" s="81"/>
      <c r="AI27" s="81"/>
      <c r="AJ27" s="82" t="s">
        <v>38</v>
      </c>
      <c r="AK27" s="183"/>
      <c r="AL27" s="81"/>
      <c r="AM27" s="81"/>
      <c r="AN27" s="82" t="s">
        <v>38</v>
      </c>
      <c r="AO27" s="82" t="s">
        <v>38</v>
      </c>
      <c r="AP27" s="84">
        <v>100000</v>
      </c>
      <c r="AQ27" s="82" t="s">
        <v>38</v>
      </c>
      <c r="AR27" s="84" t="s">
        <v>219</v>
      </c>
      <c r="AS27" s="82" t="s">
        <v>38</v>
      </c>
      <c r="AT27" s="82" t="s">
        <v>38</v>
      </c>
      <c r="AU27" s="84"/>
      <c r="AV27" s="84"/>
      <c r="AW27" s="84" t="s">
        <v>835</v>
      </c>
      <c r="AX27" s="84" t="s">
        <v>1043</v>
      </c>
    </row>
    <row r="28" spans="1:50" s="73" customFormat="1" ht="94.5">
      <c r="A28" s="72" t="s">
        <v>1044</v>
      </c>
      <c r="B28" s="73" t="s">
        <v>1045</v>
      </c>
      <c r="C28" s="82" t="s">
        <v>38</v>
      </c>
      <c r="D28" s="73" t="s">
        <v>245</v>
      </c>
      <c r="E28" s="77" t="s">
        <v>215</v>
      </c>
      <c r="F28" s="77"/>
      <c r="G28" s="77"/>
      <c r="H28" s="77"/>
      <c r="I28" s="73" t="s">
        <v>1046</v>
      </c>
      <c r="J28" s="77" t="s">
        <v>215</v>
      </c>
      <c r="K28" s="77" t="s">
        <v>694</v>
      </c>
      <c r="L28" s="77"/>
      <c r="M28" s="77"/>
      <c r="N28" s="77"/>
      <c r="O28" s="84" t="s">
        <v>1047</v>
      </c>
      <c r="P28" s="77" t="s">
        <v>802</v>
      </c>
      <c r="Q28" s="77"/>
      <c r="R28" s="77"/>
      <c r="S28" s="77"/>
      <c r="T28" s="77"/>
      <c r="U28" s="77"/>
      <c r="V28" s="77"/>
      <c r="W28" s="77"/>
      <c r="X28" s="78" t="s">
        <v>1048</v>
      </c>
      <c r="Y28" s="78" t="s">
        <v>1049</v>
      </c>
      <c r="Z28" s="79" t="s">
        <v>4</v>
      </c>
      <c r="AA28" s="77"/>
      <c r="AB28" s="77"/>
      <c r="AC28" s="77"/>
      <c r="AD28" s="73" t="s">
        <v>1050</v>
      </c>
      <c r="AE28" s="82" t="s">
        <v>38</v>
      </c>
      <c r="AF28" s="119" t="s">
        <v>823</v>
      </c>
      <c r="AG28" s="80"/>
      <c r="AH28" s="77"/>
      <c r="AI28" s="77"/>
      <c r="AJ28" s="84" t="s">
        <v>1051</v>
      </c>
      <c r="AK28" s="85"/>
      <c r="AL28" s="77"/>
      <c r="AM28" s="77"/>
      <c r="AN28" s="82" t="s">
        <v>38</v>
      </c>
      <c r="AO28" s="84" t="s">
        <v>2</v>
      </c>
      <c r="AP28" s="84" t="s">
        <v>1052</v>
      </c>
      <c r="AQ28" s="82" t="s">
        <v>38</v>
      </c>
      <c r="AR28" s="84" t="s">
        <v>250</v>
      </c>
      <c r="AS28" s="82" t="s">
        <v>38</v>
      </c>
      <c r="AT28" s="82" t="s">
        <v>38</v>
      </c>
      <c r="AU28" s="84"/>
      <c r="AV28" s="84" t="s">
        <v>835</v>
      </c>
      <c r="AW28" s="84"/>
      <c r="AX28" s="84" t="s">
        <v>647</v>
      </c>
    </row>
    <row r="29" spans="1:50" s="73" customFormat="1" ht="105">
      <c r="A29" s="184" t="s">
        <v>1053</v>
      </c>
      <c r="B29" s="185" t="s">
        <v>1054</v>
      </c>
      <c r="C29" s="185" t="s">
        <v>1055</v>
      </c>
      <c r="D29" s="185" t="s">
        <v>1056</v>
      </c>
      <c r="E29" s="117" t="s">
        <v>14</v>
      </c>
      <c r="F29" s="117"/>
      <c r="G29" s="77"/>
      <c r="H29" s="77"/>
      <c r="I29" s="185" t="s">
        <v>1057</v>
      </c>
      <c r="J29" s="117" t="s">
        <v>14</v>
      </c>
      <c r="K29" s="117" t="s">
        <v>88</v>
      </c>
      <c r="L29" s="117"/>
      <c r="M29" s="117"/>
      <c r="N29" s="117"/>
      <c r="O29" s="115" t="s">
        <v>38</v>
      </c>
      <c r="P29" s="81" t="s">
        <v>38</v>
      </c>
      <c r="Q29" s="81"/>
      <c r="R29" s="81"/>
      <c r="S29" s="81"/>
      <c r="T29" s="116"/>
      <c r="U29" s="116"/>
      <c r="V29" s="116"/>
      <c r="W29" s="116"/>
      <c r="X29" s="89" t="s">
        <v>1058</v>
      </c>
      <c r="Y29" s="89" t="s">
        <v>1059</v>
      </c>
      <c r="Z29" s="79" t="s">
        <v>4</v>
      </c>
      <c r="AA29" s="158"/>
      <c r="AB29" s="158"/>
      <c r="AC29" s="158"/>
      <c r="AD29" s="185" t="s">
        <v>89</v>
      </c>
      <c r="AE29" s="185" t="s">
        <v>1060</v>
      </c>
      <c r="AF29" s="119" t="s">
        <v>823</v>
      </c>
      <c r="AG29" s="80"/>
      <c r="AH29" s="117"/>
      <c r="AI29" s="117"/>
      <c r="AJ29" s="185" t="s">
        <v>1061</v>
      </c>
      <c r="AK29" s="186"/>
      <c r="AL29" s="117"/>
      <c r="AM29" s="117"/>
      <c r="AN29" s="185">
        <v>21</v>
      </c>
      <c r="AO29" s="185" t="s">
        <v>35</v>
      </c>
      <c r="AP29" s="185" t="s">
        <v>1062</v>
      </c>
      <c r="AQ29" s="185" t="s">
        <v>1062</v>
      </c>
      <c r="AR29" s="185" t="s">
        <v>90</v>
      </c>
      <c r="AS29" s="185" t="s">
        <v>37</v>
      </c>
      <c r="AT29" s="185">
        <v>12</v>
      </c>
      <c r="AV29" s="73" t="s">
        <v>810</v>
      </c>
      <c r="AX29" s="185" t="s">
        <v>1063</v>
      </c>
    </row>
    <row r="30" spans="1:50" s="73" customFormat="1" ht="78.75">
      <c r="A30" s="72" t="s">
        <v>1064</v>
      </c>
      <c r="B30" s="90" t="s">
        <v>1065</v>
      </c>
      <c r="C30" s="187" t="s">
        <v>1066</v>
      </c>
      <c r="D30" s="84" t="s">
        <v>95</v>
      </c>
      <c r="E30" s="117" t="s">
        <v>14</v>
      </c>
      <c r="F30" s="117"/>
      <c r="G30" s="117"/>
      <c r="H30" s="117"/>
      <c r="I30" s="82" t="s">
        <v>38</v>
      </c>
      <c r="J30" s="81" t="s">
        <v>38</v>
      </c>
      <c r="K30" s="81" t="s">
        <v>38</v>
      </c>
      <c r="L30" s="81"/>
      <c r="M30" s="81"/>
      <c r="N30" s="81"/>
      <c r="O30" s="84" t="s">
        <v>1067</v>
      </c>
      <c r="P30" s="77" t="s">
        <v>802</v>
      </c>
      <c r="Q30" s="77"/>
      <c r="R30" s="77"/>
      <c r="S30" s="77"/>
      <c r="T30" s="77"/>
      <c r="U30" s="77"/>
      <c r="V30" s="77"/>
      <c r="W30" s="77"/>
      <c r="X30" s="84" t="s">
        <v>1068</v>
      </c>
      <c r="Y30" s="89" t="s">
        <v>1069</v>
      </c>
      <c r="Z30" s="79" t="s">
        <v>4</v>
      </c>
      <c r="AA30" s="117"/>
      <c r="AB30" s="117"/>
      <c r="AC30" s="117"/>
      <c r="AD30" s="112" t="s">
        <v>96</v>
      </c>
      <c r="AE30" s="112" t="s">
        <v>1070</v>
      </c>
      <c r="AF30" s="119" t="s">
        <v>806</v>
      </c>
      <c r="AG30" s="80"/>
      <c r="AH30" s="81"/>
      <c r="AI30" s="81"/>
      <c r="AJ30" s="84">
        <v>8</v>
      </c>
      <c r="AK30" s="85"/>
      <c r="AL30" s="77"/>
      <c r="AM30" s="77"/>
      <c r="AN30" s="84" t="s">
        <v>97</v>
      </c>
      <c r="AO30" s="82" t="s">
        <v>38</v>
      </c>
      <c r="AP30" s="84">
        <v>119952</v>
      </c>
      <c r="AQ30" s="90" t="s">
        <v>97</v>
      </c>
      <c r="AR30" s="84" t="s">
        <v>97</v>
      </c>
      <c r="AS30" s="82" t="s">
        <v>38</v>
      </c>
      <c r="AT30" s="84">
        <v>8</v>
      </c>
      <c r="AU30" s="94"/>
      <c r="AV30" s="73" t="s">
        <v>835</v>
      </c>
      <c r="AW30" s="94"/>
      <c r="AX30" s="188" t="s">
        <v>1071</v>
      </c>
    </row>
    <row r="31" spans="1:50" s="73" customFormat="1" ht="234.95" customHeight="1">
      <c r="A31" s="72" t="s">
        <v>1072</v>
      </c>
      <c r="B31" s="84" t="s">
        <v>1073</v>
      </c>
      <c r="C31" s="84" t="s">
        <v>1074</v>
      </c>
      <c r="D31" s="84" t="s">
        <v>88</v>
      </c>
      <c r="E31" s="77" t="s">
        <v>14</v>
      </c>
      <c r="F31" s="77"/>
      <c r="G31" s="77"/>
      <c r="H31" s="77"/>
      <c r="I31" s="84" t="s">
        <v>1075</v>
      </c>
      <c r="J31" s="77" t="s">
        <v>14</v>
      </c>
      <c r="K31" s="117" t="s">
        <v>88</v>
      </c>
      <c r="L31" s="117"/>
      <c r="M31" s="77"/>
      <c r="N31" s="77"/>
      <c r="O31" s="84" t="s">
        <v>1075</v>
      </c>
      <c r="P31" s="77" t="s">
        <v>802</v>
      </c>
      <c r="Q31" s="77"/>
      <c r="R31" s="77"/>
      <c r="S31" s="77"/>
      <c r="T31" s="77"/>
      <c r="U31" s="77"/>
      <c r="V31" s="77"/>
      <c r="W31" s="77"/>
      <c r="X31" s="157" t="s">
        <v>1076</v>
      </c>
      <c r="Y31" s="89" t="s">
        <v>1077</v>
      </c>
      <c r="Z31" s="79" t="s">
        <v>4</v>
      </c>
      <c r="AA31" s="117"/>
      <c r="AB31" s="117"/>
      <c r="AC31" s="117"/>
      <c r="AD31" s="84" t="s">
        <v>118</v>
      </c>
      <c r="AE31" s="84" t="s">
        <v>1078</v>
      </c>
      <c r="AF31" s="119" t="s">
        <v>845</v>
      </c>
      <c r="AG31" s="80"/>
      <c r="AH31" s="77"/>
      <c r="AI31" s="77"/>
      <c r="AJ31" s="84" t="s">
        <v>1079</v>
      </c>
      <c r="AK31" s="85"/>
      <c r="AL31" s="77"/>
      <c r="AM31" s="77"/>
      <c r="AN31" s="92">
        <v>15</v>
      </c>
      <c r="AO31" s="84" t="s">
        <v>37</v>
      </c>
      <c r="AP31" s="93">
        <v>190268</v>
      </c>
      <c r="AQ31" s="93">
        <v>190268</v>
      </c>
      <c r="AR31" s="93" t="s">
        <v>1080</v>
      </c>
      <c r="AS31" s="93" t="s">
        <v>85</v>
      </c>
      <c r="AT31" s="82" t="s">
        <v>38</v>
      </c>
      <c r="AU31" s="94"/>
      <c r="AV31" s="73" t="s">
        <v>835</v>
      </c>
      <c r="AW31" s="94"/>
      <c r="AX31" s="84" t="s">
        <v>1081</v>
      </c>
    </row>
    <row r="32" spans="1:50" s="73" customFormat="1" ht="222.95" customHeight="1">
      <c r="A32" s="72" t="s">
        <v>1082</v>
      </c>
      <c r="B32" s="156" t="s">
        <v>1083</v>
      </c>
      <c r="C32" s="157" t="s">
        <v>145</v>
      </c>
      <c r="D32" s="156" t="s">
        <v>1084</v>
      </c>
      <c r="E32" s="123" t="s">
        <v>14</v>
      </c>
      <c r="F32" s="123"/>
      <c r="G32" s="123"/>
      <c r="H32" s="123"/>
      <c r="I32" s="156" t="s">
        <v>1085</v>
      </c>
      <c r="J32" s="189" t="s">
        <v>14</v>
      </c>
      <c r="K32" s="189" t="s">
        <v>945</v>
      </c>
      <c r="L32" s="189"/>
      <c r="M32" s="189"/>
      <c r="N32" s="189"/>
      <c r="O32" s="190" t="s">
        <v>1086</v>
      </c>
      <c r="P32" s="77" t="s">
        <v>802</v>
      </c>
      <c r="Q32" s="77"/>
      <c r="R32" s="77"/>
      <c r="S32" s="77"/>
      <c r="T32" s="116" t="s">
        <v>803</v>
      </c>
      <c r="U32" s="191"/>
      <c r="V32" s="191"/>
      <c r="W32" s="189"/>
      <c r="X32" s="157" t="s">
        <v>1087</v>
      </c>
      <c r="Y32" s="89" t="s">
        <v>1088</v>
      </c>
      <c r="Z32" s="79" t="s">
        <v>4</v>
      </c>
      <c r="AA32" s="158"/>
      <c r="AB32" s="158"/>
      <c r="AC32" s="158"/>
      <c r="AD32" s="192" t="s">
        <v>1089</v>
      </c>
      <c r="AE32" s="112" t="s">
        <v>634</v>
      </c>
      <c r="AF32" s="119" t="s">
        <v>806</v>
      </c>
      <c r="AG32" s="80"/>
      <c r="AH32" s="81"/>
      <c r="AI32" s="81"/>
      <c r="AJ32" s="84" t="s">
        <v>1090</v>
      </c>
      <c r="AK32" s="85"/>
      <c r="AL32" s="77"/>
      <c r="AM32" s="77"/>
      <c r="AN32" s="82" t="s">
        <v>38</v>
      </c>
      <c r="AO32" s="82" t="s">
        <v>38</v>
      </c>
      <c r="AP32" s="84" t="s">
        <v>157</v>
      </c>
      <c r="AQ32" s="82" t="s">
        <v>38</v>
      </c>
      <c r="AR32" s="82" t="s">
        <v>38</v>
      </c>
      <c r="AS32" s="82" t="s">
        <v>38</v>
      </c>
      <c r="AT32" s="82" t="s">
        <v>38</v>
      </c>
      <c r="AU32" s="94"/>
      <c r="AV32" s="94"/>
      <c r="AW32" s="73" t="s">
        <v>810</v>
      </c>
      <c r="AX32" s="82" t="s">
        <v>38</v>
      </c>
    </row>
    <row r="33" spans="1:50" s="73" customFormat="1" ht="114.75">
      <c r="A33" s="72" t="s">
        <v>5</v>
      </c>
      <c r="B33" s="73" t="s">
        <v>1091</v>
      </c>
      <c r="C33" s="78" t="s">
        <v>1092</v>
      </c>
      <c r="D33" s="73" t="s">
        <v>183</v>
      </c>
      <c r="E33" s="77" t="s">
        <v>14</v>
      </c>
      <c r="F33" s="77"/>
      <c r="G33" s="77"/>
      <c r="H33" s="77"/>
      <c r="I33" s="73" t="s">
        <v>1093</v>
      </c>
      <c r="J33" s="77" t="s">
        <v>14</v>
      </c>
      <c r="K33" s="77" t="s">
        <v>840</v>
      </c>
      <c r="L33" s="77"/>
      <c r="M33" s="77"/>
      <c r="N33" s="77"/>
      <c r="O33" s="73" t="s">
        <v>1094</v>
      </c>
      <c r="P33" s="77" t="s">
        <v>802</v>
      </c>
      <c r="Q33" s="77"/>
      <c r="R33" s="77"/>
      <c r="S33" s="77"/>
      <c r="T33" s="116" t="s">
        <v>803</v>
      </c>
      <c r="U33" s="140"/>
      <c r="V33" s="140"/>
      <c r="W33" s="130"/>
      <c r="X33" s="167" t="s">
        <v>1095</v>
      </c>
      <c r="Y33" s="73" t="s">
        <v>1096</v>
      </c>
      <c r="Z33" s="79" t="s">
        <v>4</v>
      </c>
      <c r="AA33" s="77"/>
      <c r="AB33" s="77"/>
      <c r="AC33" s="77"/>
      <c r="AD33" s="73" t="s">
        <v>1097</v>
      </c>
      <c r="AE33" s="84" t="s">
        <v>1098</v>
      </c>
      <c r="AF33" s="119" t="s">
        <v>845</v>
      </c>
      <c r="AG33" s="80"/>
      <c r="AH33" s="77"/>
      <c r="AI33" s="77"/>
      <c r="AJ33" s="73">
        <v>29</v>
      </c>
      <c r="AK33" s="85"/>
      <c r="AL33" s="77"/>
      <c r="AM33" s="77"/>
      <c r="AN33" s="73">
        <v>29</v>
      </c>
      <c r="AO33" s="73" t="s">
        <v>37</v>
      </c>
      <c r="AP33" s="73">
        <v>700</v>
      </c>
      <c r="AQ33" s="73">
        <v>700</v>
      </c>
      <c r="AR33" s="73" t="s">
        <v>186</v>
      </c>
      <c r="AS33" s="73" t="s">
        <v>37</v>
      </c>
      <c r="AT33" s="193" t="s">
        <v>38</v>
      </c>
      <c r="AV33" s="73" t="s">
        <v>835</v>
      </c>
      <c r="AX33" s="84" t="s">
        <v>1099</v>
      </c>
    </row>
    <row r="34" spans="1:50" s="73" customFormat="1" ht="408" customHeight="1">
      <c r="A34" s="72" t="s">
        <v>207</v>
      </c>
      <c r="B34" s="73" t="s">
        <v>1100</v>
      </c>
      <c r="C34" s="78" t="s">
        <v>1101</v>
      </c>
      <c r="D34" s="73" t="s">
        <v>208</v>
      </c>
      <c r="E34" s="77" t="s">
        <v>14</v>
      </c>
      <c r="F34" s="77"/>
      <c r="G34" s="77"/>
      <c r="H34" s="77"/>
      <c r="I34" s="73" t="s">
        <v>1102</v>
      </c>
      <c r="J34" s="77" t="s">
        <v>14</v>
      </c>
      <c r="K34" s="77" t="s">
        <v>208</v>
      </c>
      <c r="L34" s="77"/>
      <c r="M34" s="77"/>
      <c r="N34" s="77"/>
      <c r="O34" s="73" t="s">
        <v>1103</v>
      </c>
      <c r="P34" s="77" t="s">
        <v>818</v>
      </c>
      <c r="Q34" s="77"/>
      <c r="R34" s="77"/>
      <c r="S34" s="77"/>
      <c r="T34" s="77"/>
      <c r="U34" s="77"/>
      <c r="V34" s="77"/>
      <c r="W34" s="77"/>
      <c r="X34" s="78" t="s">
        <v>1104</v>
      </c>
      <c r="Y34" s="78" t="s">
        <v>1105</v>
      </c>
      <c r="Z34" s="79" t="s">
        <v>806</v>
      </c>
      <c r="AA34" s="81"/>
      <c r="AB34" s="81"/>
      <c r="AC34" s="81"/>
      <c r="AD34" s="73" t="s">
        <v>1106</v>
      </c>
      <c r="AE34" s="84" t="s">
        <v>1107</v>
      </c>
      <c r="AF34" s="119" t="s">
        <v>806</v>
      </c>
      <c r="AG34" s="80"/>
      <c r="AH34" s="81"/>
      <c r="AI34" s="81"/>
      <c r="AJ34" s="84" t="s">
        <v>211</v>
      </c>
      <c r="AK34" s="85"/>
      <c r="AL34" s="77"/>
      <c r="AM34" s="77"/>
      <c r="AN34" s="82" t="s">
        <v>38</v>
      </c>
      <c r="AO34" s="82" t="s">
        <v>38</v>
      </c>
      <c r="AP34" s="84" t="s">
        <v>1108</v>
      </c>
      <c r="AQ34" s="82" t="s">
        <v>38</v>
      </c>
      <c r="AR34" s="82" t="s">
        <v>38</v>
      </c>
      <c r="AS34" s="82" t="s">
        <v>38</v>
      </c>
      <c r="AT34" s="82" t="s">
        <v>38</v>
      </c>
      <c r="AU34" s="84"/>
      <c r="AV34" s="84" t="s">
        <v>835</v>
      </c>
      <c r="AW34" s="84"/>
      <c r="AX34" s="84" t="s">
        <v>213</v>
      </c>
    </row>
    <row r="35" spans="1:50" s="73" customFormat="1" ht="140.25">
      <c r="A35" s="72" t="s">
        <v>221</v>
      </c>
      <c r="B35" s="73" t="s">
        <v>1109</v>
      </c>
      <c r="C35" s="84" t="s">
        <v>1110</v>
      </c>
      <c r="D35" s="73" t="s">
        <v>1111</v>
      </c>
      <c r="E35" s="77" t="s">
        <v>14</v>
      </c>
      <c r="F35" s="77"/>
      <c r="G35" s="77"/>
      <c r="H35" s="77"/>
      <c r="I35" s="73" t="s">
        <v>1112</v>
      </c>
      <c r="J35" s="77" t="s">
        <v>14</v>
      </c>
      <c r="K35" s="77" t="s">
        <v>38</v>
      </c>
      <c r="L35" s="77"/>
      <c r="M35" s="77"/>
      <c r="N35" s="77"/>
      <c r="O35" s="73" t="s">
        <v>1113</v>
      </c>
      <c r="P35" s="77" t="s">
        <v>802</v>
      </c>
      <c r="Q35" s="77"/>
      <c r="R35" s="77"/>
      <c r="S35" s="77"/>
      <c r="T35" s="77"/>
      <c r="U35" s="77"/>
      <c r="V35" s="77"/>
      <c r="W35" s="77"/>
      <c r="X35" s="78" t="s">
        <v>1114</v>
      </c>
      <c r="Y35" s="78" t="s">
        <v>1115</v>
      </c>
      <c r="Z35" s="79" t="s">
        <v>4</v>
      </c>
      <c r="AA35" s="77"/>
      <c r="AB35" s="77"/>
      <c r="AC35" s="77"/>
      <c r="AD35" s="73" t="s">
        <v>1116</v>
      </c>
      <c r="AE35" s="73" t="s">
        <v>626</v>
      </c>
      <c r="AF35" s="119" t="s">
        <v>823</v>
      </c>
      <c r="AG35" s="80"/>
      <c r="AH35" s="77"/>
      <c r="AI35" s="77"/>
      <c r="AJ35" s="73" t="s">
        <v>1117</v>
      </c>
      <c r="AK35" s="85"/>
      <c r="AL35" s="77"/>
      <c r="AM35" s="77"/>
      <c r="AN35" s="73">
        <v>6</v>
      </c>
      <c r="AO35" s="73" t="s">
        <v>2</v>
      </c>
      <c r="AP35" s="73" t="s">
        <v>1118</v>
      </c>
      <c r="AQ35" s="73" t="s">
        <v>1119</v>
      </c>
      <c r="AR35" s="73" t="s">
        <v>227</v>
      </c>
      <c r="AS35" s="73" t="s">
        <v>4</v>
      </c>
      <c r="AT35" s="73">
        <v>15</v>
      </c>
      <c r="AW35" s="73" t="s">
        <v>835</v>
      </c>
      <c r="AX35" s="73" t="s">
        <v>1120</v>
      </c>
    </row>
    <row r="36" spans="1:50" s="73" customFormat="1" ht="127.5">
      <c r="A36" s="72" t="s">
        <v>229</v>
      </c>
      <c r="B36" s="73" t="s">
        <v>1121</v>
      </c>
      <c r="C36" s="73" t="s">
        <v>1122</v>
      </c>
      <c r="D36" s="73" t="s">
        <v>230</v>
      </c>
      <c r="E36" s="77" t="s">
        <v>14</v>
      </c>
      <c r="F36" s="77"/>
      <c r="G36" s="77"/>
      <c r="H36" s="77"/>
      <c r="I36" s="73" t="s">
        <v>1123</v>
      </c>
      <c r="J36" s="77" t="s">
        <v>14</v>
      </c>
      <c r="K36" s="77" t="s">
        <v>840</v>
      </c>
      <c r="L36" s="77"/>
      <c r="M36" s="77"/>
      <c r="N36" s="77"/>
      <c r="O36" s="73" t="s">
        <v>1124</v>
      </c>
      <c r="P36" s="77" t="s">
        <v>802</v>
      </c>
      <c r="Q36" s="77"/>
      <c r="R36" s="77"/>
      <c r="S36" s="77"/>
      <c r="T36" s="116" t="s">
        <v>803</v>
      </c>
      <c r="U36" s="116"/>
      <c r="V36" s="116"/>
      <c r="W36" s="77"/>
      <c r="X36" s="78" t="s">
        <v>1125</v>
      </c>
      <c r="Y36" s="73" t="s">
        <v>1126</v>
      </c>
      <c r="Z36" s="79" t="s">
        <v>2</v>
      </c>
      <c r="AA36" s="77"/>
      <c r="AB36" s="77"/>
      <c r="AC36" s="77"/>
      <c r="AD36" s="73" t="s">
        <v>1127</v>
      </c>
      <c r="AE36" s="73" t="s">
        <v>1128</v>
      </c>
      <c r="AF36" s="119" t="s">
        <v>845</v>
      </c>
      <c r="AG36" s="80"/>
      <c r="AH36" s="77"/>
      <c r="AI36" s="77"/>
      <c r="AJ36" s="84" t="s">
        <v>234</v>
      </c>
      <c r="AK36" s="85"/>
      <c r="AL36" s="77"/>
      <c r="AM36" s="77"/>
      <c r="AN36" s="82" t="s">
        <v>38</v>
      </c>
      <c r="AO36" s="84" t="s">
        <v>2</v>
      </c>
      <c r="AP36" s="84" t="s">
        <v>234</v>
      </c>
      <c r="AQ36" s="82" t="s">
        <v>38</v>
      </c>
      <c r="AR36" s="84" t="s">
        <v>234</v>
      </c>
      <c r="AS36" s="82" t="s">
        <v>38</v>
      </c>
      <c r="AT36" s="82" t="s">
        <v>38</v>
      </c>
      <c r="AU36" s="84"/>
      <c r="AV36" s="84"/>
      <c r="AW36" s="84" t="s">
        <v>835</v>
      </c>
      <c r="AX36" s="82" t="s">
        <v>38</v>
      </c>
    </row>
    <row r="37" spans="1:50" s="73" customFormat="1" ht="63">
      <c r="A37" s="72" t="s">
        <v>252</v>
      </c>
      <c r="B37" s="73" t="s">
        <v>1129</v>
      </c>
      <c r="C37" s="111" t="s">
        <v>1130</v>
      </c>
      <c r="D37" s="73" t="s">
        <v>14</v>
      </c>
      <c r="E37" s="75" t="s">
        <v>14</v>
      </c>
      <c r="F37" s="75"/>
      <c r="G37" s="75"/>
      <c r="H37" s="75"/>
      <c r="I37" s="74" t="s">
        <v>1131</v>
      </c>
      <c r="J37" s="75" t="s">
        <v>14</v>
      </c>
      <c r="K37" s="77" t="s">
        <v>840</v>
      </c>
      <c r="L37" s="75"/>
      <c r="M37" s="75"/>
      <c r="N37" s="75"/>
      <c r="O37" s="73" t="s">
        <v>1132</v>
      </c>
      <c r="P37" s="77" t="s">
        <v>802</v>
      </c>
      <c r="Q37" s="77"/>
      <c r="R37" s="77"/>
      <c r="S37" s="77"/>
      <c r="T37" s="116" t="s">
        <v>803</v>
      </c>
      <c r="U37" s="116"/>
      <c r="V37" s="116"/>
      <c r="W37" s="77"/>
      <c r="X37" s="194" t="s">
        <v>1133</v>
      </c>
      <c r="Y37" s="78" t="s">
        <v>1134</v>
      </c>
      <c r="Z37" s="79" t="s">
        <v>4</v>
      </c>
      <c r="AA37" s="77"/>
      <c r="AB37" s="77"/>
      <c r="AC37" s="77"/>
      <c r="AD37" s="73" t="s">
        <v>1135</v>
      </c>
      <c r="AE37" s="73" t="s">
        <v>1136</v>
      </c>
      <c r="AF37" s="119" t="s">
        <v>834</v>
      </c>
      <c r="AG37" s="80"/>
      <c r="AH37" s="77"/>
      <c r="AI37" s="77"/>
      <c r="AJ37" s="84" t="s">
        <v>1137</v>
      </c>
      <c r="AK37" s="85"/>
      <c r="AL37" s="77"/>
      <c r="AM37" s="77"/>
      <c r="AN37" s="84">
        <v>15</v>
      </c>
      <c r="AO37" s="73" t="s">
        <v>4</v>
      </c>
      <c r="AP37" s="73">
        <v>250000</v>
      </c>
      <c r="AQ37" s="165" t="s">
        <v>255</v>
      </c>
      <c r="AR37" s="84" t="s">
        <v>256</v>
      </c>
      <c r="AS37" s="73" t="s">
        <v>37</v>
      </c>
      <c r="AT37" s="195" t="s">
        <v>257</v>
      </c>
      <c r="AW37" s="73" t="s">
        <v>810</v>
      </c>
      <c r="AX37" s="73" t="s">
        <v>1138</v>
      </c>
    </row>
    <row r="38" spans="1:50" s="73" customFormat="1" ht="191.25">
      <c r="A38" s="181" t="s">
        <v>275</v>
      </c>
      <c r="B38" s="73" t="s">
        <v>1139</v>
      </c>
      <c r="C38" s="78" t="s">
        <v>1140</v>
      </c>
      <c r="D38" s="73" t="s">
        <v>14</v>
      </c>
      <c r="E38" s="77" t="s">
        <v>14</v>
      </c>
      <c r="F38" s="77"/>
      <c r="G38" s="77"/>
      <c r="H38" s="77"/>
      <c r="I38" s="82" t="s">
        <v>38</v>
      </c>
      <c r="J38" s="81" t="s">
        <v>38</v>
      </c>
      <c r="K38" s="77" t="s">
        <v>38</v>
      </c>
      <c r="L38" s="77"/>
      <c r="M38" s="81"/>
      <c r="N38" s="81"/>
      <c r="O38" s="73" t="s">
        <v>1141</v>
      </c>
      <c r="P38" s="77" t="s">
        <v>802</v>
      </c>
      <c r="Q38" s="77"/>
      <c r="R38" s="77"/>
      <c r="S38" s="77"/>
      <c r="T38" s="116" t="s">
        <v>803</v>
      </c>
      <c r="U38" s="116"/>
      <c r="V38" s="116"/>
      <c r="W38" s="77"/>
      <c r="X38" s="78" t="s">
        <v>1142</v>
      </c>
      <c r="Y38" s="78" t="s">
        <v>1143</v>
      </c>
      <c r="Z38" s="79" t="s">
        <v>4</v>
      </c>
      <c r="AA38" s="77"/>
      <c r="AB38" s="77"/>
      <c r="AC38" s="77"/>
      <c r="AD38" s="73" t="s">
        <v>1144</v>
      </c>
      <c r="AE38" s="84" t="s">
        <v>616</v>
      </c>
      <c r="AF38" s="119" t="s">
        <v>823</v>
      </c>
      <c r="AG38" s="80"/>
      <c r="AH38" s="77"/>
      <c r="AI38" s="77"/>
      <c r="AJ38" s="84">
        <v>20</v>
      </c>
      <c r="AK38" s="85"/>
      <c r="AL38" s="77"/>
      <c r="AM38" s="77"/>
      <c r="AN38" s="82" t="s">
        <v>38</v>
      </c>
      <c r="AO38" s="82" t="s">
        <v>38</v>
      </c>
      <c r="AP38" s="82" t="s">
        <v>38</v>
      </c>
      <c r="AQ38" s="82" t="s">
        <v>38</v>
      </c>
      <c r="AR38" s="82" t="s">
        <v>38</v>
      </c>
      <c r="AS38" s="82" t="s">
        <v>38</v>
      </c>
      <c r="AT38" s="82" t="s">
        <v>38</v>
      </c>
      <c r="AU38" s="84"/>
      <c r="AV38" s="84"/>
      <c r="AW38" s="84" t="s">
        <v>835</v>
      </c>
      <c r="AX38" s="84" t="s">
        <v>1145</v>
      </c>
    </row>
    <row r="39" spans="1:50" s="73" customFormat="1" ht="168.95" customHeight="1">
      <c r="A39" s="181" t="s">
        <v>13</v>
      </c>
      <c r="B39" s="73" t="s">
        <v>1146</v>
      </c>
      <c r="C39" s="78" t="s">
        <v>1147</v>
      </c>
      <c r="D39" s="73" t="s">
        <v>14</v>
      </c>
      <c r="E39" s="77" t="s">
        <v>14</v>
      </c>
      <c r="F39" s="77"/>
      <c r="G39" s="77"/>
      <c r="H39" s="77"/>
      <c r="I39" s="73" t="s">
        <v>1148</v>
      </c>
      <c r="J39" s="77" t="s">
        <v>14</v>
      </c>
      <c r="K39" s="77" t="s">
        <v>304</v>
      </c>
      <c r="L39" s="77"/>
      <c r="M39" s="77"/>
      <c r="N39" s="77"/>
      <c r="O39" s="73" t="s">
        <v>1149</v>
      </c>
      <c r="P39" s="77" t="s">
        <v>802</v>
      </c>
      <c r="Q39" s="77"/>
      <c r="R39" s="77"/>
      <c r="S39" s="77"/>
      <c r="T39" s="116" t="s">
        <v>803</v>
      </c>
      <c r="U39" s="116"/>
      <c r="V39" s="116"/>
      <c r="W39" s="77"/>
      <c r="X39" s="73" t="s">
        <v>1150</v>
      </c>
      <c r="Y39" s="73" t="s">
        <v>1151</v>
      </c>
      <c r="Z39" s="79" t="s">
        <v>2</v>
      </c>
      <c r="AA39" s="77"/>
      <c r="AB39" s="77"/>
      <c r="AC39" s="77"/>
      <c r="AD39" s="73" t="s">
        <v>1152</v>
      </c>
      <c r="AE39" s="84" t="s">
        <v>1153</v>
      </c>
      <c r="AF39" s="119" t="s">
        <v>823</v>
      </c>
      <c r="AG39" s="80"/>
      <c r="AH39" s="77"/>
      <c r="AI39" s="77"/>
      <c r="AJ39" s="73">
        <v>6</v>
      </c>
      <c r="AK39" s="85"/>
      <c r="AL39" s="77"/>
      <c r="AM39" s="77"/>
      <c r="AN39" s="73">
        <v>6</v>
      </c>
      <c r="AO39" s="73" t="s">
        <v>2</v>
      </c>
      <c r="AP39" s="84" t="s">
        <v>1154</v>
      </c>
      <c r="AQ39" s="73" t="s">
        <v>288</v>
      </c>
      <c r="AR39" s="73" t="s">
        <v>1155</v>
      </c>
      <c r="AS39" s="73" t="s">
        <v>37</v>
      </c>
      <c r="AT39" s="115" t="s">
        <v>38</v>
      </c>
      <c r="AW39" s="73" t="s">
        <v>835</v>
      </c>
      <c r="AX39" s="84" t="s">
        <v>1156</v>
      </c>
    </row>
    <row r="40" spans="1:50" s="84" customFormat="1" ht="168.95" customHeight="1">
      <c r="A40" s="95" t="s">
        <v>303</v>
      </c>
      <c r="B40" s="141" t="s">
        <v>1157</v>
      </c>
      <c r="C40" s="196" t="s">
        <v>1158</v>
      </c>
      <c r="D40" s="196" t="s">
        <v>304</v>
      </c>
      <c r="E40" s="75" t="s">
        <v>14</v>
      </c>
      <c r="F40" s="75"/>
      <c r="G40" s="75"/>
      <c r="H40" s="75"/>
      <c r="I40" s="196" t="s">
        <v>1159</v>
      </c>
      <c r="J40" s="75" t="s">
        <v>14</v>
      </c>
      <c r="K40" s="77" t="s">
        <v>304</v>
      </c>
      <c r="L40" s="75"/>
      <c r="M40" s="75"/>
      <c r="N40" s="75"/>
      <c r="O40" s="84" t="s">
        <v>1160</v>
      </c>
      <c r="P40" s="197" t="s">
        <v>802</v>
      </c>
      <c r="Q40" s="198"/>
      <c r="R40" s="198"/>
      <c r="S40" s="198"/>
      <c r="T40" s="75"/>
      <c r="U40" s="75"/>
      <c r="V40" s="75"/>
      <c r="W40" s="75"/>
      <c r="X40" s="199" t="s">
        <v>1161</v>
      </c>
      <c r="Y40" s="200" t="s">
        <v>1162</v>
      </c>
      <c r="Z40" s="79" t="s">
        <v>4</v>
      </c>
      <c r="AA40" s="116"/>
      <c r="AB40" s="116"/>
      <c r="AC40" s="116"/>
      <c r="AD40" s="141" t="s">
        <v>305</v>
      </c>
      <c r="AE40" s="141" t="s">
        <v>1163</v>
      </c>
      <c r="AF40" s="119" t="s">
        <v>834</v>
      </c>
      <c r="AG40" s="80"/>
      <c r="AH40" s="120"/>
      <c r="AI40" s="120"/>
      <c r="AJ40" s="141">
        <v>35</v>
      </c>
      <c r="AK40" s="142"/>
      <c r="AL40" s="143"/>
      <c r="AM40" s="143"/>
      <c r="AN40" s="141">
        <v>35</v>
      </c>
      <c r="AO40" s="84" t="s">
        <v>306</v>
      </c>
      <c r="AP40" s="141" t="s">
        <v>307</v>
      </c>
      <c r="AQ40" s="141" t="s">
        <v>307</v>
      </c>
      <c r="AR40" s="93" t="s">
        <v>308</v>
      </c>
      <c r="AS40" s="93" t="s">
        <v>85</v>
      </c>
      <c r="AT40" s="93">
        <v>85</v>
      </c>
      <c r="AU40" s="113"/>
      <c r="AV40" s="84" t="s">
        <v>835</v>
      </c>
      <c r="AW40" s="113"/>
      <c r="AX40" s="84" t="s">
        <v>309</v>
      </c>
    </row>
    <row r="41" spans="1:50" s="86" customFormat="1" ht="189.95" customHeight="1">
      <c r="A41" s="95" t="s">
        <v>326</v>
      </c>
      <c r="B41" s="201" t="s">
        <v>1164</v>
      </c>
      <c r="C41" s="193" t="s">
        <v>1165</v>
      </c>
      <c r="D41" s="115" t="s">
        <v>327</v>
      </c>
      <c r="E41" s="140" t="s">
        <v>14</v>
      </c>
      <c r="F41" s="140"/>
      <c r="G41" s="140"/>
      <c r="H41" s="140"/>
      <c r="I41" s="193" t="s">
        <v>1166</v>
      </c>
      <c r="J41" s="140" t="s">
        <v>14</v>
      </c>
      <c r="K41" s="77" t="s">
        <v>840</v>
      </c>
      <c r="L41" s="130"/>
      <c r="M41" s="140"/>
      <c r="N41" s="140"/>
      <c r="O41" s="202" t="s">
        <v>1167</v>
      </c>
      <c r="P41" s="197" t="s">
        <v>802</v>
      </c>
      <c r="Q41" s="203"/>
      <c r="R41" s="203"/>
      <c r="S41" s="203"/>
      <c r="T41" s="140"/>
      <c r="U41" s="140"/>
      <c r="V41" s="140"/>
      <c r="W41" s="140"/>
      <c r="X41" s="139" t="s">
        <v>1168</v>
      </c>
      <c r="Y41" s="204" t="s">
        <v>1169</v>
      </c>
      <c r="Z41" s="79" t="s">
        <v>4</v>
      </c>
      <c r="AA41" s="140"/>
      <c r="AB41" s="140"/>
      <c r="AC41" s="140"/>
      <c r="AD41" s="193" t="s">
        <v>1170</v>
      </c>
      <c r="AE41" s="193" t="s">
        <v>1171</v>
      </c>
      <c r="AF41" s="119" t="s">
        <v>834</v>
      </c>
      <c r="AG41" s="80"/>
      <c r="AH41" s="140"/>
      <c r="AI41" s="140"/>
      <c r="AJ41" s="205" t="s">
        <v>329</v>
      </c>
      <c r="AK41" s="206"/>
      <c r="AL41" s="207"/>
      <c r="AM41" s="207"/>
      <c r="AN41" s="193" t="s">
        <v>1172</v>
      </c>
      <c r="AO41" s="193" t="s">
        <v>1172</v>
      </c>
      <c r="AP41" s="208" t="s">
        <v>331</v>
      </c>
      <c r="AQ41" s="193" t="s">
        <v>1172</v>
      </c>
      <c r="AR41" s="209" t="s">
        <v>1172</v>
      </c>
      <c r="AS41" s="210" t="s">
        <v>1172</v>
      </c>
      <c r="AT41" s="205" t="s">
        <v>1173</v>
      </c>
      <c r="AU41" s="211"/>
      <c r="AV41" s="211"/>
      <c r="AW41" s="211" t="s">
        <v>835</v>
      </c>
      <c r="AX41" s="205" t="s">
        <v>334</v>
      </c>
    </row>
    <row r="42" spans="1:50" s="84" customFormat="1" ht="216" customHeight="1">
      <c r="A42" s="72" t="s">
        <v>335</v>
      </c>
      <c r="B42" s="82" t="s">
        <v>38</v>
      </c>
      <c r="C42" s="212" t="s">
        <v>1174</v>
      </c>
      <c r="D42" s="212" t="s">
        <v>336</v>
      </c>
      <c r="E42" s="213" t="s">
        <v>14</v>
      </c>
      <c r="F42" s="213"/>
      <c r="G42" s="213"/>
      <c r="H42" s="213"/>
      <c r="I42" s="212" t="s">
        <v>1175</v>
      </c>
      <c r="J42" s="213" t="s">
        <v>14</v>
      </c>
      <c r="K42" s="213" t="s">
        <v>208</v>
      </c>
      <c r="L42" s="213"/>
      <c r="M42" s="213"/>
      <c r="N42" s="213"/>
      <c r="O42" s="214" t="s">
        <v>1176</v>
      </c>
      <c r="P42" s="197" t="s">
        <v>802</v>
      </c>
      <c r="Q42" s="197"/>
      <c r="R42" s="197"/>
      <c r="S42" s="197"/>
      <c r="T42" s="116" t="s">
        <v>803</v>
      </c>
      <c r="U42" s="213"/>
      <c r="V42" s="213"/>
      <c r="W42" s="213"/>
      <c r="X42" s="89" t="s">
        <v>1177</v>
      </c>
      <c r="Y42" s="185" t="s">
        <v>1178</v>
      </c>
      <c r="Z42" s="79" t="s">
        <v>4</v>
      </c>
      <c r="AA42" s="116"/>
      <c r="AB42" s="116"/>
      <c r="AC42" s="116"/>
      <c r="AD42" s="115" t="s">
        <v>1179</v>
      </c>
      <c r="AE42" s="82" t="s">
        <v>38</v>
      </c>
      <c r="AF42" s="119" t="s">
        <v>806</v>
      </c>
      <c r="AG42" s="80"/>
      <c r="AH42" s="81"/>
      <c r="AI42" s="81"/>
      <c r="AJ42" s="82" t="s">
        <v>38</v>
      </c>
      <c r="AK42" s="183"/>
      <c r="AL42" s="81"/>
      <c r="AM42" s="81"/>
      <c r="AN42" s="82" t="s">
        <v>38</v>
      </c>
      <c r="AO42" s="82" t="s">
        <v>38</v>
      </c>
      <c r="AP42" s="82" t="s">
        <v>38</v>
      </c>
      <c r="AQ42" s="82" t="s">
        <v>38</v>
      </c>
      <c r="AR42" s="82" t="s">
        <v>38</v>
      </c>
      <c r="AS42" s="82" t="s">
        <v>38</v>
      </c>
      <c r="AT42" s="82" t="s">
        <v>38</v>
      </c>
      <c r="AU42" s="147"/>
      <c r="AV42" s="147"/>
      <c r="AW42" s="147" t="s">
        <v>810</v>
      </c>
      <c r="AX42" s="82" t="s">
        <v>38</v>
      </c>
    </row>
    <row r="43" spans="1:50" s="84" customFormat="1" ht="236.1" customHeight="1">
      <c r="A43" s="215" t="s">
        <v>338</v>
      </c>
      <c r="B43" s="201" t="s">
        <v>1180</v>
      </c>
      <c r="C43" s="212" t="s">
        <v>1181</v>
      </c>
      <c r="D43" s="212" t="s">
        <v>339</v>
      </c>
      <c r="E43" s="213" t="s">
        <v>14</v>
      </c>
      <c r="F43" s="213"/>
      <c r="G43" s="213"/>
      <c r="H43" s="213"/>
      <c r="I43" s="212" t="s">
        <v>1182</v>
      </c>
      <c r="J43" s="140" t="s">
        <v>14</v>
      </c>
      <c r="K43" s="140" t="s">
        <v>875</v>
      </c>
      <c r="L43" s="140"/>
      <c r="M43" s="140"/>
      <c r="N43" s="140"/>
      <c r="O43" s="202" t="s">
        <v>1183</v>
      </c>
      <c r="P43" s="197" t="s">
        <v>802</v>
      </c>
      <c r="Q43" s="197"/>
      <c r="R43" s="197"/>
      <c r="S43" s="197"/>
      <c r="T43" s="116" t="s">
        <v>803</v>
      </c>
      <c r="U43" s="140"/>
      <c r="V43" s="140"/>
      <c r="W43" s="140"/>
      <c r="X43" s="216" t="s">
        <v>1184</v>
      </c>
      <c r="Y43" s="185" t="s">
        <v>1185</v>
      </c>
      <c r="Z43" s="79" t="s">
        <v>2</v>
      </c>
      <c r="AA43" s="116"/>
      <c r="AB43" s="116"/>
      <c r="AC43" s="116"/>
      <c r="AD43" s="115" t="s">
        <v>1186</v>
      </c>
      <c r="AE43" s="115" t="s">
        <v>38</v>
      </c>
      <c r="AF43" s="119" t="s">
        <v>823</v>
      </c>
      <c r="AG43" s="80"/>
      <c r="AH43" s="116"/>
      <c r="AI43" s="116"/>
      <c r="AJ43" s="141">
        <v>14</v>
      </c>
      <c r="AK43" s="142"/>
      <c r="AL43" s="143"/>
      <c r="AM43" s="143"/>
      <c r="AN43" s="115">
        <v>14</v>
      </c>
      <c r="AO43" s="115" t="s">
        <v>37</v>
      </c>
      <c r="AP43" s="144" t="s">
        <v>1187</v>
      </c>
      <c r="AQ43" s="144" t="s">
        <v>1187</v>
      </c>
      <c r="AR43" s="145" t="s">
        <v>341</v>
      </c>
      <c r="AS43" s="146" t="s">
        <v>37</v>
      </c>
      <c r="AT43" s="217" t="s">
        <v>38</v>
      </c>
      <c r="AU43" s="147"/>
      <c r="AV43" s="147"/>
      <c r="AW43" s="147" t="s">
        <v>835</v>
      </c>
      <c r="AX43" s="141" t="s">
        <v>342</v>
      </c>
    </row>
    <row r="44" spans="1:50" s="84" customFormat="1" ht="408.95" customHeight="1">
      <c r="A44" s="218" t="s">
        <v>343</v>
      </c>
      <c r="B44" s="219" t="s">
        <v>1188</v>
      </c>
      <c r="C44" s="220" t="s">
        <v>1189</v>
      </c>
      <c r="D44" s="74" t="s">
        <v>344</v>
      </c>
      <c r="E44" s="213" t="s">
        <v>14</v>
      </c>
      <c r="F44" s="213"/>
      <c r="G44" s="213"/>
      <c r="H44" s="213"/>
      <c r="I44" s="74" t="s">
        <v>1190</v>
      </c>
      <c r="J44" s="130" t="s">
        <v>14</v>
      </c>
      <c r="K44" s="130" t="s">
        <v>344</v>
      </c>
      <c r="L44" s="130"/>
      <c r="M44" s="130"/>
      <c r="N44" s="130"/>
      <c r="O44" s="221" t="s">
        <v>1191</v>
      </c>
      <c r="P44" s="77" t="s">
        <v>818</v>
      </c>
      <c r="Q44" s="222"/>
      <c r="R44" s="222"/>
      <c r="S44" s="222"/>
      <c r="T44" s="222"/>
      <c r="U44" s="222"/>
      <c r="V44" s="222"/>
      <c r="W44" s="222"/>
      <c r="X44" s="167" t="s">
        <v>1192</v>
      </c>
      <c r="Y44" s="223" t="s">
        <v>1193</v>
      </c>
      <c r="Z44" s="79" t="s">
        <v>4</v>
      </c>
      <c r="AA44" s="77"/>
      <c r="AB44" s="77"/>
      <c r="AC44" s="77"/>
      <c r="AD44" s="73" t="s">
        <v>1194</v>
      </c>
      <c r="AE44" s="73" t="s">
        <v>1195</v>
      </c>
      <c r="AF44" s="119" t="s">
        <v>823</v>
      </c>
      <c r="AG44" s="80"/>
      <c r="AH44" s="77"/>
      <c r="AI44" s="77"/>
      <c r="AJ44" s="73">
        <v>7</v>
      </c>
      <c r="AK44" s="85"/>
      <c r="AL44" s="77"/>
      <c r="AM44" s="77"/>
      <c r="AN44" s="84">
        <v>7</v>
      </c>
      <c r="AO44" s="84" t="s">
        <v>37</v>
      </c>
      <c r="AP44" s="73" t="s">
        <v>1196</v>
      </c>
      <c r="AQ44" s="73" t="s">
        <v>1196</v>
      </c>
      <c r="AR44" s="73" t="s">
        <v>346</v>
      </c>
      <c r="AS44" s="84" t="s">
        <v>37</v>
      </c>
      <c r="AT44" s="73">
        <v>28</v>
      </c>
      <c r="AU44" s="73"/>
      <c r="AV44" s="73" t="s">
        <v>835</v>
      </c>
      <c r="AW44" s="73"/>
      <c r="AX44" s="84" t="s">
        <v>347</v>
      </c>
    </row>
    <row r="45" spans="1:50" s="84" customFormat="1" ht="168.95" customHeight="1">
      <c r="A45" s="224" t="s">
        <v>1197</v>
      </c>
      <c r="B45" s="225" t="s">
        <v>1198</v>
      </c>
      <c r="C45" s="74" t="s">
        <v>1199</v>
      </c>
      <c r="D45" s="74" t="s">
        <v>356</v>
      </c>
      <c r="E45" s="75" t="s">
        <v>14</v>
      </c>
      <c r="F45" s="75"/>
      <c r="G45" s="75"/>
      <c r="H45" s="75"/>
      <c r="I45" s="74" t="s">
        <v>1200</v>
      </c>
      <c r="J45" s="130" t="s">
        <v>14</v>
      </c>
      <c r="K45" s="130" t="s">
        <v>371</v>
      </c>
      <c r="L45" s="130"/>
      <c r="M45" s="130"/>
      <c r="N45" s="130"/>
      <c r="O45" s="165" t="s">
        <v>1201</v>
      </c>
      <c r="P45" s="197" t="s">
        <v>802</v>
      </c>
      <c r="Q45" s="197"/>
      <c r="R45" s="197"/>
      <c r="S45" s="197"/>
      <c r="T45" s="197" t="s">
        <v>803</v>
      </c>
      <c r="U45" s="203"/>
      <c r="V45" s="203"/>
      <c r="W45" s="130"/>
      <c r="X45" s="226" t="s">
        <v>1202</v>
      </c>
      <c r="Y45" s="227" t="s">
        <v>1203</v>
      </c>
      <c r="Z45" s="79" t="s">
        <v>4</v>
      </c>
      <c r="AA45" s="77"/>
      <c r="AB45" s="77"/>
      <c r="AC45" s="77"/>
      <c r="AD45" s="84" t="s">
        <v>1204</v>
      </c>
      <c r="AE45" s="73" t="s">
        <v>613</v>
      </c>
      <c r="AF45" s="119" t="s">
        <v>845</v>
      </c>
      <c r="AG45" s="80"/>
      <c r="AH45" s="77"/>
      <c r="AI45" s="77"/>
      <c r="AJ45" s="153">
        <v>3</v>
      </c>
      <c r="AK45" s="154"/>
      <c r="AL45" s="155"/>
      <c r="AM45" s="155"/>
      <c r="AN45" s="73">
        <v>3</v>
      </c>
      <c r="AO45" s="73" t="s">
        <v>37</v>
      </c>
      <c r="AP45" s="73">
        <v>970</v>
      </c>
      <c r="AQ45" s="73">
        <v>970</v>
      </c>
      <c r="AR45" s="73" t="s">
        <v>359</v>
      </c>
      <c r="AS45" s="73" t="s">
        <v>85</v>
      </c>
      <c r="AT45" s="153" t="s">
        <v>360</v>
      </c>
      <c r="AU45" s="73"/>
      <c r="AV45" s="73"/>
      <c r="AW45" s="73" t="s">
        <v>810</v>
      </c>
      <c r="AX45" s="84" t="s">
        <v>1205</v>
      </c>
    </row>
    <row r="46" spans="1:50" s="73" customFormat="1" ht="243.95" customHeight="1">
      <c r="A46" s="228" t="s">
        <v>11</v>
      </c>
      <c r="B46" s="225" t="s">
        <v>1206</v>
      </c>
      <c r="C46" s="73" t="s">
        <v>1207</v>
      </c>
      <c r="D46" s="73" t="s">
        <v>1208</v>
      </c>
      <c r="E46" s="75" t="s">
        <v>14</v>
      </c>
      <c r="F46" s="75"/>
      <c r="G46" s="75"/>
      <c r="H46" s="75"/>
      <c r="I46" s="73" t="s">
        <v>1209</v>
      </c>
      <c r="J46" s="130" t="s">
        <v>14</v>
      </c>
      <c r="K46" s="130" t="s">
        <v>208</v>
      </c>
      <c r="L46" s="130"/>
      <c r="M46" s="130"/>
      <c r="N46" s="130"/>
      <c r="O46" s="165" t="s">
        <v>1210</v>
      </c>
      <c r="P46" s="197" t="s">
        <v>802</v>
      </c>
      <c r="Q46" s="197"/>
      <c r="R46" s="197"/>
      <c r="S46" s="197"/>
      <c r="T46" s="197" t="s">
        <v>803</v>
      </c>
      <c r="U46" s="203"/>
      <c r="V46" s="203"/>
      <c r="W46" s="130"/>
      <c r="X46" s="229" t="s">
        <v>1211</v>
      </c>
      <c r="Y46" s="230" t="s">
        <v>1212</v>
      </c>
      <c r="Z46" s="79" t="s">
        <v>2</v>
      </c>
      <c r="AA46" s="77"/>
      <c r="AB46" s="77"/>
      <c r="AC46" s="77"/>
      <c r="AD46" s="84" t="s">
        <v>363</v>
      </c>
      <c r="AE46" s="73" t="s">
        <v>1213</v>
      </c>
      <c r="AF46" s="119" t="s">
        <v>823</v>
      </c>
      <c r="AG46" s="80"/>
      <c r="AH46" s="77"/>
      <c r="AI46" s="77"/>
      <c r="AJ46" s="153">
        <v>9</v>
      </c>
      <c r="AK46" s="154"/>
      <c r="AL46" s="155"/>
      <c r="AM46" s="155"/>
      <c r="AN46" s="84">
        <v>9</v>
      </c>
      <c r="AO46" s="73" t="s">
        <v>37</v>
      </c>
      <c r="AP46" s="153" t="s">
        <v>1214</v>
      </c>
      <c r="AQ46" s="84" t="s">
        <v>1215</v>
      </c>
      <c r="AR46" s="84" t="s">
        <v>366</v>
      </c>
      <c r="AS46" s="73" t="s">
        <v>37</v>
      </c>
      <c r="AT46" s="84" t="s">
        <v>1216</v>
      </c>
      <c r="AW46" s="73" t="s">
        <v>835</v>
      </c>
      <c r="AX46" s="84" t="s">
        <v>368</v>
      </c>
    </row>
    <row r="47" spans="1:50" s="73" customFormat="1" ht="408.95" customHeight="1">
      <c r="A47" s="231" t="s">
        <v>1217</v>
      </c>
      <c r="B47" s="153" t="s">
        <v>1218</v>
      </c>
      <c r="C47" s="73" t="s">
        <v>1219</v>
      </c>
      <c r="D47" s="73" t="s">
        <v>371</v>
      </c>
      <c r="E47" s="77" t="s">
        <v>14</v>
      </c>
      <c r="F47" s="77"/>
      <c r="G47" s="77"/>
      <c r="H47" s="77"/>
      <c r="I47" s="73" t="s">
        <v>1220</v>
      </c>
      <c r="J47" s="77" t="s">
        <v>14</v>
      </c>
      <c r="K47" s="77" t="s">
        <v>371</v>
      </c>
      <c r="L47" s="77"/>
      <c r="M47" s="77"/>
      <c r="N47" s="77"/>
      <c r="O47" s="73" t="s">
        <v>1221</v>
      </c>
      <c r="P47" s="197" t="s">
        <v>802</v>
      </c>
      <c r="Q47" s="198"/>
      <c r="R47" s="198"/>
      <c r="S47" s="198"/>
      <c r="T47" s="75"/>
      <c r="U47" s="75"/>
      <c r="V47" s="75"/>
      <c r="W47" s="75"/>
      <c r="X47" s="229" t="s">
        <v>1222</v>
      </c>
      <c r="Y47" s="227" t="s">
        <v>1223</v>
      </c>
      <c r="Z47" s="79" t="s">
        <v>2</v>
      </c>
      <c r="AA47" s="77"/>
      <c r="AB47" s="77"/>
      <c r="AC47" s="77"/>
      <c r="AD47" s="84" t="s">
        <v>12</v>
      </c>
      <c r="AE47" s="73" t="s">
        <v>620</v>
      </c>
      <c r="AF47" s="119" t="s">
        <v>845</v>
      </c>
      <c r="AG47" s="80"/>
      <c r="AH47" s="77"/>
      <c r="AI47" s="77"/>
      <c r="AJ47" s="153">
        <v>9</v>
      </c>
      <c r="AK47" s="154"/>
      <c r="AL47" s="155"/>
      <c r="AM47" s="155"/>
      <c r="AN47" s="73">
        <v>9</v>
      </c>
      <c r="AO47" s="73" t="s">
        <v>37</v>
      </c>
      <c r="AP47" s="153">
        <v>40000</v>
      </c>
      <c r="AQ47" s="73" t="s">
        <v>1224</v>
      </c>
      <c r="AR47" s="73" t="s">
        <v>374</v>
      </c>
      <c r="AS47" s="73" t="s">
        <v>37</v>
      </c>
      <c r="AT47" s="84" t="s">
        <v>1225</v>
      </c>
      <c r="AV47" s="73" t="s">
        <v>835</v>
      </c>
      <c r="AX47" s="84" t="s">
        <v>377</v>
      </c>
    </row>
    <row r="48" spans="1:50" s="73" customFormat="1" ht="330">
      <c r="A48" s="95" t="s">
        <v>409</v>
      </c>
      <c r="B48" s="141" t="s">
        <v>1226</v>
      </c>
      <c r="C48" s="115" t="s">
        <v>1227</v>
      </c>
      <c r="D48" s="115" t="s">
        <v>410</v>
      </c>
      <c r="E48" s="116" t="s">
        <v>14</v>
      </c>
      <c r="F48" s="116"/>
      <c r="G48" s="116"/>
      <c r="H48" s="116"/>
      <c r="I48" s="115" t="s">
        <v>1228</v>
      </c>
      <c r="J48" s="116" t="s">
        <v>14</v>
      </c>
      <c r="K48" s="116" t="s">
        <v>840</v>
      </c>
      <c r="L48" s="116"/>
      <c r="M48" s="116"/>
      <c r="N48" s="116"/>
      <c r="O48" s="115" t="s">
        <v>1229</v>
      </c>
      <c r="P48" s="81" t="s">
        <v>38</v>
      </c>
      <c r="Q48" s="232"/>
      <c r="R48" s="232"/>
      <c r="S48" s="232"/>
      <c r="T48" s="213"/>
      <c r="U48" s="213"/>
      <c r="V48" s="213"/>
      <c r="W48" s="213"/>
      <c r="X48" s="233" t="s">
        <v>1230</v>
      </c>
      <c r="Y48" s="227" t="s">
        <v>1231</v>
      </c>
      <c r="Z48" s="79" t="s">
        <v>4</v>
      </c>
      <c r="AA48" s="234"/>
      <c r="AB48" s="234"/>
      <c r="AC48" s="234"/>
      <c r="AD48" s="115" t="s">
        <v>411</v>
      </c>
      <c r="AE48" s="115" t="s">
        <v>615</v>
      </c>
      <c r="AF48" s="119" t="s">
        <v>845</v>
      </c>
      <c r="AG48" s="80"/>
      <c r="AH48" s="116"/>
      <c r="AI48" s="116"/>
      <c r="AJ48" s="115">
        <v>6</v>
      </c>
      <c r="AK48" s="235"/>
      <c r="AL48" s="116"/>
      <c r="AM48" s="116"/>
      <c r="AN48" s="115">
        <v>5</v>
      </c>
      <c r="AO48" s="115" t="s">
        <v>37</v>
      </c>
      <c r="AP48" s="115">
        <v>2942</v>
      </c>
      <c r="AQ48" s="115">
        <v>10107</v>
      </c>
      <c r="AR48" s="115" t="s">
        <v>412</v>
      </c>
      <c r="AS48" s="115" t="s">
        <v>85</v>
      </c>
      <c r="AT48" s="236">
        <v>76</v>
      </c>
      <c r="AU48" s="147"/>
      <c r="AV48" s="147"/>
      <c r="AW48" s="138" t="s">
        <v>810</v>
      </c>
      <c r="AX48" s="115" t="s">
        <v>1232</v>
      </c>
    </row>
    <row r="49" spans="1:50" s="73" customFormat="1" ht="408.95" customHeight="1">
      <c r="A49" s="237" t="s">
        <v>420</v>
      </c>
      <c r="B49" s="136" t="s">
        <v>1233</v>
      </c>
      <c r="C49" s="115" t="s">
        <v>1234</v>
      </c>
      <c r="D49" s="115" t="s">
        <v>421</v>
      </c>
      <c r="E49" s="116" t="s">
        <v>14</v>
      </c>
      <c r="F49" s="116"/>
      <c r="G49" s="116"/>
      <c r="H49" s="116"/>
      <c r="I49" s="115" t="s">
        <v>1235</v>
      </c>
      <c r="J49" s="116" t="s">
        <v>14</v>
      </c>
      <c r="K49" s="116" t="s">
        <v>840</v>
      </c>
      <c r="L49" s="116"/>
      <c r="M49" s="116"/>
      <c r="N49" s="116"/>
      <c r="O49" s="138" t="s">
        <v>1236</v>
      </c>
      <c r="P49" s="197" t="s">
        <v>802</v>
      </c>
      <c r="Q49" s="197"/>
      <c r="R49" s="197"/>
      <c r="S49" s="197"/>
      <c r="T49" s="197" t="s">
        <v>803</v>
      </c>
      <c r="U49" s="198"/>
      <c r="V49" s="198"/>
      <c r="W49" s="213"/>
      <c r="X49" s="238" t="s">
        <v>1237</v>
      </c>
      <c r="Y49" s="89" t="s">
        <v>1238</v>
      </c>
      <c r="Z49" s="79" t="s">
        <v>4</v>
      </c>
      <c r="AA49" s="116"/>
      <c r="AB49" s="116"/>
      <c r="AC49" s="116"/>
      <c r="AD49" s="115" t="s">
        <v>1239</v>
      </c>
      <c r="AE49" s="115"/>
      <c r="AF49" s="119" t="s">
        <v>806</v>
      </c>
      <c r="AG49" s="80"/>
      <c r="AH49" s="116"/>
      <c r="AI49" s="116"/>
      <c r="AJ49" s="141"/>
      <c r="AK49" s="142"/>
      <c r="AL49" s="143"/>
      <c r="AM49" s="143"/>
      <c r="AN49" s="115"/>
      <c r="AO49" s="115"/>
      <c r="AP49" s="144"/>
      <c r="AQ49" s="115"/>
      <c r="AR49" s="145"/>
      <c r="AS49" s="146"/>
      <c r="AT49" s="141"/>
      <c r="AU49" s="147"/>
      <c r="AV49" s="147"/>
      <c r="AW49" s="147" t="s">
        <v>810</v>
      </c>
      <c r="AX49" s="141" t="s">
        <v>1240</v>
      </c>
    </row>
    <row r="50" spans="1:50" s="73" customFormat="1" ht="242.1" customHeight="1">
      <c r="A50" s="239" t="s">
        <v>437</v>
      </c>
      <c r="B50" s="136" t="s">
        <v>1241</v>
      </c>
      <c r="C50" s="115" t="s">
        <v>1242</v>
      </c>
      <c r="D50" s="115" t="s">
        <v>1243</v>
      </c>
      <c r="E50" s="116" t="s">
        <v>14</v>
      </c>
      <c r="F50" s="116"/>
      <c r="G50" s="116"/>
      <c r="H50" s="116"/>
      <c r="I50" s="115" t="s">
        <v>1244</v>
      </c>
      <c r="J50" s="116" t="s">
        <v>14</v>
      </c>
      <c r="K50" s="116" t="s">
        <v>208</v>
      </c>
      <c r="L50" s="116"/>
      <c r="M50" s="116"/>
      <c r="N50" s="116"/>
      <c r="O50" s="138" t="s">
        <v>1245</v>
      </c>
      <c r="P50" s="197" t="s">
        <v>802</v>
      </c>
      <c r="Q50" s="197"/>
      <c r="R50" s="197"/>
      <c r="S50" s="197"/>
      <c r="T50" s="197" t="s">
        <v>803</v>
      </c>
      <c r="U50" s="198"/>
      <c r="V50" s="198"/>
      <c r="W50" s="213"/>
      <c r="X50" s="238" t="s">
        <v>1246</v>
      </c>
      <c r="Y50" s="89" t="s">
        <v>1247</v>
      </c>
      <c r="Z50" s="79" t="s">
        <v>4</v>
      </c>
      <c r="AA50" s="116"/>
      <c r="AB50" s="116"/>
      <c r="AC50" s="116"/>
      <c r="AD50" s="115" t="s">
        <v>1248</v>
      </c>
      <c r="AE50" s="115"/>
      <c r="AF50" s="119" t="s">
        <v>806</v>
      </c>
      <c r="AG50" s="80"/>
      <c r="AH50" s="116"/>
      <c r="AI50" s="116"/>
      <c r="AJ50" s="141" t="s">
        <v>1249</v>
      </c>
      <c r="AK50" s="142"/>
      <c r="AL50" s="143"/>
      <c r="AM50" s="143"/>
      <c r="AN50" s="115"/>
      <c r="AO50" s="115"/>
      <c r="AP50" s="144" t="s">
        <v>440</v>
      </c>
      <c r="AQ50" s="115"/>
      <c r="AR50" s="145"/>
      <c r="AS50" s="146"/>
      <c r="AT50" s="141"/>
      <c r="AU50" s="147"/>
      <c r="AV50" s="147"/>
      <c r="AW50" s="147" t="s">
        <v>810</v>
      </c>
      <c r="AX50" s="141" t="s">
        <v>1250</v>
      </c>
    </row>
    <row r="51" spans="1:50" s="73" customFormat="1" ht="273" customHeight="1">
      <c r="A51" s="218" t="s">
        <v>280</v>
      </c>
      <c r="B51" s="73" t="s">
        <v>1251</v>
      </c>
      <c r="C51" s="84" t="s">
        <v>1252</v>
      </c>
      <c r="D51" s="84" t="s">
        <v>1253</v>
      </c>
      <c r="E51" s="77" t="s">
        <v>937</v>
      </c>
      <c r="F51" s="77"/>
      <c r="G51" s="77"/>
      <c r="H51" s="77"/>
      <c r="I51" s="84" t="s">
        <v>1254</v>
      </c>
      <c r="J51" s="77" t="s">
        <v>14</v>
      </c>
      <c r="K51" s="77" t="s">
        <v>208</v>
      </c>
      <c r="L51" s="77"/>
      <c r="M51" s="77"/>
      <c r="N51" s="77"/>
      <c r="O51" s="84" t="s">
        <v>1255</v>
      </c>
      <c r="P51" s="197" t="s">
        <v>802</v>
      </c>
      <c r="Q51" s="197"/>
      <c r="R51" s="197"/>
      <c r="S51" s="197"/>
      <c r="T51" s="197" t="s">
        <v>803</v>
      </c>
      <c r="U51" s="198"/>
      <c r="V51" s="198"/>
      <c r="W51" s="75"/>
      <c r="X51" s="238" t="s">
        <v>1256</v>
      </c>
      <c r="Y51" s="84" t="s">
        <v>1257</v>
      </c>
      <c r="Z51" s="79" t="s">
        <v>4</v>
      </c>
      <c r="AA51" s="77"/>
      <c r="AB51" s="77"/>
      <c r="AC51" s="77"/>
      <c r="AD51" s="84" t="s">
        <v>1258</v>
      </c>
      <c r="AE51" s="84" t="s">
        <v>1259</v>
      </c>
      <c r="AF51" s="119" t="s">
        <v>823</v>
      </c>
      <c r="AG51" s="80"/>
      <c r="AH51" s="77"/>
      <c r="AI51" s="77"/>
      <c r="AJ51" s="84">
        <v>69</v>
      </c>
      <c r="AK51" s="85"/>
      <c r="AL51" s="77"/>
      <c r="AM51" s="77"/>
      <c r="AN51" s="84">
        <v>69</v>
      </c>
      <c r="AO51" s="73" t="s">
        <v>4</v>
      </c>
      <c r="AP51" s="73">
        <v>320000</v>
      </c>
      <c r="AQ51" s="240">
        <v>320000</v>
      </c>
      <c r="AR51" s="73" t="s">
        <v>174</v>
      </c>
      <c r="AS51" s="73" t="s">
        <v>4</v>
      </c>
      <c r="AT51" s="73">
        <v>281</v>
      </c>
      <c r="AW51" s="73" t="s">
        <v>810</v>
      </c>
      <c r="AX51" s="73" t="s">
        <v>283</v>
      </c>
    </row>
    <row r="52" spans="1:50" s="73" customFormat="1" ht="312.95" customHeight="1">
      <c r="A52" s="241" t="s">
        <v>1260</v>
      </c>
      <c r="B52" s="82" t="s">
        <v>38</v>
      </c>
      <c r="C52" s="78" t="s">
        <v>1261</v>
      </c>
      <c r="D52" s="73" t="s">
        <v>33</v>
      </c>
      <c r="E52" s="77" t="s">
        <v>794</v>
      </c>
      <c r="F52" s="77"/>
      <c r="G52" s="77"/>
      <c r="H52" s="77"/>
      <c r="I52" s="73" t="s">
        <v>1262</v>
      </c>
      <c r="J52" s="77" t="s">
        <v>814</v>
      </c>
      <c r="K52" s="77" t="s">
        <v>816</v>
      </c>
      <c r="L52" s="77"/>
      <c r="M52" s="77"/>
      <c r="N52" s="77"/>
      <c r="O52" s="73" t="s">
        <v>1263</v>
      </c>
      <c r="P52" s="197" t="s">
        <v>802</v>
      </c>
      <c r="Q52" s="198"/>
      <c r="R52" s="198"/>
      <c r="S52" s="198"/>
      <c r="T52" s="75"/>
      <c r="U52" s="75"/>
      <c r="V52" s="75"/>
      <c r="W52" s="75"/>
      <c r="X52" s="111" t="s">
        <v>1264</v>
      </c>
      <c r="Y52" s="78" t="s">
        <v>1265</v>
      </c>
      <c r="Z52" s="79" t="s">
        <v>4</v>
      </c>
      <c r="AA52" s="117"/>
      <c r="AB52" s="117"/>
      <c r="AC52" s="117"/>
      <c r="AD52" s="73" t="s">
        <v>1266</v>
      </c>
      <c r="AE52" s="73" t="s">
        <v>1267</v>
      </c>
      <c r="AF52" s="119" t="s">
        <v>823</v>
      </c>
      <c r="AG52" s="80"/>
      <c r="AH52" s="77"/>
      <c r="AI52" s="77"/>
      <c r="AJ52" s="73">
        <v>30</v>
      </c>
      <c r="AK52" s="85"/>
      <c r="AL52" s="77"/>
      <c r="AM52" s="77"/>
      <c r="AN52" s="73">
        <v>3</v>
      </c>
      <c r="AO52" s="73" t="s">
        <v>35</v>
      </c>
      <c r="AP52" s="121">
        <v>1300000</v>
      </c>
      <c r="AQ52" s="121" t="s">
        <v>1268</v>
      </c>
      <c r="AR52" s="121" t="s">
        <v>36</v>
      </c>
      <c r="AS52" s="121" t="s">
        <v>37</v>
      </c>
      <c r="AT52" s="82" t="s">
        <v>38</v>
      </c>
      <c r="AW52" s="73" t="s">
        <v>835</v>
      </c>
      <c r="AX52" s="73" t="s">
        <v>1269</v>
      </c>
    </row>
    <row r="53" spans="1:50" s="86" customFormat="1" ht="221.1" customHeight="1">
      <c r="A53" s="95" t="s">
        <v>1270</v>
      </c>
      <c r="B53" s="73" t="s">
        <v>1271</v>
      </c>
      <c r="C53" s="167" t="s">
        <v>1272</v>
      </c>
      <c r="D53" s="165" t="s">
        <v>66</v>
      </c>
      <c r="E53" s="130" t="s">
        <v>794</v>
      </c>
      <c r="F53" s="130"/>
      <c r="G53" s="130"/>
      <c r="H53" s="130"/>
      <c r="I53" s="165" t="s">
        <v>1273</v>
      </c>
      <c r="J53" s="130" t="s">
        <v>14</v>
      </c>
      <c r="K53" s="130" t="s">
        <v>304</v>
      </c>
      <c r="L53" s="130"/>
      <c r="M53" s="130"/>
      <c r="N53" s="130"/>
      <c r="O53" s="165" t="s">
        <v>1274</v>
      </c>
      <c r="P53" s="197" t="s">
        <v>802</v>
      </c>
      <c r="Q53" s="197"/>
      <c r="R53" s="197"/>
      <c r="S53" s="197"/>
      <c r="T53" s="197" t="s">
        <v>803</v>
      </c>
      <c r="U53" s="203"/>
      <c r="V53" s="203"/>
      <c r="W53" s="130"/>
      <c r="X53" s="111" t="s">
        <v>1275</v>
      </c>
      <c r="Y53" s="78" t="s">
        <v>1276</v>
      </c>
      <c r="Z53" s="79" t="s">
        <v>4</v>
      </c>
      <c r="AA53" s="242"/>
      <c r="AB53" s="242"/>
      <c r="AC53" s="242"/>
      <c r="AD53" s="118" t="s">
        <v>67</v>
      </c>
      <c r="AE53" s="243" t="s">
        <v>607</v>
      </c>
      <c r="AF53" s="119" t="s">
        <v>823</v>
      </c>
      <c r="AG53" s="80"/>
      <c r="AH53" s="244"/>
      <c r="AI53" s="244"/>
      <c r="AJ53" s="73">
        <v>18</v>
      </c>
      <c r="AK53" s="169"/>
      <c r="AL53" s="130"/>
      <c r="AM53" s="130"/>
      <c r="AN53" s="165">
        <v>18</v>
      </c>
      <c r="AO53" s="165" t="s">
        <v>35</v>
      </c>
      <c r="AP53" s="245">
        <v>346553</v>
      </c>
      <c r="AQ53" s="245">
        <v>346553</v>
      </c>
      <c r="AR53" s="245" t="s">
        <v>68</v>
      </c>
      <c r="AS53" s="245" t="s">
        <v>37</v>
      </c>
      <c r="AT53" s="73">
        <v>180</v>
      </c>
      <c r="AU53" s="60"/>
      <c r="AV53" s="60"/>
      <c r="AW53" s="165" t="s">
        <v>810</v>
      </c>
      <c r="AX53" s="73" t="s">
        <v>1277</v>
      </c>
    </row>
    <row r="54" spans="1:50" s="86" customFormat="1" ht="249" customHeight="1">
      <c r="A54" s="95" t="s">
        <v>1278</v>
      </c>
      <c r="B54" s="168" t="s">
        <v>1279</v>
      </c>
      <c r="C54" s="84" t="s">
        <v>1280</v>
      </c>
      <c r="D54" s="168" t="s">
        <v>74</v>
      </c>
      <c r="E54" s="130" t="s">
        <v>794</v>
      </c>
      <c r="F54" s="130"/>
      <c r="G54" s="130"/>
      <c r="H54" s="130"/>
      <c r="I54" s="168" t="s">
        <v>1281</v>
      </c>
      <c r="J54" s="130" t="s">
        <v>14</v>
      </c>
      <c r="K54" s="130" t="s">
        <v>840</v>
      </c>
      <c r="L54" s="130"/>
      <c r="M54" s="130"/>
      <c r="N54" s="130"/>
      <c r="O54" s="168" t="s">
        <v>1282</v>
      </c>
      <c r="P54" s="197" t="s">
        <v>802</v>
      </c>
      <c r="Q54" s="197"/>
      <c r="R54" s="197"/>
      <c r="S54" s="197"/>
      <c r="T54" s="197" t="s">
        <v>803</v>
      </c>
      <c r="U54" s="203"/>
      <c r="V54" s="203"/>
      <c r="W54" s="130"/>
      <c r="X54" s="139" t="s">
        <v>1283</v>
      </c>
      <c r="Y54" s="139" t="s">
        <v>1284</v>
      </c>
      <c r="Z54" s="79" t="s">
        <v>4</v>
      </c>
      <c r="AA54" s="242"/>
      <c r="AB54" s="242"/>
      <c r="AC54" s="242"/>
      <c r="AD54" s="246" t="s">
        <v>1285</v>
      </c>
      <c r="AE54" s="163" t="s">
        <v>1286</v>
      </c>
      <c r="AF54" s="119" t="s">
        <v>834</v>
      </c>
      <c r="AG54" s="80"/>
      <c r="AH54" s="247"/>
      <c r="AI54" s="247"/>
      <c r="AJ54" s="168">
        <v>10</v>
      </c>
      <c r="AK54" s="169"/>
      <c r="AL54" s="130"/>
      <c r="AM54" s="130"/>
      <c r="AN54" s="168">
        <v>10</v>
      </c>
      <c r="AO54" s="84" t="s">
        <v>37</v>
      </c>
      <c r="AP54" s="93">
        <v>2662777</v>
      </c>
      <c r="AQ54" s="93">
        <v>2662777</v>
      </c>
      <c r="AR54" s="93" t="s">
        <v>78</v>
      </c>
      <c r="AS54" s="248" t="s">
        <v>37</v>
      </c>
      <c r="AT54" s="93">
        <v>9</v>
      </c>
      <c r="AU54" s="60"/>
      <c r="AV54" s="60"/>
      <c r="AW54" s="165" t="s">
        <v>810</v>
      </c>
      <c r="AX54" s="156" t="s">
        <v>79</v>
      </c>
    </row>
    <row r="55" spans="1:50" ht="383.1" customHeight="1">
      <c r="A55" s="72" t="s">
        <v>1287</v>
      </c>
      <c r="B55" s="84" t="s">
        <v>1288</v>
      </c>
      <c r="C55" s="84" t="s">
        <v>1289</v>
      </c>
      <c r="D55" s="84" t="s">
        <v>1290</v>
      </c>
      <c r="E55" s="77" t="s">
        <v>794</v>
      </c>
      <c r="F55" s="77"/>
      <c r="G55" s="77"/>
      <c r="H55" s="77"/>
      <c r="I55" s="84" t="s">
        <v>1291</v>
      </c>
      <c r="J55" s="77" t="s">
        <v>814</v>
      </c>
      <c r="K55" s="77" t="s">
        <v>816</v>
      </c>
      <c r="L55" s="77"/>
      <c r="M55" s="77"/>
      <c r="N55" s="77"/>
      <c r="O55" s="84" t="s">
        <v>1292</v>
      </c>
      <c r="P55" s="75" t="s">
        <v>818</v>
      </c>
      <c r="Q55" s="75"/>
      <c r="R55" s="75"/>
      <c r="S55" s="75"/>
      <c r="T55" s="75"/>
      <c r="U55" s="75"/>
      <c r="V55" s="75"/>
      <c r="W55" s="75"/>
      <c r="X55" s="238" t="s">
        <v>1293</v>
      </c>
      <c r="Y55" s="89" t="s">
        <v>1294</v>
      </c>
      <c r="Z55" s="79" t="s">
        <v>4</v>
      </c>
      <c r="AA55" s="158"/>
      <c r="AB55" s="158"/>
      <c r="AC55" s="158"/>
      <c r="AD55" s="84" t="s">
        <v>101</v>
      </c>
      <c r="AE55" s="84" t="s">
        <v>1295</v>
      </c>
      <c r="AF55" s="119" t="s">
        <v>834</v>
      </c>
      <c r="AG55" s="80"/>
      <c r="AH55" s="77"/>
      <c r="AI55" s="77"/>
      <c r="AJ55" s="84">
        <v>17</v>
      </c>
      <c r="AK55" s="85"/>
      <c r="AL55" s="77"/>
      <c r="AM55" s="77"/>
      <c r="AN55" s="84">
        <v>10</v>
      </c>
      <c r="AO55" s="84" t="s">
        <v>4</v>
      </c>
      <c r="AP55" s="84" t="s">
        <v>1296</v>
      </c>
      <c r="AQ55" s="84" t="s">
        <v>1297</v>
      </c>
      <c r="AR55" s="84" t="s">
        <v>103</v>
      </c>
      <c r="AS55" s="84" t="s">
        <v>85</v>
      </c>
      <c r="AT55" s="84" t="s">
        <v>104</v>
      </c>
      <c r="AU55" s="94"/>
      <c r="AV55" s="94"/>
      <c r="AW55" s="73" t="s">
        <v>835</v>
      </c>
      <c r="AX55" s="84" t="s">
        <v>1298</v>
      </c>
    </row>
    <row r="56" spans="1:50" s="86" customFormat="1" ht="114.75">
      <c r="A56" s="95" t="s">
        <v>310</v>
      </c>
      <c r="B56" s="249" t="s">
        <v>1299</v>
      </c>
      <c r="C56" s="73" t="s">
        <v>1300</v>
      </c>
      <c r="D56" s="165" t="s">
        <v>1301</v>
      </c>
      <c r="E56" s="130" t="s">
        <v>794</v>
      </c>
      <c r="F56" s="130"/>
      <c r="G56" s="130"/>
      <c r="H56" s="130"/>
      <c r="I56" s="165" t="s">
        <v>1302</v>
      </c>
      <c r="J56" s="130" t="s">
        <v>14</v>
      </c>
      <c r="K56" s="130" t="s">
        <v>371</v>
      </c>
      <c r="L56" s="130"/>
      <c r="M56" s="130"/>
      <c r="N56" s="130"/>
      <c r="O56" s="73" t="s">
        <v>1303</v>
      </c>
      <c r="P56" s="197" t="s">
        <v>802</v>
      </c>
      <c r="Q56" s="197"/>
      <c r="R56" s="197"/>
      <c r="S56" s="197"/>
      <c r="T56" s="197" t="s">
        <v>803</v>
      </c>
      <c r="U56" s="203"/>
      <c r="V56" s="203"/>
      <c r="W56" s="130"/>
      <c r="X56" s="226" t="s">
        <v>1304</v>
      </c>
      <c r="Y56" s="250" t="s">
        <v>1305</v>
      </c>
      <c r="Z56" s="79" t="s">
        <v>4</v>
      </c>
      <c r="AA56" s="130"/>
      <c r="AB56" s="130"/>
      <c r="AC56" s="130"/>
      <c r="AD56" s="251" t="s">
        <v>312</v>
      </c>
      <c r="AE56" s="86" t="s">
        <v>1306</v>
      </c>
      <c r="AF56" s="119" t="s">
        <v>845</v>
      </c>
      <c r="AG56" s="80"/>
      <c r="AH56" s="150"/>
      <c r="AI56" s="150"/>
      <c r="AJ56" s="86">
        <v>43</v>
      </c>
      <c r="AK56" s="252"/>
      <c r="AL56" s="150"/>
      <c r="AM56" s="150"/>
      <c r="AN56" s="86">
        <v>43</v>
      </c>
      <c r="AO56" s="253" t="s">
        <v>37</v>
      </c>
      <c r="AP56" s="86" t="s">
        <v>1307</v>
      </c>
      <c r="AQ56" s="86" t="s">
        <v>1307</v>
      </c>
      <c r="AR56" s="86" t="s">
        <v>313</v>
      </c>
      <c r="AS56" s="253" t="s">
        <v>1308</v>
      </c>
      <c r="AT56" s="73" t="s">
        <v>315</v>
      </c>
      <c r="AW56" s="86" t="s">
        <v>835</v>
      </c>
      <c r="AX56" s="73" t="s">
        <v>1309</v>
      </c>
    </row>
    <row r="57" spans="1:50" ht="315">
      <c r="A57" s="231" t="s">
        <v>1310</v>
      </c>
      <c r="B57" s="153" t="s">
        <v>1311</v>
      </c>
      <c r="C57" s="73" t="s">
        <v>1312</v>
      </c>
      <c r="D57" s="73" t="s">
        <v>350</v>
      </c>
      <c r="E57" s="77" t="s">
        <v>955</v>
      </c>
      <c r="F57" s="77"/>
      <c r="I57" s="73" t="s">
        <v>1313</v>
      </c>
      <c r="J57" s="77" t="s">
        <v>955</v>
      </c>
      <c r="K57" s="77" t="s">
        <v>350</v>
      </c>
      <c r="L57" s="77"/>
      <c r="M57" s="77"/>
      <c r="N57" s="77"/>
      <c r="O57" s="73" t="s">
        <v>1314</v>
      </c>
      <c r="P57" s="197" t="s">
        <v>802</v>
      </c>
      <c r="Q57" s="203"/>
      <c r="R57" s="203"/>
      <c r="S57" s="203"/>
      <c r="T57" s="130"/>
      <c r="U57" s="130"/>
      <c r="V57" s="130"/>
      <c r="W57" s="130"/>
      <c r="X57" s="139" t="s">
        <v>1315</v>
      </c>
      <c r="Y57" s="227" t="s">
        <v>1316</v>
      </c>
      <c r="Z57" s="79" t="s">
        <v>2</v>
      </c>
      <c r="AA57" s="77"/>
      <c r="AB57" s="77"/>
      <c r="AC57" s="77"/>
      <c r="AD57" s="84" t="s">
        <v>351</v>
      </c>
      <c r="AE57" s="73" t="s">
        <v>1317</v>
      </c>
      <c r="AF57" s="119" t="s">
        <v>823</v>
      </c>
      <c r="AG57" s="80"/>
      <c r="AH57" s="77"/>
      <c r="AI57" s="77"/>
      <c r="AJ57" s="84">
        <v>9</v>
      </c>
      <c r="AK57" s="85"/>
      <c r="AL57" s="77"/>
      <c r="AM57" s="77"/>
      <c r="AN57" s="73">
        <v>9</v>
      </c>
      <c r="AO57" s="73" t="s">
        <v>37</v>
      </c>
      <c r="AP57" s="153">
        <v>50562</v>
      </c>
      <c r="AQ57" s="82" t="s">
        <v>38</v>
      </c>
      <c r="AR57" s="73" t="s">
        <v>352</v>
      </c>
      <c r="AS57" s="73" t="s">
        <v>85</v>
      </c>
      <c r="AT57" s="225">
        <v>450</v>
      </c>
      <c r="AU57" s="73"/>
      <c r="AV57" s="73" t="s">
        <v>835</v>
      </c>
      <c r="AW57" s="73"/>
      <c r="AX57" s="84" t="s">
        <v>353</v>
      </c>
    </row>
    <row r="58" spans="1:50" ht="63.75">
      <c r="A58" s="241" t="s">
        <v>55</v>
      </c>
      <c r="B58" s="84" t="s">
        <v>1318</v>
      </c>
      <c r="C58" s="84" t="s">
        <v>1319</v>
      </c>
      <c r="D58" s="82" t="s">
        <v>38</v>
      </c>
      <c r="E58" s="81" t="s">
        <v>962</v>
      </c>
      <c r="F58" s="81"/>
      <c r="G58" s="81"/>
      <c r="H58" s="81"/>
      <c r="I58" s="84" t="s">
        <v>1320</v>
      </c>
      <c r="J58" s="77" t="s">
        <v>814</v>
      </c>
      <c r="K58" s="77" t="s">
        <v>816</v>
      </c>
      <c r="L58" s="77"/>
      <c r="M58" s="77"/>
      <c r="N58" s="77"/>
      <c r="O58" s="82" t="s">
        <v>38</v>
      </c>
      <c r="P58" s="81" t="s">
        <v>38</v>
      </c>
      <c r="Q58" s="124"/>
      <c r="R58" s="124"/>
      <c r="S58" s="124"/>
      <c r="T58" s="124"/>
      <c r="U58" s="124"/>
      <c r="V58" s="124"/>
      <c r="W58" s="124"/>
      <c r="X58" s="139" t="s">
        <v>1321</v>
      </c>
      <c r="Y58" s="78" t="s">
        <v>1322</v>
      </c>
      <c r="Z58" s="79" t="s">
        <v>4</v>
      </c>
      <c r="AA58" s="158"/>
      <c r="AB58" s="158"/>
      <c r="AC58" s="158"/>
      <c r="AD58" s="90" t="s">
        <v>1323</v>
      </c>
      <c r="AE58" s="82" t="s">
        <v>38</v>
      </c>
      <c r="AF58" s="119" t="s">
        <v>806</v>
      </c>
      <c r="AG58" s="80"/>
      <c r="AH58" s="81"/>
      <c r="AI58" s="81"/>
      <c r="AJ58" s="84">
        <v>30</v>
      </c>
      <c r="AK58" s="85"/>
      <c r="AL58" s="77"/>
      <c r="AM58" s="77"/>
      <c r="AN58" s="82" t="s">
        <v>38</v>
      </c>
      <c r="AO58" s="82" t="s">
        <v>38</v>
      </c>
      <c r="AP58" s="82" t="s">
        <v>38</v>
      </c>
      <c r="AQ58" s="82" t="s">
        <v>38</v>
      </c>
      <c r="AR58" s="82" t="s">
        <v>38</v>
      </c>
      <c r="AS58" s="93" t="s">
        <v>38</v>
      </c>
      <c r="AT58" s="166" t="s">
        <v>38</v>
      </c>
      <c r="AU58" s="82" t="s">
        <v>38</v>
      </c>
      <c r="AV58" s="82" t="s">
        <v>38</v>
      </c>
      <c r="AW58" s="82" t="s">
        <v>38</v>
      </c>
      <c r="AX58" s="82" t="s">
        <v>38</v>
      </c>
    </row>
    <row r="59" spans="1:50" ht="150">
      <c r="A59" s="231" t="s">
        <v>1324</v>
      </c>
      <c r="B59" s="153" t="s">
        <v>1325</v>
      </c>
      <c r="C59" s="73" t="s">
        <v>1326</v>
      </c>
      <c r="D59" s="84" t="s">
        <v>395</v>
      </c>
      <c r="E59" s="81" t="s">
        <v>962</v>
      </c>
      <c r="F59" s="77"/>
      <c r="G59" s="77"/>
      <c r="H59" s="77"/>
      <c r="I59" s="73" t="s">
        <v>1327</v>
      </c>
      <c r="J59" s="77" t="s">
        <v>955</v>
      </c>
      <c r="K59" s="77" t="s">
        <v>350</v>
      </c>
      <c r="L59" s="77"/>
      <c r="M59" s="77"/>
      <c r="N59" s="77"/>
      <c r="O59" s="73" t="s">
        <v>1328</v>
      </c>
      <c r="P59" s="197" t="s">
        <v>802</v>
      </c>
      <c r="Q59" s="203"/>
      <c r="R59" s="203"/>
      <c r="S59" s="203"/>
      <c r="T59" s="130"/>
      <c r="U59" s="130"/>
      <c r="V59" s="130"/>
      <c r="W59" s="130"/>
      <c r="X59" s="139" t="s">
        <v>1329</v>
      </c>
      <c r="Y59" s="152" t="s">
        <v>1330</v>
      </c>
      <c r="Z59" s="79" t="s">
        <v>4</v>
      </c>
      <c r="AA59" s="77"/>
      <c r="AB59" s="77"/>
      <c r="AC59" s="77"/>
      <c r="AD59" s="84" t="s">
        <v>1331</v>
      </c>
      <c r="AE59" s="73" t="s">
        <v>630</v>
      </c>
      <c r="AF59" s="119" t="s">
        <v>834</v>
      </c>
      <c r="AG59" s="80"/>
      <c r="AH59" s="77"/>
      <c r="AI59" s="77"/>
      <c r="AJ59" s="84">
        <v>26</v>
      </c>
      <c r="AK59" s="85"/>
      <c r="AL59" s="77"/>
      <c r="AM59" s="77"/>
      <c r="AN59" s="73">
        <v>26</v>
      </c>
      <c r="AO59" s="84" t="s">
        <v>85</v>
      </c>
      <c r="AP59" s="254" t="s">
        <v>1332</v>
      </c>
      <c r="AQ59" s="254" t="s">
        <v>1332</v>
      </c>
      <c r="AR59" s="84" t="s">
        <v>397</v>
      </c>
      <c r="AS59" s="84" t="s">
        <v>85</v>
      </c>
      <c r="AT59" s="225">
        <v>1300</v>
      </c>
      <c r="AU59" s="84"/>
      <c r="AV59" s="84"/>
      <c r="AW59" s="84" t="s">
        <v>810</v>
      </c>
      <c r="AX59" s="84" t="s">
        <v>1333</v>
      </c>
    </row>
    <row r="60" spans="1:50" ht="229.5">
      <c r="A60" s="239" t="s">
        <v>435</v>
      </c>
      <c r="B60" s="136" t="s">
        <v>1334</v>
      </c>
      <c r="C60" s="115" t="s">
        <v>1335</v>
      </c>
      <c r="D60" s="115"/>
      <c r="E60" s="81" t="s">
        <v>962</v>
      </c>
      <c r="F60" s="116"/>
      <c r="G60" s="116"/>
      <c r="H60" s="116"/>
      <c r="I60" s="115" t="s">
        <v>1336</v>
      </c>
      <c r="J60" s="130" t="s">
        <v>14</v>
      </c>
      <c r="K60" s="116" t="s">
        <v>371</v>
      </c>
      <c r="L60" s="116"/>
      <c r="M60" s="116"/>
      <c r="N60" s="116"/>
      <c r="O60" s="138" t="s">
        <v>1337</v>
      </c>
      <c r="P60" s="197" t="s">
        <v>802</v>
      </c>
      <c r="Q60" s="197"/>
      <c r="R60" s="197"/>
      <c r="S60" s="197"/>
      <c r="T60" s="197" t="s">
        <v>803</v>
      </c>
      <c r="U60" s="203"/>
      <c r="V60" s="203"/>
      <c r="W60" s="140"/>
      <c r="X60" s="139" t="s">
        <v>1338</v>
      </c>
      <c r="Y60" s="89" t="s">
        <v>1339</v>
      </c>
      <c r="Z60" s="79" t="s">
        <v>4</v>
      </c>
      <c r="AA60" s="116"/>
      <c r="AB60" s="116"/>
      <c r="AC60" s="116"/>
      <c r="AD60" s="115" t="s">
        <v>1340</v>
      </c>
      <c r="AE60" s="115"/>
      <c r="AF60" s="119" t="s">
        <v>806</v>
      </c>
      <c r="AG60" s="80"/>
      <c r="AH60" s="116"/>
      <c r="AI60" s="116"/>
      <c r="AJ60" s="141"/>
      <c r="AK60" s="142"/>
      <c r="AL60" s="143"/>
      <c r="AM60" s="143"/>
      <c r="AN60" s="115"/>
      <c r="AO60" s="115"/>
      <c r="AP60" s="144"/>
      <c r="AQ60" s="115"/>
      <c r="AR60" s="145"/>
      <c r="AS60" s="146"/>
      <c r="AT60" s="205"/>
      <c r="AU60" s="147"/>
      <c r="AV60" s="147"/>
      <c r="AW60" s="147" t="s">
        <v>810</v>
      </c>
      <c r="AX60" s="141"/>
    </row>
    <row r="61" spans="1:50" ht="331.5">
      <c r="A61" s="239" t="s">
        <v>1341</v>
      </c>
      <c r="B61" s="82" t="s">
        <v>38</v>
      </c>
      <c r="C61" s="60" t="s">
        <v>1342</v>
      </c>
      <c r="D61" s="165" t="s">
        <v>1343</v>
      </c>
      <c r="E61" s="130" t="s">
        <v>838</v>
      </c>
      <c r="F61" s="255"/>
      <c r="G61" s="255"/>
      <c r="H61" s="255"/>
      <c r="I61" s="165" t="s">
        <v>1344</v>
      </c>
      <c r="J61" s="130" t="s">
        <v>14</v>
      </c>
      <c r="K61" s="130" t="s">
        <v>840</v>
      </c>
      <c r="L61" s="255"/>
      <c r="M61" s="255"/>
      <c r="N61" s="255"/>
      <c r="O61" s="165" t="s">
        <v>1345</v>
      </c>
      <c r="P61" s="197" t="s">
        <v>802</v>
      </c>
      <c r="Q61" s="255"/>
      <c r="R61" s="255"/>
      <c r="S61" s="255"/>
      <c r="T61" s="197" t="s">
        <v>803</v>
      </c>
      <c r="U61" s="255"/>
      <c r="V61" s="255"/>
      <c r="W61" s="255"/>
      <c r="X61" s="167" t="s">
        <v>1346</v>
      </c>
      <c r="Y61" s="86" t="s">
        <v>1347</v>
      </c>
      <c r="Z61" s="79" t="s">
        <v>4</v>
      </c>
      <c r="AD61" s="86" t="s">
        <v>1348</v>
      </c>
      <c r="AE61" s="86" t="s">
        <v>1349</v>
      </c>
      <c r="AF61" s="119" t="s">
        <v>823</v>
      </c>
      <c r="AJ61" s="115" t="s">
        <v>1350</v>
      </c>
      <c r="AN61" s="115" t="s">
        <v>1350</v>
      </c>
      <c r="AO61" s="115" t="s">
        <v>1350</v>
      </c>
      <c r="AP61" s="115" t="s">
        <v>1350</v>
      </c>
      <c r="AQ61" s="115" t="s">
        <v>1350</v>
      </c>
      <c r="AR61" s="115" t="s">
        <v>1350</v>
      </c>
      <c r="AS61" s="115" t="s">
        <v>1350</v>
      </c>
      <c r="AT61" s="115" t="s">
        <v>1350</v>
      </c>
      <c r="AW61" s="86" t="s">
        <v>835</v>
      </c>
      <c r="AX61" s="86" t="s">
        <v>1351</v>
      </c>
    </row>
    <row r="62" spans="1:50" ht="236.25">
      <c r="A62" s="239" t="s">
        <v>1352</v>
      </c>
      <c r="B62" s="165" t="s">
        <v>1353</v>
      </c>
      <c r="C62" s="165" t="s">
        <v>1354</v>
      </c>
      <c r="D62" s="165" t="s">
        <v>1355</v>
      </c>
      <c r="E62" s="130" t="s">
        <v>14</v>
      </c>
      <c r="F62" s="255"/>
      <c r="G62" s="255"/>
      <c r="H62" s="255"/>
      <c r="I62" s="165" t="s">
        <v>1356</v>
      </c>
      <c r="J62" s="130" t="s">
        <v>14</v>
      </c>
      <c r="K62" s="116" t="s">
        <v>371</v>
      </c>
      <c r="L62" s="255"/>
      <c r="M62" s="255"/>
      <c r="N62" s="255"/>
      <c r="O62" s="165" t="s">
        <v>1357</v>
      </c>
      <c r="P62" s="197" t="s">
        <v>802</v>
      </c>
      <c r="Q62" s="255"/>
      <c r="R62" s="255"/>
      <c r="S62" s="255"/>
      <c r="T62" s="197" t="s">
        <v>803</v>
      </c>
      <c r="U62" s="255"/>
      <c r="V62" s="255"/>
      <c r="W62" s="255"/>
      <c r="X62" s="165" t="s">
        <v>1358</v>
      </c>
      <c r="Y62" s="149" t="s">
        <v>1359</v>
      </c>
      <c r="Z62" s="79" t="s">
        <v>4</v>
      </c>
      <c r="AD62" s="86" t="s">
        <v>1360</v>
      </c>
      <c r="AE62" s="86" t="s">
        <v>1361</v>
      </c>
      <c r="AF62" s="119" t="s">
        <v>834</v>
      </c>
      <c r="AJ62" s="86">
        <v>12</v>
      </c>
      <c r="AN62" s="86">
        <v>12</v>
      </c>
      <c r="AO62" s="86" t="s">
        <v>45</v>
      </c>
      <c r="AP62" s="82" t="s">
        <v>38</v>
      </c>
      <c r="AQ62" s="82" t="s">
        <v>38</v>
      </c>
      <c r="AR62" s="86" t="s">
        <v>1362</v>
      </c>
      <c r="AS62" s="86" t="s">
        <v>45</v>
      </c>
      <c r="AT62" s="86">
        <v>33</v>
      </c>
      <c r="AW62" s="86" t="s">
        <v>810</v>
      </c>
      <c r="AX62" s="86" t="s">
        <v>1363</v>
      </c>
    </row>
    <row r="63" spans="1:50" ht="409.5">
      <c r="A63" s="239" t="s">
        <v>1364</v>
      </c>
      <c r="B63" s="165" t="s">
        <v>1365</v>
      </c>
      <c r="C63" s="165" t="s">
        <v>1366</v>
      </c>
      <c r="D63" s="165" t="s">
        <v>1367</v>
      </c>
      <c r="E63" s="130" t="s">
        <v>14</v>
      </c>
      <c r="F63" s="255"/>
      <c r="G63" s="255"/>
      <c r="H63" s="255"/>
      <c r="I63" s="165" t="s">
        <v>1368</v>
      </c>
      <c r="J63" s="130" t="s">
        <v>14</v>
      </c>
      <c r="K63" s="189" t="s">
        <v>945</v>
      </c>
      <c r="L63" s="255"/>
      <c r="M63" s="255"/>
      <c r="N63" s="255"/>
      <c r="O63" s="165" t="s">
        <v>1369</v>
      </c>
      <c r="P63" s="197" t="s">
        <v>802</v>
      </c>
      <c r="Q63" s="255"/>
      <c r="R63" s="255"/>
      <c r="S63" s="255"/>
      <c r="T63" s="197" t="s">
        <v>803</v>
      </c>
      <c r="U63" s="255"/>
      <c r="V63" s="255"/>
      <c r="W63" s="255"/>
      <c r="X63" s="86" t="s">
        <v>1370</v>
      </c>
      <c r="Y63" s="149" t="s">
        <v>1371</v>
      </c>
      <c r="Z63" s="79" t="s">
        <v>806</v>
      </c>
      <c r="AD63" s="86" t="s">
        <v>1372</v>
      </c>
      <c r="AE63" s="86" t="s">
        <v>1373</v>
      </c>
      <c r="AF63" s="119" t="s">
        <v>806</v>
      </c>
      <c r="AJ63" s="82" t="s">
        <v>38</v>
      </c>
      <c r="AN63" s="82" t="s">
        <v>38</v>
      </c>
      <c r="AO63" s="86" t="s">
        <v>45</v>
      </c>
      <c r="AP63" s="82" t="s">
        <v>38</v>
      </c>
      <c r="AQ63" s="82" t="s">
        <v>38</v>
      </c>
      <c r="AR63" s="86" t="s">
        <v>1374</v>
      </c>
      <c r="AS63" s="82" t="s">
        <v>38</v>
      </c>
      <c r="AT63" s="82" t="s">
        <v>38</v>
      </c>
      <c r="AW63" s="86" t="s">
        <v>810</v>
      </c>
      <c r="AX63" s="86" t="s">
        <v>1375</v>
      </c>
    </row>
    <row r="64" spans="1:50">
      <c r="A64" s="257"/>
      <c r="B64" s="60"/>
      <c r="C64" s="60"/>
      <c r="D64" s="60"/>
      <c r="E64" s="255"/>
      <c r="F64" s="255"/>
      <c r="G64" s="255"/>
      <c r="H64" s="255"/>
      <c r="I64" s="60"/>
      <c r="J64" s="255"/>
      <c r="K64" s="255"/>
      <c r="L64" s="255"/>
      <c r="M64" s="255"/>
      <c r="N64" s="255"/>
      <c r="O64" s="60"/>
      <c r="P64" s="255"/>
      <c r="Q64" s="255"/>
      <c r="R64" s="255"/>
      <c r="S64" s="255"/>
      <c r="T64" s="255"/>
      <c r="U64" s="255"/>
      <c r="V64" s="255"/>
      <c r="W64" s="255"/>
      <c r="X64" s="60"/>
    </row>
    <row r="65" spans="1:24">
      <c r="A65" s="257"/>
      <c r="B65" s="60"/>
      <c r="C65" s="60"/>
      <c r="D65" s="60"/>
      <c r="E65" s="255"/>
      <c r="F65" s="255"/>
      <c r="G65" s="255"/>
      <c r="H65" s="255"/>
      <c r="I65" s="60"/>
      <c r="J65" s="255"/>
      <c r="K65" s="255"/>
      <c r="L65" s="255"/>
      <c r="M65" s="255"/>
      <c r="N65" s="255"/>
      <c r="O65" s="60"/>
      <c r="P65" s="255"/>
      <c r="Q65" s="255"/>
      <c r="R65" s="255"/>
      <c r="S65" s="255"/>
      <c r="T65" s="255"/>
      <c r="U65" s="255"/>
      <c r="V65" s="255"/>
      <c r="W65" s="255"/>
      <c r="X65" s="60"/>
    </row>
    <row r="66" spans="1:24">
      <c r="A66" s="257"/>
      <c r="B66" s="60"/>
      <c r="C66" s="60"/>
      <c r="D66" s="60"/>
      <c r="E66" s="255"/>
      <c r="F66" s="255"/>
      <c r="G66" s="255"/>
      <c r="H66" s="255"/>
      <c r="I66" s="60"/>
      <c r="J66" s="255"/>
      <c r="K66" s="255"/>
      <c r="L66" s="255"/>
      <c r="M66" s="255"/>
      <c r="N66" s="255"/>
      <c r="O66" s="60"/>
      <c r="P66" s="255"/>
      <c r="Q66" s="255"/>
      <c r="R66" s="255"/>
      <c r="S66" s="255"/>
      <c r="T66" s="255"/>
      <c r="U66" s="255"/>
      <c r="V66" s="255"/>
      <c r="W66" s="255"/>
      <c r="X66" s="60"/>
    </row>
    <row r="67" spans="1:24">
      <c r="A67" s="257"/>
      <c r="B67" s="60"/>
      <c r="C67" s="60"/>
      <c r="D67" s="60"/>
      <c r="E67" s="255"/>
      <c r="F67" s="255"/>
      <c r="G67" s="255"/>
      <c r="H67" s="255"/>
      <c r="I67" s="60"/>
      <c r="J67" s="255"/>
      <c r="K67" s="255"/>
      <c r="L67" s="255"/>
      <c r="M67" s="255"/>
      <c r="N67" s="255"/>
      <c r="O67" s="60"/>
      <c r="P67" s="255"/>
      <c r="Q67" s="255"/>
      <c r="R67" s="255"/>
      <c r="S67" s="255"/>
      <c r="T67" s="255"/>
      <c r="U67" s="255"/>
      <c r="V67" s="255"/>
      <c r="W67" s="255"/>
      <c r="X67" s="60"/>
    </row>
    <row r="68" spans="1:24">
      <c r="A68" s="257"/>
      <c r="B68" s="60"/>
      <c r="C68" s="60"/>
      <c r="D68" s="60"/>
      <c r="E68" s="255"/>
      <c r="F68" s="255"/>
      <c r="G68" s="255"/>
      <c r="H68" s="255"/>
      <c r="I68" s="60"/>
      <c r="J68" s="255"/>
      <c r="K68" s="255"/>
      <c r="L68" s="255"/>
      <c r="M68" s="255"/>
      <c r="N68" s="255"/>
      <c r="O68" s="60"/>
      <c r="P68" s="255"/>
      <c r="Q68" s="255"/>
      <c r="R68" s="255"/>
      <c r="S68" s="255"/>
      <c r="T68" s="255"/>
      <c r="U68" s="255"/>
      <c r="V68" s="255"/>
      <c r="W68" s="255"/>
      <c r="X68" s="60"/>
    </row>
    <row r="69" spans="1:24">
      <c r="A69" s="257"/>
      <c r="B69" s="60"/>
      <c r="C69" s="60"/>
      <c r="D69" s="60"/>
      <c r="E69" s="255"/>
      <c r="F69" s="255"/>
      <c r="G69" s="255"/>
      <c r="H69" s="255"/>
      <c r="I69" s="60"/>
      <c r="J69" s="255"/>
      <c r="K69" s="255"/>
      <c r="L69" s="255"/>
      <c r="M69" s="255"/>
      <c r="N69" s="255"/>
      <c r="O69" s="60"/>
      <c r="P69" s="255"/>
      <c r="Q69" s="255"/>
      <c r="R69" s="255"/>
      <c r="S69" s="255"/>
      <c r="T69" s="255"/>
      <c r="U69" s="255"/>
      <c r="V69" s="255"/>
      <c r="W69" s="255"/>
      <c r="X69" s="60"/>
    </row>
    <row r="70" spans="1:24">
      <c r="A70" s="257"/>
      <c r="B70" s="60"/>
      <c r="C70" s="60"/>
      <c r="D70" s="60"/>
      <c r="E70" s="255"/>
      <c r="F70" s="255"/>
      <c r="G70" s="255"/>
      <c r="H70" s="255"/>
      <c r="I70" s="60"/>
      <c r="J70" s="255"/>
      <c r="K70" s="255"/>
      <c r="L70" s="255"/>
      <c r="M70" s="255"/>
      <c r="N70" s="255"/>
      <c r="O70" s="60"/>
      <c r="P70" s="255"/>
      <c r="Q70" s="255"/>
      <c r="R70" s="255"/>
      <c r="S70" s="255"/>
      <c r="T70" s="255"/>
      <c r="U70" s="255"/>
      <c r="V70" s="255"/>
      <c r="W70" s="255"/>
      <c r="X70" s="60"/>
    </row>
    <row r="71" spans="1:24">
      <c r="A71" s="257"/>
      <c r="B71" s="60"/>
      <c r="C71" s="60"/>
      <c r="D71" s="60"/>
      <c r="E71" s="255"/>
      <c r="F71" s="255"/>
      <c r="G71" s="255"/>
      <c r="H71" s="255"/>
      <c r="I71" s="60"/>
      <c r="J71" s="255"/>
      <c r="K71" s="255"/>
      <c r="L71" s="255"/>
      <c r="M71" s="255"/>
      <c r="N71" s="255"/>
      <c r="O71" s="60"/>
      <c r="P71" s="255"/>
      <c r="Q71" s="255"/>
      <c r="R71" s="255"/>
      <c r="S71" s="255"/>
      <c r="T71" s="255"/>
      <c r="U71" s="255"/>
      <c r="V71" s="255"/>
      <c r="W71" s="255"/>
      <c r="X71" s="60"/>
    </row>
    <row r="72" spans="1:24">
      <c r="A72" s="257"/>
      <c r="B72" s="60"/>
      <c r="C72" s="60"/>
      <c r="D72" s="60"/>
      <c r="E72" s="255"/>
      <c r="F72" s="255"/>
      <c r="G72" s="255"/>
      <c r="H72" s="255"/>
      <c r="I72" s="60"/>
      <c r="J72" s="255"/>
      <c r="K72" s="255"/>
      <c r="L72" s="255"/>
      <c r="M72" s="255"/>
      <c r="N72" s="255"/>
      <c r="O72" s="60"/>
      <c r="P72" s="255"/>
      <c r="Q72" s="255"/>
      <c r="R72" s="255"/>
      <c r="S72" s="255"/>
      <c r="T72" s="255"/>
      <c r="U72" s="255"/>
      <c r="V72" s="255"/>
      <c r="W72" s="255"/>
      <c r="X72" s="60"/>
    </row>
    <row r="73" spans="1:24">
      <c r="A73" s="257"/>
      <c r="B73" s="60"/>
      <c r="C73" s="60"/>
      <c r="D73" s="60"/>
      <c r="E73" s="255"/>
      <c r="F73" s="255"/>
      <c r="G73" s="255"/>
      <c r="H73" s="255"/>
      <c r="I73" s="60"/>
      <c r="J73" s="255"/>
      <c r="K73" s="255"/>
      <c r="L73" s="255"/>
      <c r="M73" s="255"/>
      <c r="N73" s="255"/>
      <c r="O73" s="60"/>
      <c r="P73" s="255"/>
      <c r="Q73" s="255"/>
      <c r="R73" s="255"/>
      <c r="S73" s="255"/>
      <c r="T73" s="255"/>
      <c r="U73" s="255"/>
      <c r="V73" s="255"/>
      <c r="W73" s="255"/>
      <c r="X73" s="60"/>
    </row>
    <row r="74" spans="1:24">
      <c r="A74" s="257"/>
      <c r="B74" s="60"/>
      <c r="C74" s="60"/>
      <c r="D74" s="60"/>
      <c r="E74" s="255"/>
      <c r="F74" s="255"/>
      <c r="G74" s="255"/>
      <c r="H74" s="255"/>
      <c r="I74" s="60"/>
      <c r="J74" s="255"/>
      <c r="K74" s="255"/>
      <c r="L74" s="255"/>
      <c r="M74" s="255"/>
      <c r="N74" s="255"/>
      <c r="O74" s="60"/>
      <c r="P74" s="255"/>
      <c r="Q74" s="255"/>
      <c r="R74" s="255"/>
      <c r="S74" s="255"/>
      <c r="T74" s="255"/>
      <c r="U74" s="255"/>
      <c r="V74" s="255"/>
      <c r="W74" s="255"/>
      <c r="X74" s="60"/>
    </row>
    <row r="75" spans="1:24">
      <c r="A75" s="257"/>
      <c r="B75" s="60"/>
      <c r="C75" s="60"/>
      <c r="D75" s="60"/>
      <c r="E75" s="255"/>
      <c r="F75" s="255"/>
      <c r="G75" s="255"/>
      <c r="H75" s="255"/>
      <c r="I75" s="60"/>
      <c r="J75" s="255"/>
      <c r="K75" s="255"/>
      <c r="L75" s="255"/>
      <c r="M75" s="255"/>
      <c r="N75" s="255"/>
      <c r="O75" s="60"/>
      <c r="P75" s="255"/>
      <c r="Q75" s="255"/>
      <c r="R75" s="255"/>
      <c r="S75" s="255"/>
      <c r="T75" s="255"/>
      <c r="U75" s="255"/>
      <c r="V75" s="255"/>
      <c r="W75" s="255"/>
      <c r="X75" s="60"/>
    </row>
    <row r="76" spans="1:24">
      <c r="A76" s="257"/>
      <c r="B76" s="60"/>
      <c r="C76" s="60"/>
      <c r="D76" s="60"/>
      <c r="E76" s="255"/>
      <c r="F76" s="255"/>
      <c r="G76" s="255"/>
      <c r="H76" s="255"/>
      <c r="I76" s="60"/>
      <c r="J76" s="255"/>
      <c r="K76" s="255"/>
      <c r="L76" s="255"/>
      <c r="M76" s="255"/>
      <c r="N76" s="255"/>
      <c r="O76" s="60"/>
      <c r="P76" s="255"/>
      <c r="Q76" s="255"/>
      <c r="R76" s="255"/>
      <c r="S76" s="255"/>
      <c r="T76" s="255"/>
      <c r="U76" s="255"/>
      <c r="V76" s="255"/>
      <c r="W76" s="255"/>
      <c r="X76" s="60"/>
    </row>
    <row r="77" spans="1:24">
      <c r="A77" s="257"/>
      <c r="B77" s="60"/>
      <c r="C77" s="60"/>
      <c r="D77" s="60"/>
      <c r="E77" s="255"/>
      <c r="F77" s="255"/>
      <c r="G77" s="255"/>
      <c r="H77" s="255"/>
      <c r="I77" s="60"/>
      <c r="J77" s="255"/>
      <c r="K77" s="255"/>
      <c r="L77" s="255"/>
      <c r="M77" s="255"/>
      <c r="N77" s="255"/>
      <c r="O77" s="60"/>
      <c r="P77" s="255"/>
      <c r="Q77" s="255"/>
      <c r="R77" s="255"/>
      <c r="S77" s="255"/>
      <c r="T77" s="255"/>
      <c r="U77" s="255"/>
      <c r="V77" s="255"/>
      <c r="W77" s="255"/>
      <c r="X77" s="60"/>
    </row>
    <row r="78" spans="1:24">
      <c r="A78" s="257"/>
      <c r="B78" s="60"/>
      <c r="C78" s="60"/>
      <c r="D78" s="60"/>
      <c r="E78" s="255"/>
      <c r="F78" s="255"/>
      <c r="G78" s="255"/>
      <c r="H78" s="255"/>
      <c r="I78" s="60"/>
      <c r="J78" s="255"/>
      <c r="K78" s="255"/>
      <c r="L78" s="255"/>
      <c r="M78" s="255"/>
      <c r="N78" s="255"/>
      <c r="O78" s="60"/>
      <c r="P78" s="255"/>
      <c r="Q78" s="255"/>
      <c r="R78" s="255"/>
      <c r="S78" s="255"/>
      <c r="T78" s="255"/>
      <c r="U78" s="255"/>
      <c r="V78" s="255"/>
      <c r="W78" s="255"/>
      <c r="X78" s="60"/>
    </row>
    <row r="79" spans="1:24">
      <c r="A79" s="257"/>
      <c r="B79" s="60"/>
      <c r="C79" s="60"/>
      <c r="D79" s="60"/>
      <c r="E79" s="255"/>
      <c r="F79" s="255"/>
      <c r="G79" s="255"/>
      <c r="H79" s="255"/>
      <c r="I79" s="60"/>
      <c r="J79" s="255"/>
      <c r="K79" s="255"/>
      <c r="L79" s="255"/>
      <c r="M79" s="255"/>
      <c r="N79" s="255"/>
      <c r="O79" s="60"/>
      <c r="P79" s="255"/>
      <c r="Q79" s="255"/>
      <c r="R79" s="255"/>
      <c r="S79" s="255"/>
      <c r="T79" s="255"/>
      <c r="U79" s="255"/>
      <c r="V79" s="255"/>
      <c r="W79" s="255"/>
      <c r="X79" s="60"/>
    </row>
    <row r="80" spans="1:24">
      <c r="A80" s="257"/>
      <c r="B80" s="60"/>
      <c r="C80" s="60"/>
      <c r="D80" s="60"/>
      <c r="E80" s="255"/>
      <c r="F80" s="255"/>
      <c r="G80" s="255"/>
      <c r="H80" s="255"/>
      <c r="I80" s="60"/>
      <c r="J80" s="255"/>
      <c r="K80" s="255"/>
      <c r="L80" s="255"/>
      <c r="M80" s="255"/>
      <c r="N80" s="255"/>
      <c r="O80" s="60"/>
      <c r="P80" s="255"/>
      <c r="Q80" s="255"/>
      <c r="R80" s="255"/>
      <c r="S80" s="255"/>
      <c r="T80" s="255"/>
      <c r="U80" s="255"/>
      <c r="V80" s="255"/>
      <c r="W80" s="255"/>
      <c r="X80" s="60"/>
    </row>
    <row r="81" spans="1:24">
      <c r="A81" s="257"/>
      <c r="B81" s="60"/>
      <c r="C81" s="60"/>
      <c r="D81" s="60"/>
      <c r="E81" s="255"/>
      <c r="F81" s="255"/>
      <c r="G81" s="255"/>
      <c r="H81" s="255"/>
      <c r="I81" s="60"/>
      <c r="J81" s="255"/>
      <c r="K81" s="255"/>
      <c r="L81" s="255"/>
      <c r="M81" s="255"/>
      <c r="N81" s="255"/>
      <c r="O81" s="60"/>
      <c r="P81" s="255"/>
      <c r="Q81" s="255"/>
      <c r="R81" s="255"/>
      <c r="S81" s="255"/>
      <c r="T81" s="255"/>
      <c r="U81" s="255"/>
      <c r="V81" s="255"/>
      <c r="W81" s="255"/>
      <c r="X81" s="60"/>
    </row>
    <row r="82" spans="1:24">
      <c r="A82" s="257"/>
      <c r="B82" s="60"/>
      <c r="C82" s="60"/>
      <c r="D82" s="60"/>
      <c r="E82" s="255"/>
      <c r="F82" s="255"/>
      <c r="G82" s="255"/>
      <c r="H82" s="255"/>
      <c r="I82" s="60"/>
      <c r="J82" s="255"/>
      <c r="K82" s="255"/>
      <c r="L82" s="255"/>
      <c r="M82" s="255"/>
      <c r="N82" s="255"/>
      <c r="O82" s="60"/>
      <c r="P82" s="255"/>
      <c r="Q82" s="255"/>
      <c r="R82" s="255"/>
      <c r="S82" s="255"/>
      <c r="T82" s="255"/>
      <c r="U82" s="255"/>
      <c r="V82" s="255"/>
      <c r="W82" s="255"/>
      <c r="X82" s="60"/>
    </row>
    <row r="83" spans="1:24">
      <c r="A83" s="257"/>
      <c r="B83" s="60"/>
      <c r="C83" s="60"/>
      <c r="D83" s="60"/>
      <c r="E83" s="255"/>
      <c r="F83" s="255"/>
      <c r="G83" s="255"/>
      <c r="H83" s="255"/>
      <c r="I83" s="60"/>
      <c r="J83" s="255"/>
      <c r="K83" s="255"/>
      <c r="L83" s="255"/>
      <c r="M83" s="255"/>
      <c r="N83" s="255"/>
      <c r="O83" s="60"/>
      <c r="P83" s="255"/>
      <c r="Q83" s="255"/>
      <c r="R83" s="255"/>
      <c r="S83" s="255"/>
      <c r="T83" s="255"/>
      <c r="U83" s="255"/>
      <c r="V83" s="255"/>
      <c r="W83" s="255"/>
      <c r="X83" s="60"/>
    </row>
    <row r="84" spans="1:24">
      <c r="A84" s="257"/>
      <c r="B84" s="60"/>
      <c r="C84" s="60"/>
      <c r="D84" s="60"/>
      <c r="E84" s="255"/>
      <c r="F84" s="255"/>
      <c r="G84" s="255"/>
      <c r="H84" s="255"/>
      <c r="I84" s="60"/>
      <c r="J84" s="255"/>
      <c r="K84" s="255"/>
      <c r="L84" s="255"/>
      <c r="M84" s="255"/>
      <c r="N84" s="255"/>
      <c r="O84" s="60"/>
      <c r="P84" s="255"/>
      <c r="Q84" s="255"/>
      <c r="R84" s="255"/>
      <c r="S84" s="255"/>
      <c r="T84" s="255"/>
      <c r="U84" s="255"/>
      <c r="V84" s="255"/>
      <c r="W84" s="255"/>
      <c r="X84" s="60"/>
    </row>
    <row r="85" spans="1:24">
      <c r="A85" s="257"/>
      <c r="B85" s="60"/>
      <c r="C85" s="60"/>
      <c r="D85" s="60"/>
      <c r="E85" s="255"/>
      <c r="F85" s="255"/>
      <c r="G85" s="255"/>
      <c r="H85" s="255"/>
      <c r="I85" s="60"/>
      <c r="J85" s="255"/>
      <c r="K85" s="255"/>
      <c r="L85" s="255"/>
      <c r="M85" s="255"/>
      <c r="N85" s="255"/>
      <c r="O85" s="60"/>
      <c r="P85" s="255"/>
      <c r="Q85" s="255"/>
      <c r="R85" s="255"/>
      <c r="S85" s="255"/>
      <c r="T85" s="255"/>
      <c r="U85" s="255"/>
      <c r="V85" s="255"/>
      <c r="W85" s="255"/>
      <c r="X85" s="60"/>
    </row>
    <row r="86" spans="1:24">
      <c r="A86" s="257"/>
      <c r="B86" s="60"/>
      <c r="C86" s="60"/>
      <c r="D86" s="60"/>
      <c r="E86" s="255"/>
      <c r="F86" s="255"/>
      <c r="G86" s="255"/>
      <c r="H86" s="255"/>
      <c r="I86" s="60"/>
      <c r="J86" s="255"/>
      <c r="K86" s="255"/>
      <c r="L86" s="255"/>
      <c r="M86" s="255"/>
      <c r="N86" s="255"/>
      <c r="O86" s="60"/>
      <c r="P86" s="255"/>
      <c r="Q86" s="255"/>
      <c r="R86" s="255"/>
      <c r="S86" s="255"/>
      <c r="T86" s="255"/>
      <c r="U86" s="255"/>
      <c r="V86" s="255"/>
      <c r="W86" s="255"/>
      <c r="X86" s="60"/>
    </row>
    <row r="87" spans="1:24">
      <c r="A87" s="257"/>
      <c r="B87" s="60"/>
      <c r="C87" s="60"/>
      <c r="D87" s="60"/>
      <c r="E87" s="255"/>
      <c r="F87" s="255"/>
      <c r="G87" s="255"/>
      <c r="H87" s="255"/>
      <c r="I87" s="60"/>
      <c r="J87" s="255"/>
      <c r="K87" s="255"/>
      <c r="L87" s="255"/>
      <c r="M87" s="255"/>
      <c r="N87" s="255"/>
      <c r="O87" s="60"/>
      <c r="P87" s="255"/>
      <c r="Q87" s="255"/>
      <c r="R87" s="255"/>
      <c r="S87" s="255"/>
      <c r="T87" s="255"/>
      <c r="U87" s="255"/>
      <c r="V87" s="255"/>
      <c r="W87" s="255"/>
      <c r="X87" s="60"/>
    </row>
    <row r="88" spans="1:24">
      <c r="A88" s="257"/>
      <c r="B88" s="60"/>
      <c r="C88" s="60"/>
      <c r="D88" s="60"/>
      <c r="E88" s="255"/>
      <c r="F88" s="255"/>
      <c r="G88" s="255"/>
      <c r="H88" s="255"/>
      <c r="I88" s="60"/>
      <c r="J88" s="255"/>
      <c r="K88" s="255"/>
      <c r="L88" s="255"/>
      <c r="M88" s="255"/>
      <c r="N88" s="255"/>
      <c r="O88" s="60"/>
      <c r="P88" s="255"/>
      <c r="Q88" s="255"/>
      <c r="R88" s="255"/>
      <c r="S88" s="255"/>
      <c r="T88" s="255"/>
      <c r="U88" s="255"/>
      <c r="V88" s="255"/>
      <c r="W88" s="255"/>
      <c r="X88" s="60"/>
    </row>
    <row r="89" spans="1:24">
      <c r="A89" s="257"/>
      <c r="B89" s="60"/>
      <c r="C89" s="60"/>
      <c r="D89" s="60"/>
      <c r="E89" s="255"/>
      <c r="F89" s="255"/>
      <c r="G89" s="255"/>
      <c r="H89" s="255"/>
      <c r="I89" s="60"/>
      <c r="J89" s="255"/>
      <c r="K89" s="255"/>
      <c r="L89" s="255"/>
      <c r="M89" s="255"/>
      <c r="N89" s="255"/>
      <c r="O89" s="60"/>
      <c r="P89" s="255"/>
      <c r="Q89" s="255"/>
      <c r="R89" s="255"/>
      <c r="S89" s="255"/>
      <c r="T89" s="255"/>
      <c r="U89" s="255"/>
      <c r="V89" s="255"/>
      <c r="W89" s="255"/>
      <c r="X89" s="60"/>
    </row>
    <row r="90" spans="1:24">
      <c r="A90" s="257"/>
      <c r="B90" s="60"/>
      <c r="C90" s="60"/>
      <c r="D90" s="60"/>
      <c r="E90" s="255"/>
      <c r="F90" s="255"/>
      <c r="G90" s="255"/>
      <c r="H90" s="255"/>
      <c r="I90" s="60"/>
      <c r="J90" s="255"/>
      <c r="K90" s="255"/>
      <c r="L90" s="255"/>
      <c r="M90" s="255"/>
      <c r="N90" s="255"/>
      <c r="O90" s="60"/>
      <c r="P90" s="255"/>
      <c r="Q90" s="255"/>
      <c r="R90" s="255"/>
      <c r="S90" s="255"/>
      <c r="T90" s="255"/>
      <c r="U90" s="255"/>
      <c r="V90" s="255"/>
      <c r="W90" s="255"/>
      <c r="X90" s="60"/>
    </row>
    <row r="91" spans="1:24">
      <c r="A91" s="257"/>
      <c r="B91" s="60"/>
      <c r="C91" s="60"/>
      <c r="D91" s="60"/>
      <c r="E91" s="255"/>
      <c r="F91" s="255"/>
      <c r="G91" s="255"/>
      <c r="H91" s="255"/>
      <c r="I91" s="60"/>
      <c r="J91" s="255"/>
      <c r="K91" s="255"/>
      <c r="L91" s="255"/>
      <c r="M91" s="255"/>
      <c r="N91" s="255"/>
      <c r="O91" s="60"/>
      <c r="P91" s="255"/>
      <c r="Q91" s="255"/>
      <c r="R91" s="255"/>
      <c r="S91" s="255"/>
      <c r="T91" s="255"/>
      <c r="U91" s="255"/>
      <c r="V91" s="255"/>
      <c r="W91" s="255"/>
      <c r="X91" s="60"/>
    </row>
    <row r="92" spans="1:24">
      <c r="A92" s="257"/>
      <c r="B92" s="60"/>
      <c r="C92" s="60"/>
      <c r="D92" s="60"/>
      <c r="E92" s="255"/>
      <c r="F92" s="255"/>
      <c r="G92" s="255"/>
      <c r="H92" s="255"/>
      <c r="I92" s="60"/>
      <c r="J92" s="255"/>
      <c r="K92" s="255"/>
      <c r="L92" s="255"/>
      <c r="M92" s="255"/>
      <c r="N92" s="255"/>
      <c r="O92" s="60"/>
      <c r="P92" s="255"/>
      <c r="Q92" s="255"/>
      <c r="R92" s="255"/>
      <c r="S92" s="255"/>
      <c r="T92" s="255"/>
      <c r="U92" s="255"/>
      <c r="V92" s="255"/>
      <c r="W92" s="255"/>
      <c r="X92" s="60"/>
    </row>
    <row r="93" spans="1:24">
      <c r="A93" s="257"/>
      <c r="B93" s="60"/>
      <c r="C93" s="60"/>
      <c r="D93" s="60"/>
      <c r="E93" s="255"/>
      <c r="F93" s="255"/>
      <c r="G93" s="255"/>
      <c r="H93" s="255"/>
      <c r="I93" s="60"/>
      <c r="J93" s="255"/>
      <c r="K93" s="255"/>
      <c r="L93" s="255"/>
      <c r="M93" s="255"/>
      <c r="N93" s="255"/>
      <c r="O93" s="60"/>
      <c r="P93" s="255"/>
      <c r="Q93" s="255"/>
      <c r="R93" s="255"/>
      <c r="S93" s="255"/>
      <c r="T93" s="255"/>
      <c r="U93" s="255"/>
      <c r="V93" s="255"/>
      <c r="W93" s="255"/>
      <c r="X93" s="60"/>
    </row>
    <row r="94" spans="1:24">
      <c r="A94" s="257"/>
      <c r="B94" s="60"/>
      <c r="C94" s="60"/>
      <c r="D94" s="60"/>
      <c r="E94" s="255"/>
      <c r="F94" s="255"/>
      <c r="G94" s="255"/>
      <c r="H94" s="255"/>
      <c r="I94" s="60"/>
      <c r="J94" s="255"/>
      <c r="K94" s="255"/>
      <c r="L94" s="255"/>
      <c r="M94" s="255"/>
      <c r="N94" s="255"/>
      <c r="O94" s="60"/>
      <c r="P94" s="255"/>
      <c r="Q94" s="255"/>
      <c r="R94" s="255"/>
      <c r="S94" s="255"/>
      <c r="T94" s="255"/>
      <c r="U94" s="255"/>
      <c r="V94" s="255"/>
      <c r="W94" s="255"/>
      <c r="X94" s="60"/>
    </row>
    <row r="95" spans="1:24">
      <c r="A95" s="257"/>
      <c r="B95" s="60"/>
      <c r="C95" s="60"/>
      <c r="D95" s="60"/>
      <c r="E95" s="255"/>
      <c r="F95" s="255"/>
      <c r="G95" s="255"/>
      <c r="H95" s="255"/>
      <c r="I95" s="60"/>
      <c r="J95" s="255"/>
      <c r="K95" s="255"/>
      <c r="L95" s="255"/>
      <c r="M95" s="255"/>
      <c r="N95" s="255"/>
      <c r="O95" s="60"/>
      <c r="P95" s="255"/>
      <c r="Q95" s="255"/>
      <c r="R95" s="255"/>
      <c r="S95" s="255"/>
      <c r="T95" s="255"/>
      <c r="U95" s="255"/>
      <c r="V95" s="255"/>
      <c r="W95" s="255"/>
      <c r="X95" s="60"/>
    </row>
    <row r="96" spans="1:24">
      <c r="A96" s="257"/>
      <c r="B96" s="60"/>
      <c r="C96" s="60"/>
      <c r="D96" s="60"/>
      <c r="E96" s="255"/>
      <c r="F96" s="255"/>
      <c r="G96" s="255"/>
      <c r="H96" s="255"/>
      <c r="I96" s="60"/>
      <c r="J96" s="255"/>
      <c r="K96" s="255"/>
      <c r="L96" s="255"/>
      <c r="M96" s="255"/>
      <c r="N96" s="255"/>
      <c r="O96" s="60"/>
      <c r="P96" s="255"/>
      <c r="Q96" s="255"/>
      <c r="R96" s="255"/>
      <c r="S96" s="255"/>
      <c r="T96" s="255"/>
      <c r="U96" s="255"/>
      <c r="V96" s="255"/>
      <c r="W96" s="255"/>
      <c r="X96" s="60"/>
    </row>
    <row r="97" spans="1:24">
      <c r="A97" s="257"/>
      <c r="B97" s="60"/>
      <c r="C97" s="60"/>
      <c r="D97" s="60"/>
      <c r="E97" s="255"/>
      <c r="F97" s="255"/>
      <c r="G97" s="255"/>
      <c r="H97" s="255"/>
      <c r="I97" s="60"/>
      <c r="J97" s="255"/>
      <c r="K97" s="255"/>
      <c r="L97" s="255"/>
      <c r="M97" s="255"/>
      <c r="N97" s="255"/>
      <c r="O97" s="60"/>
      <c r="P97" s="255"/>
      <c r="Q97" s="255"/>
      <c r="R97" s="255"/>
      <c r="S97" s="255"/>
      <c r="T97" s="255"/>
      <c r="U97" s="255"/>
      <c r="V97" s="255"/>
      <c r="W97" s="255"/>
      <c r="X97" s="60"/>
    </row>
    <row r="98" spans="1:24">
      <c r="A98" s="257"/>
      <c r="B98" s="60"/>
      <c r="C98" s="60"/>
      <c r="D98" s="60"/>
      <c r="E98" s="255"/>
      <c r="F98" s="255"/>
      <c r="G98" s="255"/>
      <c r="H98" s="255"/>
      <c r="I98" s="60"/>
      <c r="J98" s="255"/>
      <c r="K98" s="255"/>
      <c r="L98" s="255"/>
      <c r="M98" s="255"/>
      <c r="N98" s="255"/>
      <c r="O98" s="60"/>
      <c r="P98" s="255"/>
      <c r="Q98" s="255"/>
      <c r="R98" s="255"/>
      <c r="S98" s="255"/>
      <c r="T98" s="255"/>
      <c r="U98" s="255"/>
      <c r="V98" s="255"/>
      <c r="W98" s="255"/>
      <c r="X98" s="60"/>
    </row>
    <row r="99" spans="1:24">
      <c r="A99" s="257"/>
      <c r="B99" s="60"/>
      <c r="C99" s="60"/>
      <c r="D99" s="60"/>
      <c r="E99" s="255"/>
      <c r="F99" s="255"/>
      <c r="G99" s="255"/>
      <c r="H99" s="255"/>
      <c r="I99" s="60"/>
      <c r="J99" s="255"/>
      <c r="K99" s="255"/>
      <c r="L99" s="255"/>
      <c r="M99" s="255"/>
      <c r="N99" s="255"/>
      <c r="O99" s="60"/>
      <c r="P99" s="255"/>
      <c r="Q99" s="255"/>
      <c r="R99" s="255"/>
      <c r="S99" s="255"/>
      <c r="T99" s="255"/>
      <c r="U99" s="255"/>
      <c r="V99" s="255"/>
      <c r="W99" s="255"/>
      <c r="X99" s="60"/>
    </row>
    <row r="100" spans="1:24">
      <c r="A100" s="257"/>
      <c r="B100" s="60"/>
      <c r="C100" s="60"/>
      <c r="D100" s="60"/>
      <c r="E100" s="255"/>
      <c r="F100" s="255"/>
      <c r="G100" s="255"/>
      <c r="H100" s="255"/>
      <c r="I100" s="60"/>
      <c r="J100" s="255"/>
      <c r="K100" s="255"/>
      <c r="L100" s="255"/>
      <c r="M100" s="255"/>
      <c r="N100" s="255"/>
      <c r="O100" s="60"/>
      <c r="P100" s="255"/>
      <c r="Q100" s="255"/>
      <c r="R100" s="255"/>
      <c r="S100" s="255"/>
      <c r="T100" s="255"/>
      <c r="U100" s="255"/>
      <c r="V100" s="255"/>
      <c r="W100" s="255"/>
      <c r="X100" s="60"/>
    </row>
    <row r="101" spans="1:24">
      <c r="A101" s="257"/>
      <c r="B101" s="60"/>
      <c r="C101" s="60"/>
      <c r="D101" s="60"/>
      <c r="E101" s="255"/>
      <c r="F101" s="255"/>
      <c r="G101" s="255"/>
      <c r="H101" s="255"/>
      <c r="I101" s="60"/>
      <c r="J101" s="255"/>
      <c r="K101" s="255"/>
      <c r="L101" s="255"/>
      <c r="M101" s="255"/>
      <c r="N101" s="255"/>
      <c r="O101" s="60"/>
      <c r="P101" s="255"/>
      <c r="Q101" s="255"/>
      <c r="R101" s="255"/>
      <c r="S101" s="255"/>
      <c r="T101" s="255"/>
      <c r="U101" s="255"/>
      <c r="V101" s="255"/>
      <c r="W101" s="255"/>
      <c r="X101" s="60"/>
    </row>
    <row r="102" spans="1:24">
      <c r="A102" s="257"/>
      <c r="B102" s="60"/>
      <c r="C102" s="60"/>
      <c r="D102" s="60"/>
      <c r="E102" s="255"/>
      <c r="F102" s="255"/>
      <c r="G102" s="255"/>
      <c r="H102" s="255"/>
      <c r="I102" s="60"/>
      <c r="J102" s="255"/>
      <c r="K102" s="255"/>
      <c r="L102" s="255"/>
      <c r="M102" s="255"/>
      <c r="N102" s="255"/>
      <c r="O102" s="60"/>
      <c r="P102" s="255"/>
      <c r="Q102" s="255"/>
      <c r="R102" s="255"/>
      <c r="S102" s="255"/>
      <c r="T102" s="255"/>
      <c r="U102" s="255"/>
      <c r="V102" s="255"/>
      <c r="W102" s="255"/>
      <c r="X102" s="60"/>
    </row>
    <row r="103" spans="1:24">
      <c r="A103" s="257"/>
      <c r="B103" s="60"/>
      <c r="C103" s="60"/>
      <c r="D103" s="60"/>
      <c r="E103" s="255"/>
      <c r="F103" s="255"/>
      <c r="G103" s="255"/>
      <c r="H103" s="255"/>
      <c r="I103" s="60"/>
      <c r="J103" s="255"/>
      <c r="K103" s="255"/>
      <c r="L103" s="255"/>
      <c r="M103" s="255"/>
      <c r="N103" s="255"/>
      <c r="O103" s="60"/>
      <c r="P103" s="255"/>
      <c r="Q103" s="255"/>
      <c r="R103" s="255"/>
      <c r="S103" s="255"/>
      <c r="T103" s="255"/>
      <c r="U103" s="255"/>
      <c r="V103" s="255"/>
      <c r="W103" s="255"/>
      <c r="X103" s="60"/>
    </row>
    <row r="104" spans="1:24">
      <c r="A104" s="257"/>
      <c r="B104" s="60"/>
      <c r="C104" s="60"/>
      <c r="D104" s="60"/>
      <c r="E104" s="255"/>
      <c r="F104" s="255"/>
      <c r="G104" s="255"/>
      <c r="H104" s="255"/>
      <c r="I104" s="60"/>
      <c r="J104" s="255"/>
      <c r="K104" s="255"/>
      <c r="L104" s="255"/>
      <c r="M104" s="255"/>
      <c r="N104" s="255"/>
      <c r="O104" s="60"/>
      <c r="P104" s="255"/>
      <c r="Q104" s="255"/>
      <c r="R104" s="255"/>
      <c r="S104" s="255"/>
      <c r="T104" s="255"/>
      <c r="U104" s="255"/>
      <c r="V104" s="255"/>
      <c r="W104" s="255"/>
      <c r="X104" s="60"/>
    </row>
    <row r="105" spans="1:24">
      <c r="A105" s="257"/>
      <c r="B105" s="60"/>
      <c r="C105" s="60"/>
      <c r="D105" s="60"/>
      <c r="E105" s="255"/>
      <c r="F105" s="255"/>
      <c r="G105" s="255"/>
      <c r="H105" s="255"/>
      <c r="I105" s="60"/>
      <c r="J105" s="255"/>
      <c r="K105" s="255"/>
      <c r="L105" s="255"/>
      <c r="M105" s="255"/>
      <c r="N105" s="255"/>
      <c r="O105" s="60"/>
      <c r="P105" s="255"/>
      <c r="Q105" s="255"/>
      <c r="R105" s="255"/>
      <c r="S105" s="255"/>
      <c r="T105" s="255"/>
      <c r="U105" s="255"/>
      <c r="V105" s="255"/>
      <c r="W105" s="255"/>
      <c r="X105" s="60"/>
    </row>
    <row r="106" spans="1:24">
      <c r="A106" s="257"/>
      <c r="B106" s="60"/>
      <c r="C106" s="60"/>
      <c r="D106" s="60"/>
      <c r="E106" s="255"/>
      <c r="F106" s="255"/>
      <c r="G106" s="255"/>
      <c r="H106" s="255"/>
      <c r="I106" s="60"/>
      <c r="J106" s="255"/>
      <c r="K106" s="255"/>
      <c r="L106" s="255"/>
      <c r="M106" s="255"/>
      <c r="N106" s="255"/>
      <c r="O106" s="60"/>
      <c r="P106" s="255"/>
      <c r="Q106" s="255"/>
      <c r="R106" s="255"/>
      <c r="S106" s="255"/>
      <c r="T106" s="255"/>
      <c r="U106" s="255"/>
      <c r="V106" s="255"/>
      <c r="W106" s="255"/>
      <c r="X106" s="60"/>
    </row>
    <row r="107" spans="1:24">
      <c r="A107" s="257"/>
      <c r="B107" s="60"/>
      <c r="C107" s="60"/>
      <c r="D107" s="60"/>
      <c r="E107" s="255"/>
      <c r="F107" s="255"/>
      <c r="G107" s="255"/>
      <c r="H107" s="255"/>
      <c r="I107" s="60"/>
      <c r="J107" s="255"/>
      <c r="K107" s="255"/>
      <c r="L107" s="255"/>
      <c r="M107" s="255"/>
      <c r="N107" s="255"/>
      <c r="O107" s="60"/>
      <c r="P107" s="255"/>
      <c r="Q107" s="255"/>
      <c r="R107" s="255"/>
      <c r="S107" s="255"/>
      <c r="T107" s="255"/>
      <c r="U107" s="255"/>
      <c r="V107" s="255"/>
      <c r="W107" s="255"/>
      <c r="X107" s="60"/>
    </row>
    <row r="108" spans="1:24">
      <c r="A108" s="257"/>
      <c r="B108" s="60"/>
      <c r="C108" s="60"/>
      <c r="D108" s="60"/>
      <c r="E108" s="255"/>
      <c r="F108" s="255"/>
      <c r="G108" s="255"/>
      <c r="H108" s="255"/>
      <c r="I108" s="60"/>
      <c r="J108" s="255"/>
      <c r="K108" s="255"/>
      <c r="L108" s="255"/>
      <c r="M108" s="255"/>
      <c r="N108" s="255"/>
      <c r="O108" s="60"/>
      <c r="P108" s="255"/>
      <c r="Q108" s="255"/>
      <c r="R108" s="255"/>
      <c r="S108" s="255"/>
      <c r="T108" s="255"/>
      <c r="U108" s="255"/>
      <c r="V108" s="255"/>
      <c r="W108" s="255"/>
      <c r="X108" s="60"/>
    </row>
    <row r="109" spans="1:24">
      <c r="A109" s="257"/>
      <c r="B109" s="60"/>
      <c r="C109" s="60"/>
      <c r="D109" s="60"/>
      <c r="E109" s="255"/>
      <c r="F109" s="255"/>
      <c r="G109" s="255"/>
      <c r="H109" s="255"/>
      <c r="I109" s="60"/>
      <c r="J109" s="255"/>
      <c r="K109" s="255"/>
      <c r="L109" s="255"/>
      <c r="M109" s="255"/>
      <c r="N109" s="255"/>
      <c r="O109" s="60"/>
      <c r="P109" s="255"/>
      <c r="Q109" s="255"/>
      <c r="R109" s="255"/>
      <c r="S109" s="255"/>
      <c r="T109" s="255"/>
      <c r="U109" s="255"/>
      <c r="V109" s="255"/>
      <c r="W109" s="255"/>
      <c r="X109" s="60"/>
    </row>
    <row r="110" spans="1:24">
      <c r="A110" s="257"/>
      <c r="B110" s="60"/>
      <c r="C110" s="60"/>
      <c r="D110" s="60"/>
      <c r="E110" s="255"/>
      <c r="F110" s="255"/>
      <c r="G110" s="255"/>
      <c r="H110" s="255"/>
      <c r="I110" s="60"/>
      <c r="J110" s="255"/>
      <c r="K110" s="255"/>
      <c r="L110" s="255"/>
      <c r="M110" s="255"/>
      <c r="N110" s="255"/>
      <c r="O110" s="60"/>
      <c r="P110" s="255"/>
      <c r="Q110" s="255"/>
      <c r="R110" s="255"/>
      <c r="S110" s="255"/>
      <c r="T110" s="255"/>
      <c r="U110" s="255"/>
      <c r="V110" s="255"/>
      <c r="W110" s="255"/>
      <c r="X110" s="60"/>
    </row>
    <row r="111" spans="1:24">
      <c r="A111" s="257"/>
      <c r="B111" s="60"/>
      <c r="C111" s="60"/>
      <c r="D111" s="60"/>
      <c r="E111" s="255"/>
      <c r="F111" s="255"/>
      <c r="G111" s="255"/>
      <c r="H111" s="255"/>
      <c r="I111" s="60"/>
      <c r="J111" s="255"/>
      <c r="K111" s="255"/>
      <c r="L111" s="255"/>
      <c r="M111" s="255"/>
      <c r="N111" s="255"/>
      <c r="O111" s="60"/>
      <c r="P111" s="255"/>
      <c r="Q111" s="255"/>
      <c r="R111" s="255"/>
      <c r="S111" s="255"/>
      <c r="T111" s="255"/>
      <c r="U111" s="255"/>
      <c r="V111" s="255"/>
      <c r="W111" s="255"/>
      <c r="X111" s="60"/>
    </row>
    <row r="112" spans="1:24">
      <c r="A112" s="257"/>
      <c r="B112" s="60"/>
      <c r="C112" s="60"/>
      <c r="D112" s="60"/>
      <c r="E112" s="255"/>
      <c r="F112" s="255"/>
      <c r="G112" s="255"/>
      <c r="H112" s="255"/>
      <c r="I112" s="60"/>
      <c r="J112" s="255"/>
      <c r="K112" s="255"/>
      <c r="L112" s="255"/>
      <c r="M112" s="255"/>
      <c r="N112" s="255"/>
      <c r="O112" s="60"/>
      <c r="P112" s="255"/>
      <c r="Q112" s="255"/>
      <c r="R112" s="255"/>
      <c r="S112" s="255"/>
      <c r="T112" s="255"/>
      <c r="U112" s="255"/>
      <c r="V112" s="255"/>
      <c r="W112" s="255"/>
      <c r="X112" s="60"/>
    </row>
    <row r="113" spans="1:24">
      <c r="A113" s="257"/>
      <c r="B113" s="60"/>
      <c r="C113" s="60"/>
      <c r="D113" s="60"/>
      <c r="E113" s="255"/>
      <c r="F113" s="255"/>
      <c r="G113" s="255"/>
      <c r="H113" s="255"/>
      <c r="I113" s="60"/>
      <c r="J113" s="255"/>
      <c r="K113" s="255"/>
      <c r="L113" s="255"/>
      <c r="M113" s="255"/>
      <c r="N113" s="255"/>
      <c r="O113" s="60"/>
      <c r="P113" s="255"/>
      <c r="Q113" s="255"/>
      <c r="R113" s="255"/>
      <c r="S113" s="255"/>
      <c r="T113" s="255"/>
      <c r="U113" s="255"/>
      <c r="V113" s="255"/>
      <c r="W113" s="255"/>
      <c r="X113" s="60"/>
    </row>
    <row r="114" spans="1:24">
      <c r="A114" s="257"/>
      <c r="B114" s="60"/>
      <c r="C114" s="60"/>
      <c r="D114" s="60"/>
      <c r="E114" s="255"/>
      <c r="F114" s="255"/>
      <c r="G114" s="255"/>
      <c r="H114" s="255"/>
      <c r="I114" s="60"/>
      <c r="J114" s="255"/>
      <c r="K114" s="255"/>
      <c r="L114" s="255"/>
      <c r="M114" s="255"/>
      <c r="N114" s="255"/>
      <c r="O114" s="60"/>
      <c r="P114" s="255"/>
      <c r="Q114" s="255"/>
      <c r="R114" s="255"/>
      <c r="S114" s="255"/>
      <c r="T114" s="255"/>
      <c r="U114" s="255"/>
      <c r="V114" s="255"/>
      <c r="W114" s="255"/>
      <c r="X114" s="60"/>
    </row>
    <row r="115" spans="1:24">
      <c r="A115" s="257"/>
      <c r="B115" s="60"/>
      <c r="C115" s="60"/>
      <c r="D115" s="60"/>
      <c r="E115" s="255"/>
      <c r="F115" s="255"/>
      <c r="G115" s="255"/>
      <c r="H115" s="255"/>
      <c r="I115" s="60"/>
      <c r="J115" s="255"/>
      <c r="K115" s="255"/>
      <c r="L115" s="255"/>
      <c r="M115" s="255"/>
      <c r="N115" s="255"/>
      <c r="O115" s="60"/>
      <c r="P115" s="255"/>
      <c r="Q115" s="255"/>
      <c r="R115" s="255"/>
      <c r="S115" s="255"/>
      <c r="T115" s="255"/>
      <c r="U115" s="255"/>
      <c r="V115" s="255"/>
      <c r="W115" s="255"/>
      <c r="X115" s="60"/>
    </row>
    <row r="116" spans="1:24">
      <c r="A116" s="257"/>
      <c r="B116" s="60"/>
      <c r="C116" s="60"/>
      <c r="D116" s="60"/>
      <c r="E116" s="255"/>
      <c r="F116" s="255"/>
      <c r="G116" s="255"/>
      <c r="H116" s="255"/>
      <c r="I116" s="60"/>
      <c r="J116" s="255"/>
      <c r="K116" s="255"/>
      <c r="L116" s="255"/>
      <c r="M116" s="255"/>
      <c r="N116" s="255"/>
      <c r="O116" s="60"/>
      <c r="P116" s="255"/>
      <c r="Q116" s="255"/>
      <c r="R116" s="255"/>
      <c r="S116" s="255"/>
      <c r="T116" s="255"/>
      <c r="U116" s="255"/>
      <c r="V116" s="255"/>
      <c r="W116" s="255"/>
      <c r="X116" s="60"/>
    </row>
    <row r="117" spans="1:24">
      <c r="A117" s="257"/>
      <c r="B117" s="60"/>
      <c r="C117" s="60"/>
      <c r="D117" s="60"/>
      <c r="E117" s="255"/>
      <c r="F117" s="255"/>
      <c r="G117" s="255"/>
      <c r="H117" s="255"/>
      <c r="I117" s="60"/>
      <c r="J117" s="255"/>
      <c r="K117" s="255"/>
      <c r="L117" s="255"/>
      <c r="M117" s="255"/>
      <c r="N117" s="255"/>
      <c r="O117" s="60"/>
      <c r="P117" s="255"/>
      <c r="Q117" s="255"/>
      <c r="R117" s="255"/>
      <c r="S117" s="255"/>
      <c r="T117" s="255"/>
      <c r="U117" s="255"/>
      <c r="V117" s="255"/>
      <c r="W117" s="255"/>
      <c r="X117" s="60"/>
    </row>
    <row r="118" spans="1:24">
      <c r="A118" s="257"/>
      <c r="B118" s="60"/>
      <c r="C118" s="60"/>
      <c r="D118" s="60"/>
      <c r="E118" s="255"/>
      <c r="F118" s="255"/>
      <c r="G118" s="255"/>
      <c r="H118" s="255"/>
      <c r="I118" s="60"/>
      <c r="J118" s="255"/>
      <c r="K118" s="255"/>
      <c r="L118" s="255"/>
      <c r="M118" s="255"/>
      <c r="N118" s="255"/>
      <c r="O118" s="60"/>
      <c r="P118" s="255"/>
      <c r="Q118" s="255"/>
      <c r="R118" s="255"/>
      <c r="S118" s="255"/>
      <c r="T118" s="255"/>
      <c r="U118" s="255"/>
      <c r="V118" s="255"/>
      <c r="W118" s="255"/>
      <c r="X118" s="60"/>
    </row>
    <row r="119" spans="1:24">
      <c r="A119" s="257"/>
      <c r="B119" s="60"/>
      <c r="C119" s="60"/>
      <c r="D119" s="60"/>
      <c r="E119" s="255"/>
      <c r="F119" s="255"/>
      <c r="G119" s="255"/>
      <c r="H119" s="255"/>
      <c r="I119" s="60"/>
      <c r="J119" s="255"/>
      <c r="K119" s="255"/>
      <c r="L119" s="255"/>
      <c r="M119" s="255"/>
      <c r="N119" s="255"/>
      <c r="O119" s="60"/>
      <c r="P119" s="255"/>
      <c r="Q119" s="255"/>
      <c r="R119" s="255"/>
      <c r="S119" s="255"/>
      <c r="T119" s="255"/>
      <c r="U119" s="255"/>
      <c r="V119" s="255"/>
      <c r="W119" s="255"/>
      <c r="X119" s="60"/>
    </row>
    <row r="120" spans="1:24">
      <c r="A120" s="257"/>
      <c r="B120" s="60"/>
      <c r="C120" s="60"/>
      <c r="D120" s="60"/>
      <c r="E120" s="255"/>
      <c r="F120" s="255"/>
      <c r="G120" s="255"/>
      <c r="H120" s="255"/>
      <c r="I120" s="60"/>
      <c r="J120" s="255"/>
      <c r="K120" s="255"/>
      <c r="L120" s="255"/>
      <c r="M120" s="255"/>
      <c r="N120" s="255"/>
      <c r="O120" s="60"/>
      <c r="P120" s="255"/>
      <c r="Q120" s="255"/>
      <c r="R120" s="255"/>
      <c r="S120" s="255"/>
      <c r="T120" s="255"/>
      <c r="U120" s="255"/>
      <c r="V120" s="255"/>
      <c r="W120" s="255"/>
      <c r="X120" s="60"/>
    </row>
    <row r="121" spans="1:24">
      <c r="A121" s="257"/>
      <c r="B121" s="60"/>
      <c r="C121" s="60"/>
      <c r="D121" s="60"/>
      <c r="E121" s="255"/>
      <c r="F121" s="255"/>
      <c r="G121" s="255"/>
      <c r="H121" s="255"/>
      <c r="I121" s="60"/>
      <c r="J121" s="255"/>
      <c r="K121" s="255"/>
      <c r="L121" s="255"/>
      <c r="M121" s="255"/>
      <c r="N121" s="255"/>
      <c r="O121" s="60"/>
      <c r="P121" s="255"/>
      <c r="Q121" s="255"/>
      <c r="R121" s="255"/>
      <c r="S121" s="255"/>
      <c r="T121" s="255"/>
      <c r="U121" s="255"/>
      <c r="V121" s="255"/>
      <c r="W121" s="255"/>
      <c r="X121" s="60"/>
    </row>
    <row r="122" spans="1:24">
      <c r="A122" s="257"/>
      <c r="B122" s="60"/>
      <c r="C122" s="60"/>
      <c r="D122" s="60"/>
      <c r="E122" s="255"/>
      <c r="F122" s="255"/>
      <c r="G122" s="255"/>
      <c r="H122" s="255"/>
      <c r="I122" s="60"/>
      <c r="J122" s="255"/>
      <c r="K122" s="255"/>
      <c r="L122" s="255"/>
      <c r="M122" s="255"/>
      <c r="N122" s="255"/>
      <c r="O122" s="60"/>
      <c r="P122" s="255"/>
      <c r="Q122" s="255"/>
      <c r="R122" s="255"/>
      <c r="S122" s="255"/>
      <c r="T122" s="255"/>
      <c r="U122" s="255"/>
      <c r="V122" s="255"/>
      <c r="W122" s="255"/>
      <c r="X122" s="60"/>
    </row>
    <row r="123" spans="1:24">
      <c r="A123" s="257"/>
      <c r="B123" s="60"/>
      <c r="C123" s="60"/>
      <c r="D123" s="60"/>
      <c r="E123" s="255"/>
      <c r="F123" s="255"/>
      <c r="G123" s="255"/>
      <c r="H123" s="255"/>
      <c r="I123" s="60"/>
      <c r="J123" s="255"/>
      <c r="K123" s="255"/>
      <c r="L123" s="255"/>
      <c r="M123" s="255"/>
      <c r="N123" s="255"/>
      <c r="O123" s="60"/>
      <c r="P123" s="255"/>
      <c r="Q123" s="255"/>
      <c r="R123" s="255"/>
      <c r="S123" s="255"/>
      <c r="T123" s="255"/>
      <c r="U123" s="255"/>
      <c r="V123" s="255"/>
      <c r="W123" s="255"/>
      <c r="X123" s="60"/>
    </row>
    <row r="124" spans="1:24">
      <c r="A124" s="257"/>
      <c r="B124" s="60"/>
      <c r="C124" s="60"/>
      <c r="D124" s="60"/>
      <c r="E124" s="255"/>
      <c r="F124" s="255"/>
      <c r="G124" s="255"/>
      <c r="H124" s="255"/>
      <c r="I124" s="60"/>
      <c r="J124" s="255"/>
      <c r="K124" s="255"/>
      <c r="L124" s="255"/>
      <c r="M124" s="255"/>
      <c r="N124" s="255"/>
      <c r="O124" s="60"/>
      <c r="P124" s="255"/>
      <c r="Q124" s="255"/>
      <c r="R124" s="255"/>
      <c r="S124" s="255"/>
      <c r="T124" s="255"/>
      <c r="U124" s="255"/>
      <c r="V124" s="255"/>
      <c r="W124" s="255"/>
      <c r="X124" s="60"/>
    </row>
    <row r="125" spans="1:24">
      <c r="A125" s="257"/>
      <c r="B125" s="60"/>
      <c r="C125" s="60"/>
      <c r="D125" s="60"/>
      <c r="E125" s="255"/>
      <c r="F125" s="255"/>
      <c r="G125" s="255"/>
      <c r="H125" s="255"/>
      <c r="I125" s="60"/>
      <c r="J125" s="255"/>
      <c r="K125" s="255"/>
      <c r="L125" s="255"/>
      <c r="M125" s="255"/>
      <c r="N125" s="255"/>
      <c r="O125" s="60"/>
      <c r="P125" s="255"/>
      <c r="Q125" s="255"/>
      <c r="R125" s="255"/>
      <c r="S125" s="255"/>
      <c r="T125" s="255"/>
      <c r="U125" s="255"/>
      <c r="V125" s="255"/>
      <c r="W125" s="255"/>
      <c r="X125" s="60"/>
    </row>
    <row r="126" spans="1:24">
      <c r="A126" s="257"/>
      <c r="B126" s="60"/>
      <c r="C126" s="60"/>
      <c r="D126" s="60"/>
      <c r="E126" s="255"/>
      <c r="F126" s="255"/>
      <c r="G126" s="255"/>
      <c r="H126" s="255"/>
      <c r="I126" s="60"/>
      <c r="J126" s="255"/>
      <c r="K126" s="255"/>
      <c r="L126" s="255"/>
      <c r="M126" s="255"/>
      <c r="N126" s="255"/>
      <c r="O126" s="60"/>
      <c r="P126" s="255"/>
      <c r="Q126" s="255"/>
      <c r="R126" s="255"/>
      <c r="S126" s="255"/>
      <c r="T126" s="255"/>
      <c r="U126" s="255"/>
      <c r="V126" s="255"/>
      <c r="W126" s="255"/>
      <c r="X126" s="60"/>
    </row>
    <row r="127" spans="1:24">
      <c r="A127" s="257"/>
      <c r="B127" s="60"/>
      <c r="C127" s="60"/>
      <c r="D127" s="60"/>
      <c r="E127" s="255"/>
      <c r="F127" s="255"/>
      <c r="G127" s="255"/>
      <c r="H127" s="255"/>
      <c r="I127" s="60"/>
      <c r="J127" s="255"/>
      <c r="K127" s="255"/>
      <c r="L127" s="255"/>
      <c r="M127" s="255"/>
      <c r="N127" s="255"/>
      <c r="O127" s="60"/>
      <c r="P127" s="255"/>
      <c r="Q127" s="255"/>
      <c r="R127" s="255"/>
      <c r="S127" s="255"/>
      <c r="T127" s="255"/>
      <c r="U127" s="255"/>
      <c r="V127" s="255"/>
      <c r="W127" s="255"/>
      <c r="X127" s="60"/>
    </row>
    <row r="128" spans="1:24">
      <c r="A128" s="257"/>
      <c r="B128" s="60"/>
      <c r="C128" s="60"/>
      <c r="D128" s="60"/>
      <c r="E128" s="255"/>
      <c r="F128" s="255"/>
      <c r="G128" s="255"/>
      <c r="H128" s="255"/>
      <c r="I128" s="60"/>
      <c r="J128" s="255"/>
      <c r="K128" s="255"/>
      <c r="L128" s="255"/>
      <c r="M128" s="255"/>
      <c r="N128" s="255"/>
      <c r="O128" s="60"/>
      <c r="P128" s="255"/>
      <c r="Q128" s="255"/>
      <c r="R128" s="255"/>
      <c r="S128" s="255"/>
      <c r="T128" s="255"/>
      <c r="U128" s="255"/>
      <c r="V128" s="255"/>
      <c r="W128" s="255"/>
      <c r="X128" s="60"/>
    </row>
    <row r="129" spans="1:24">
      <c r="A129" s="257"/>
      <c r="B129" s="60"/>
      <c r="C129" s="60"/>
      <c r="D129" s="60"/>
      <c r="E129" s="255"/>
      <c r="F129" s="255"/>
      <c r="G129" s="255"/>
      <c r="H129" s="255"/>
      <c r="I129" s="60"/>
      <c r="J129" s="255"/>
      <c r="K129" s="255"/>
      <c r="L129" s="255"/>
      <c r="M129" s="255"/>
      <c r="N129" s="255"/>
      <c r="O129" s="60"/>
      <c r="P129" s="255"/>
      <c r="Q129" s="255"/>
      <c r="R129" s="255"/>
      <c r="S129" s="255"/>
      <c r="T129" s="255"/>
      <c r="U129" s="255"/>
      <c r="V129" s="255"/>
      <c r="W129" s="255"/>
      <c r="X129" s="60"/>
    </row>
    <row r="130" spans="1:24">
      <c r="A130" s="257"/>
      <c r="B130" s="60"/>
      <c r="C130" s="60"/>
      <c r="D130" s="60"/>
      <c r="E130" s="255"/>
      <c r="F130" s="255"/>
      <c r="G130" s="255"/>
      <c r="H130" s="255"/>
      <c r="I130" s="60"/>
      <c r="J130" s="255"/>
      <c r="K130" s="255"/>
      <c r="L130" s="255"/>
      <c r="M130" s="255"/>
      <c r="N130" s="255"/>
      <c r="O130" s="60"/>
      <c r="P130" s="255"/>
      <c r="Q130" s="255"/>
      <c r="R130" s="255"/>
      <c r="S130" s="255"/>
      <c r="T130" s="255"/>
      <c r="U130" s="255"/>
      <c r="V130" s="255"/>
      <c r="W130" s="255"/>
      <c r="X130" s="60"/>
    </row>
    <row r="131" spans="1:24">
      <c r="A131" s="257"/>
      <c r="B131" s="60"/>
      <c r="C131" s="60"/>
      <c r="D131" s="60"/>
      <c r="E131" s="255"/>
      <c r="F131" s="255"/>
      <c r="G131" s="255"/>
      <c r="H131" s="255"/>
      <c r="I131" s="60"/>
      <c r="J131" s="255"/>
      <c r="K131" s="255"/>
      <c r="L131" s="255"/>
      <c r="M131" s="255"/>
      <c r="N131" s="255"/>
      <c r="O131" s="60"/>
      <c r="P131" s="255"/>
      <c r="Q131" s="255"/>
      <c r="R131" s="255"/>
      <c r="S131" s="255"/>
      <c r="T131" s="255"/>
      <c r="U131" s="255"/>
      <c r="V131" s="255"/>
      <c r="W131" s="255"/>
      <c r="X131" s="60"/>
    </row>
    <row r="132" spans="1:24">
      <c r="A132" s="257"/>
      <c r="B132" s="60"/>
      <c r="C132" s="60"/>
      <c r="D132" s="60"/>
      <c r="E132" s="255"/>
      <c r="F132" s="255"/>
      <c r="G132" s="255"/>
      <c r="H132" s="255"/>
      <c r="I132" s="60"/>
      <c r="J132" s="255"/>
      <c r="K132" s="255"/>
      <c r="L132" s="255"/>
      <c r="M132" s="255"/>
      <c r="N132" s="255"/>
      <c r="O132" s="60"/>
      <c r="P132" s="255"/>
      <c r="Q132" s="255"/>
      <c r="R132" s="255"/>
      <c r="S132" s="255"/>
      <c r="T132" s="255"/>
      <c r="U132" s="255"/>
      <c r="V132" s="255"/>
      <c r="W132" s="255"/>
      <c r="X132" s="60"/>
    </row>
    <row r="133" spans="1:24">
      <c r="A133" s="257"/>
      <c r="B133" s="60"/>
      <c r="C133" s="60"/>
      <c r="D133" s="60"/>
      <c r="E133" s="255"/>
      <c r="F133" s="255"/>
      <c r="G133" s="255"/>
      <c r="H133" s="255"/>
      <c r="I133" s="60"/>
      <c r="J133" s="255"/>
      <c r="K133" s="255"/>
      <c r="L133" s="255"/>
      <c r="M133" s="255"/>
      <c r="N133" s="255"/>
      <c r="O133" s="60"/>
      <c r="P133" s="255"/>
      <c r="Q133" s="255"/>
      <c r="R133" s="255"/>
      <c r="S133" s="255"/>
      <c r="T133" s="255"/>
      <c r="U133" s="255"/>
      <c r="V133" s="255"/>
      <c r="W133" s="255"/>
      <c r="X133" s="60"/>
    </row>
    <row r="134" spans="1:24">
      <c r="A134" s="257"/>
      <c r="B134" s="60"/>
      <c r="C134" s="60"/>
      <c r="D134" s="60"/>
      <c r="E134" s="255"/>
      <c r="F134" s="255"/>
      <c r="G134" s="255"/>
      <c r="H134" s="255"/>
      <c r="I134" s="60"/>
      <c r="J134" s="255"/>
      <c r="K134" s="255"/>
      <c r="L134" s="255"/>
      <c r="M134" s="255"/>
      <c r="N134" s="255"/>
      <c r="O134" s="60"/>
      <c r="P134" s="255"/>
      <c r="Q134" s="255"/>
      <c r="R134" s="255"/>
      <c r="S134" s="255"/>
      <c r="T134" s="255"/>
      <c r="U134" s="255"/>
      <c r="V134" s="255"/>
      <c r="W134" s="255"/>
      <c r="X134" s="60"/>
    </row>
    <row r="135" spans="1:24">
      <c r="A135" s="257"/>
      <c r="B135" s="60"/>
      <c r="C135" s="60"/>
      <c r="D135" s="60"/>
      <c r="E135" s="255"/>
      <c r="F135" s="255"/>
      <c r="G135" s="255"/>
      <c r="H135" s="255"/>
      <c r="I135" s="60"/>
      <c r="J135" s="255"/>
      <c r="K135" s="255"/>
      <c r="L135" s="255"/>
      <c r="M135" s="255"/>
      <c r="N135" s="255"/>
      <c r="O135" s="60"/>
      <c r="P135" s="255"/>
      <c r="Q135" s="255"/>
      <c r="R135" s="255"/>
      <c r="S135" s="255"/>
      <c r="T135" s="255"/>
      <c r="U135" s="255"/>
      <c r="V135" s="255"/>
      <c r="W135" s="255"/>
      <c r="X135" s="60"/>
    </row>
    <row r="136" spans="1:24">
      <c r="A136" s="257"/>
      <c r="B136" s="60"/>
      <c r="C136" s="60"/>
      <c r="D136" s="60"/>
      <c r="E136" s="255"/>
      <c r="F136" s="255"/>
      <c r="G136" s="255"/>
      <c r="H136" s="255"/>
      <c r="I136" s="60"/>
      <c r="J136" s="255"/>
      <c r="K136" s="255"/>
      <c r="L136" s="255"/>
      <c r="M136" s="255"/>
      <c r="N136" s="255"/>
      <c r="O136" s="60"/>
      <c r="P136" s="255"/>
      <c r="Q136" s="255"/>
      <c r="R136" s="255"/>
      <c r="S136" s="255"/>
      <c r="T136" s="255"/>
      <c r="U136" s="255"/>
      <c r="V136" s="255"/>
      <c r="W136" s="255"/>
      <c r="X136" s="60"/>
    </row>
    <row r="137" spans="1:24">
      <c r="A137" s="257"/>
      <c r="B137" s="60"/>
      <c r="C137" s="60"/>
      <c r="D137" s="60"/>
      <c r="E137" s="255"/>
      <c r="F137" s="255"/>
      <c r="G137" s="255"/>
      <c r="H137" s="255"/>
      <c r="I137" s="60"/>
      <c r="J137" s="255"/>
      <c r="K137" s="255"/>
      <c r="L137" s="255"/>
      <c r="M137" s="255"/>
      <c r="N137" s="255"/>
      <c r="O137" s="60"/>
      <c r="P137" s="255"/>
      <c r="Q137" s="255"/>
      <c r="R137" s="255"/>
      <c r="S137" s="255"/>
      <c r="T137" s="255"/>
      <c r="U137" s="255"/>
      <c r="V137" s="255"/>
      <c r="W137" s="255"/>
      <c r="X137" s="60"/>
    </row>
    <row r="138" spans="1:24">
      <c r="A138" s="257"/>
      <c r="B138" s="60"/>
      <c r="C138" s="60"/>
      <c r="D138" s="60"/>
      <c r="E138" s="255"/>
      <c r="F138" s="255"/>
      <c r="G138" s="255"/>
      <c r="H138" s="255"/>
      <c r="I138" s="60"/>
      <c r="J138" s="255"/>
      <c r="K138" s="255"/>
      <c r="L138" s="255"/>
      <c r="M138" s="255"/>
      <c r="N138" s="255"/>
      <c r="O138" s="60"/>
      <c r="P138" s="255"/>
      <c r="Q138" s="255"/>
      <c r="R138" s="255"/>
      <c r="S138" s="255"/>
      <c r="T138" s="255"/>
      <c r="U138" s="255"/>
      <c r="V138" s="255"/>
      <c r="W138" s="255"/>
      <c r="X138" s="60"/>
    </row>
    <row r="139" spans="1:24">
      <c r="A139" s="257"/>
      <c r="B139" s="60"/>
      <c r="C139" s="60"/>
      <c r="D139" s="60"/>
      <c r="E139" s="255"/>
      <c r="F139" s="255"/>
      <c r="G139" s="255"/>
      <c r="H139" s="255"/>
      <c r="I139" s="60"/>
      <c r="J139" s="255"/>
      <c r="K139" s="255"/>
      <c r="L139" s="255"/>
      <c r="M139" s="255"/>
      <c r="N139" s="255"/>
      <c r="O139" s="60"/>
      <c r="P139" s="255"/>
      <c r="Q139" s="255"/>
      <c r="R139" s="255"/>
      <c r="S139" s="255"/>
      <c r="T139" s="255"/>
      <c r="U139" s="255"/>
      <c r="V139" s="255"/>
      <c r="W139" s="255"/>
      <c r="X139" s="60"/>
    </row>
    <row r="140" spans="1:24">
      <c r="A140" s="257"/>
      <c r="B140" s="60"/>
      <c r="C140" s="60"/>
      <c r="D140" s="60"/>
      <c r="E140" s="255"/>
      <c r="F140" s="255"/>
      <c r="G140" s="255"/>
      <c r="H140" s="255"/>
      <c r="I140" s="60"/>
      <c r="J140" s="255"/>
      <c r="K140" s="255"/>
      <c r="L140" s="255"/>
      <c r="M140" s="255"/>
      <c r="N140" s="255"/>
      <c r="O140" s="60"/>
      <c r="P140" s="255"/>
      <c r="Q140" s="255"/>
      <c r="R140" s="255"/>
      <c r="S140" s="255"/>
      <c r="T140" s="255"/>
      <c r="U140" s="255"/>
      <c r="V140" s="255"/>
      <c r="W140" s="255"/>
      <c r="X140" s="60"/>
    </row>
    <row r="141" spans="1:24">
      <c r="A141" s="257"/>
      <c r="B141" s="60"/>
      <c r="C141" s="60"/>
      <c r="D141" s="60"/>
      <c r="E141" s="255"/>
      <c r="F141" s="255"/>
      <c r="G141" s="255"/>
      <c r="H141" s="255"/>
      <c r="I141" s="60"/>
      <c r="J141" s="255"/>
      <c r="K141" s="255"/>
      <c r="L141" s="255"/>
      <c r="M141" s="255"/>
      <c r="N141" s="255"/>
      <c r="O141" s="60"/>
      <c r="P141" s="255"/>
      <c r="Q141" s="255"/>
      <c r="R141" s="255"/>
      <c r="S141" s="255"/>
      <c r="T141" s="255"/>
      <c r="U141" s="255"/>
      <c r="V141" s="255"/>
      <c r="W141" s="255"/>
      <c r="X141" s="60"/>
    </row>
    <row r="142" spans="1:24">
      <c r="A142" s="257"/>
      <c r="B142" s="60"/>
      <c r="C142" s="60"/>
      <c r="D142" s="60"/>
      <c r="E142" s="255"/>
      <c r="F142" s="255"/>
      <c r="G142" s="255"/>
      <c r="H142" s="255"/>
      <c r="I142" s="60"/>
      <c r="J142" s="255"/>
      <c r="K142" s="255"/>
      <c r="L142" s="255"/>
      <c r="M142" s="255"/>
      <c r="N142" s="255"/>
      <c r="O142" s="60"/>
      <c r="P142" s="255"/>
      <c r="Q142" s="255"/>
      <c r="R142" s="255"/>
      <c r="S142" s="255"/>
      <c r="T142" s="255"/>
      <c r="U142" s="255"/>
      <c r="V142" s="255"/>
      <c r="W142" s="255"/>
      <c r="X142" s="60"/>
    </row>
    <row r="143" spans="1:24">
      <c r="A143" s="257"/>
      <c r="B143" s="60"/>
      <c r="C143" s="60"/>
      <c r="D143" s="60"/>
      <c r="E143" s="255"/>
      <c r="F143" s="255"/>
      <c r="G143" s="255"/>
      <c r="H143" s="255"/>
      <c r="I143" s="60"/>
      <c r="J143" s="255"/>
      <c r="K143" s="255"/>
      <c r="L143" s="255"/>
      <c r="M143" s="255"/>
      <c r="N143" s="255"/>
      <c r="O143" s="60"/>
      <c r="P143" s="255"/>
      <c r="Q143" s="255"/>
      <c r="R143" s="255"/>
      <c r="S143" s="255"/>
      <c r="T143" s="255"/>
      <c r="U143" s="255"/>
      <c r="V143" s="255"/>
      <c r="W143" s="255"/>
      <c r="X143" s="60"/>
    </row>
    <row r="144" spans="1:24">
      <c r="A144" s="257"/>
      <c r="B144" s="60"/>
      <c r="C144" s="60"/>
      <c r="D144" s="60"/>
      <c r="E144" s="255"/>
      <c r="F144" s="255"/>
      <c r="G144" s="255"/>
      <c r="H144" s="255"/>
      <c r="I144" s="60"/>
      <c r="J144" s="255"/>
      <c r="K144" s="255"/>
      <c r="L144" s="255"/>
      <c r="M144" s="255"/>
      <c r="N144" s="255"/>
      <c r="O144" s="60"/>
      <c r="P144" s="255"/>
      <c r="Q144" s="255"/>
      <c r="R144" s="255"/>
      <c r="S144" s="255"/>
      <c r="T144" s="255"/>
      <c r="U144" s="255"/>
      <c r="V144" s="255"/>
      <c r="W144" s="255"/>
      <c r="X144" s="60"/>
    </row>
    <row r="145" spans="1:24">
      <c r="A145" s="257"/>
      <c r="B145" s="60"/>
      <c r="C145" s="60"/>
      <c r="D145" s="60"/>
      <c r="E145" s="255"/>
      <c r="F145" s="255"/>
      <c r="G145" s="255"/>
      <c r="H145" s="255"/>
      <c r="I145" s="60"/>
      <c r="J145" s="255"/>
      <c r="K145" s="255"/>
      <c r="L145" s="255"/>
      <c r="M145" s="255"/>
      <c r="N145" s="255"/>
      <c r="O145" s="60"/>
      <c r="P145" s="255"/>
      <c r="Q145" s="255"/>
      <c r="R145" s="255"/>
      <c r="S145" s="255"/>
      <c r="T145" s="255"/>
      <c r="U145" s="255"/>
      <c r="V145" s="255"/>
      <c r="W145" s="255"/>
      <c r="X145" s="60"/>
    </row>
    <row r="146" spans="1:24">
      <c r="A146" s="257"/>
      <c r="B146" s="60"/>
      <c r="C146" s="60"/>
      <c r="D146" s="60"/>
      <c r="E146" s="255"/>
      <c r="F146" s="255"/>
      <c r="G146" s="255"/>
      <c r="H146" s="255"/>
      <c r="I146" s="60"/>
      <c r="J146" s="255"/>
      <c r="K146" s="255"/>
      <c r="L146" s="255"/>
      <c r="M146" s="255"/>
      <c r="N146" s="255"/>
      <c r="O146" s="60"/>
      <c r="P146" s="255"/>
      <c r="Q146" s="255"/>
      <c r="R146" s="255"/>
      <c r="S146" s="255"/>
      <c r="T146" s="255"/>
      <c r="U146" s="255"/>
      <c r="V146" s="255"/>
      <c r="W146" s="255"/>
      <c r="X146" s="60"/>
    </row>
    <row r="147" spans="1:24">
      <c r="A147" s="257"/>
      <c r="B147" s="60"/>
      <c r="C147" s="60"/>
      <c r="D147" s="60"/>
      <c r="E147" s="255"/>
      <c r="F147" s="255"/>
      <c r="G147" s="255"/>
      <c r="H147" s="255"/>
      <c r="I147" s="60"/>
      <c r="J147" s="255"/>
      <c r="K147" s="255"/>
      <c r="L147" s="255"/>
      <c r="M147" s="255"/>
      <c r="N147" s="255"/>
      <c r="O147" s="60"/>
      <c r="P147" s="255"/>
      <c r="Q147" s="255"/>
      <c r="R147" s="255"/>
      <c r="S147" s="255"/>
      <c r="T147" s="255"/>
      <c r="U147" s="255"/>
      <c r="V147" s="255"/>
      <c r="W147" s="255"/>
      <c r="X147" s="60"/>
    </row>
    <row r="148" spans="1:24">
      <c r="A148" s="257"/>
      <c r="B148" s="60"/>
      <c r="C148" s="60"/>
      <c r="D148" s="60"/>
      <c r="E148" s="255"/>
      <c r="F148" s="255"/>
      <c r="G148" s="255"/>
      <c r="H148" s="255"/>
      <c r="I148" s="60"/>
      <c r="J148" s="255"/>
      <c r="K148" s="255"/>
      <c r="L148" s="255"/>
      <c r="M148" s="255"/>
      <c r="N148" s="255"/>
      <c r="O148" s="60"/>
      <c r="P148" s="255"/>
      <c r="Q148" s="255"/>
      <c r="R148" s="255"/>
      <c r="S148" s="255"/>
      <c r="T148" s="255"/>
      <c r="U148" s="255"/>
      <c r="V148" s="255"/>
      <c r="W148" s="255"/>
      <c r="X148" s="60"/>
    </row>
    <row r="149" spans="1:24">
      <c r="A149" s="257"/>
      <c r="B149" s="60"/>
      <c r="C149" s="60"/>
      <c r="D149" s="60"/>
      <c r="E149" s="255"/>
      <c r="F149" s="255"/>
      <c r="G149" s="255"/>
      <c r="H149" s="255"/>
      <c r="I149" s="60"/>
      <c r="J149" s="255"/>
      <c r="K149" s="255"/>
      <c r="L149" s="255"/>
      <c r="M149" s="255"/>
      <c r="N149" s="255"/>
      <c r="O149" s="60"/>
      <c r="P149" s="255"/>
      <c r="Q149" s="255"/>
      <c r="R149" s="255"/>
      <c r="S149" s="255"/>
      <c r="T149" s="255"/>
      <c r="U149" s="255"/>
      <c r="V149" s="255"/>
      <c r="W149" s="255"/>
      <c r="X149" s="60"/>
    </row>
    <row r="150" spans="1:24">
      <c r="A150" s="257"/>
      <c r="B150" s="60"/>
      <c r="C150" s="60"/>
      <c r="D150" s="60"/>
      <c r="E150" s="255"/>
      <c r="F150" s="255"/>
      <c r="G150" s="255"/>
      <c r="H150" s="255"/>
      <c r="I150" s="60"/>
      <c r="J150" s="255"/>
      <c r="K150" s="255"/>
      <c r="L150" s="255"/>
      <c r="M150" s="255"/>
      <c r="N150" s="255"/>
      <c r="O150" s="60"/>
      <c r="P150" s="255"/>
      <c r="Q150" s="255"/>
      <c r="R150" s="255"/>
      <c r="S150" s="255"/>
      <c r="T150" s="255"/>
      <c r="U150" s="255"/>
      <c r="V150" s="255"/>
      <c r="W150" s="255"/>
      <c r="X150" s="60"/>
    </row>
    <row r="151" spans="1:24">
      <c r="A151" s="257"/>
      <c r="B151" s="60"/>
      <c r="C151" s="60"/>
      <c r="D151" s="60"/>
      <c r="E151" s="255"/>
      <c r="F151" s="255"/>
      <c r="G151" s="255"/>
      <c r="H151" s="255"/>
      <c r="I151" s="60"/>
      <c r="J151" s="255"/>
      <c r="K151" s="255"/>
      <c r="L151" s="255"/>
      <c r="M151" s="255"/>
      <c r="N151" s="255"/>
      <c r="O151" s="60"/>
      <c r="P151" s="255"/>
      <c r="Q151" s="255"/>
      <c r="R151" s="255"/>
      <c r="S151" s="255"/>
      <c r="T151" s="255"/>
      <c r="U151" s="255"/>
      <c r="V151" s="255"/>
      <c r="W151" s="255"/>
      <c r="X151" s="60"/>
    </row>
    <row r="152" spans="1:24">
      <c r="A152" s="257"/>
      <c r="B152" s="60"/>
      <c r="C152" s="60"/>
      <c r="D152" s="60"/>
      <c r="E152" s="255"/>
      <c r="F152" s="255"/>
      <c r="G152" s="255"/>
      <c r="H152" s="255"/>
      <c r="I152" s="60"/>
      <c r="J152" s="255"/>
      <c r="K152" s="255"/>
      <c r="L152" s="255"/>
      <c r="M152" s="255"/>
      <c r="N152" s="255"/>
      <c r="O152" s="60"/>
      <c r="P152" s="255"/>
      <c r="Q152" s="255"/>
      <c r="R152" s="255"/>
      <c r="S152" s="255"/>
      <c r="T152" s="255"/>
      <c r="U152" s="255"/>
      <c r="V152" s="255"/>
      <c r="W152" s="255"/>
      <c r="X152" s="60"/>
    </row>
    <row r="153" spans="1:24">
      <c r="A153" s="257"/>
      <c r="B153" s="60"/>
      <c r="C153" s="60"/>
      <c r="D153" s="60"/>
      <c r="E153" s="255"/>
      <c r="F153" s="255"/>
      <c r="G153" s="255"/>
      <c r="H153" s="255"/>
      <c r="I153" s="60"/>
      <c r="J153" s="255"/>
      <c r="K153" s="255"/>
      <c r="L153" s="255"/>
      <c r="M153" s="255"/>
      <c r="N153" s="255"/>
      <c r="O153" s="60"/>
      <c r="P153" s="255"/>
      <c r="Q153" s="255"/>
      <c r="R153" s="255"/>
      <c r="S153" s="255"/>
      <c r="T153" s="255"/>
      <c r="U153" s="255"/>
      <c r="V153" s="255"/>
      <c r="W153" s="255"/>
      <c r="X153" s="60"/>
    </row>
    <row r="154" spans="1:24">
      <c r="A154" s="257"/>
      <c r="B154" s="60"/>
      <c r="C154" s="60"/>
      <c r="D154" s="60"/>
      <c r="E154" s="255"/>
      <c r="F154" s="255"/>
      <c r="G154" s="255"/>
      <c r="H154" s="255"/>
      <c r="I154" s="60"/>
      <c r="J154" s="255"/>
      <c r="K154" s="255"/>
      <c r="L154" s="255"/>
      <c r="M154" s="255"/>
      <c r="N154" s="255"/>
      <c r="O154" s="60"/>
      <c r="P154" s="255"/>
      <c r="Q154" s="255"/>
      <c r="R154" s="255"/>
      <c r="S154" s="255"/>
      <c r="T154" s="255"/>
      <c r="U154" s="255"/>
      <c r="V154" s="255"/>
      <c r="W154" s="255"/>
      <c r="X154" s="60"/>
    </row>
    <row r="155" spans="1:24">
      <c r="A155" s="257"/>
      <c r="B155" s="60"/>
      <c r="C155" s="60"/>
      <c r="D155" s="60"/>
      <c r="E155" s="255"/>
      <c r="F155" s="255"/>
      <c r="G155" s="255"/>
      <c r="H155" s="255"/>
      <c r="I155" s="60"/>
      <c r="J155" s="255"/>
      <c r="K155" s="255"/>
      <c r="L155" s="255"/>
      <c r="M155" s="255"/>
      <c r="N155" s="255"/>
      <c r="O155" s="60"/>
      <c r="P155" s="255"/>
      <c r="Q155" s="255"/>
      <c r="R155" s="255"/>
      <c r="S155" s="255"/>
      <c r="T155" s="255"/>
      <c r="U155" s="255"/>
      <c r="V155" s="255"/>
      <c r="W155" s="255"/>
      <c r="X155" s="60"/>
    </row>
    <row r="156" spans="1:24">
      <c r="A156" s="257"/>
      <c r="B156" s="60"/>
      <c r="C156" s="60"/>
      <c r="D156" s="60"/>
      <c r="E156" s="255"/>
      <c r="F156" s="255"/>
      <c r="G156" s="255"/>
      <c r="H156" s="255"/>
      <c r="I156" s="60"/>
      <c r="J156" s="255"/>
      <c r="K156" s="255"/>
      <c r="L156" s="255"/>
      <c r="M156" s="255"/>
      <c r="N156" s="255"/>
      <c r="O156" s="60"/>
      <c r="P156" s="255"/>
      <c r="Q156" s="255"/>
      <c r="R156" s="255"/>
      <c r="S156" s="255"/>
      <c r="T156" s="255"/>
      <c r="U156" s="255"/>
      <c r="V156" s="255"/>
      <c r="W156" s="255"/>
      <c r="X156" s="60"/>
    </row>
    <row r="157" spans="1:24">
      <c r="A157" s="257"/>
      <c r="B157" s="60"/>
      <c r="C157" s="60"/>
      <c r="D157" s="60"/>
      <c r="E157" s="255"/>
      <c r="F157" s="255"/>
      <c r="G157" s="255"/>
      <c r="H157" s="255"/>
      <c r="I157" s="60"/>
      <c r="J157" s="255"/>
      <c r="K157" s="255"/>
      <c r="L157" s="255"/>
      <c r="M157" s="255"/>
      <c r="N157" s="255"/>
      <c r="O157" s="60"/>
      <c r="P157" s="255"/>
      <c r="Q157" s="255"/>
      <c r="R157" s="255"/>
      <c r="S157" s="255"/>
      <c r="T157" s="255"/>
      <c r="U157" s="255"/>
      <c r="V157" s="255"/>
      <c r="W157" s="255"/>
      <c r="X157" s="60"/>
    </row>
    <row r="158" spans="1:24">
      <c r="A158" s="257"/>
      <c r="B158" s="60"/>
      <c r="C158" s="60"/>
      <c r="D158" s="60"/>
      <c r="E158" s="255"/>
      <c r="F158" s="255"/>
      <c r="G158" s="255"/>
      <c r="H158" s="255"/>
      <c r="I158" s="60"/>
      <c r="J158" s="255"/>
      <c r="K158" s="255"/>
      <c r="L158" s="255"/>
      <c r="M158" s="255"/>
      <c r="N158" s="255"/>
      <c r="O158" s="60"/>
      <c r="P158" s="255"/>
      <c r="Q158" s="255"/>
      <c r="R158" s="255"/>
      <c r="S158" s="255"/>
      <c r="T158" s="255"/>
      <c r="U158" s="255"/>
      <c r="V158" s="255"/>
      <c r="W158" s="255"/>
      <c r="X158" s="60"/>
    </row>
    <row r="159" spans="1:24">
      <c r="A159" s="257"/>
      <c r="B159" s="60"/>
      <c r="C159" s="60"/>
      <c r="D159" s="60"/>
      <c r="E159" s="255"/>
      <c r="F159" s="255"/>
      <c r="G159" s="255"/>
      <c r="H159" s="255"/>
      <c r="I159" s="60"/>
      <c r="J159" s="255"/>
      <c r="K159" s="255"/>
      <c r="L159" s="255"/>
      <c r="M159" s="255"/>
      <c r="N159" s="255"/>
      <c r="O159" s="60"/>
      <c r="P159" s="255"/>
      <c r="Q159" s="255"/>
      <c r="R159" s="255"/>
      <c r="S159" s="255"/>
      <c r="T159" s="255"/>
      <c r="U159" s="255"/>
      <c r="V159" s="255"/>
      <c r="W159" s="255"/>
      <c r="X159" s="60"/>
    </row>
    <row r="160" spans="1:24">
      <c r="A160" s="257"/>
      <c r="B160" s="60"/>
      <c r="C160" s="60"/>
      <c r="D160" s="60"/>
      <c r="E160" s="255"/>
      <c r="F160" s="255"/>
      <c r="G160" s="255"/>
      <c r="H160" s="255"/>
      <c r="I160" s="60"/>
      <c r="J160" s="255"/>
      <c r="K160" s="255"/>
      <c r="L160" s="255"/>
      <c r="M160" s="255"/>
      <c r="N160" s="255"/>
      <c r="O160" s="60"/>
      <c r="P160" s="255"/>
      <c r="Q160" s="255"/>
      <c r="R160" s="255"/>
      <c r="S160" s="255"/>
      <c r="T160" s="255"/>
      <c r="U160" s="255"/>
      <c r="V160" s="255"/>
      <c r="W160" s="255"/>
      <c r="X160" s="60"/>
    </row>
    <row r="161" spans="1:24">
      <c r="A161" s="257"/>
      <c r="B161" s="60"/>
      <c r="C161" s="60"/>
      <c r="D161" s="60"/>
      <c r="E161" s="255"/>
      <c r="F161" s="255"/>
      <c r="G161" s="255"/>
      <c r="H161" s="255"/>
      <c r="I161" s="60"/>
      <c r="J161" s="255"/>
      <c r="K161" s="255"/>
      <c r="L161" s="255"/>
      <c r="M161" s="255"/>
      <c r="N161" s="255"/>
      <c r="O161" s="60"/>
      <c r="P161" s="255"/>
      <c r="Q161" s="255"/>
      <c r="R161" s="255"/>
      <c r="S161" s="255"/>
      <c r="T161" s="255"/>
      <c r="U161" s="255"/>
      <c r="V161" s="255"/>
      <c r="W161" s="255"/>
      <c r="X161" s="60"/>
    </row>
    <row r="162" spans="1:24">
      <c r="A162" s="257"/>
      <c r="B162" s="60"/>
      <c r="C162" s="60"/>
      <c r="D162" s="60"/>
      <c r="E162" s="255"/>
      <c r="F162" s="255"/>
      <c r="G162" s="255"/>
      <c r="H162" s="255"/>
      <c r="I162" s="60"/>
      <c r="J162" s="255"/>
      <c r="K162" s="255"/>
      <c r="L162" s="255"/>
      <c r="M162" s="255"/>
      <c r="N162" s="255"/>
      <c r="O162" s="60"/>
      <c r="P162" s="255"/>
      <c r="Q162" s="255"/>
      <c r="R162" s="255"/>
      <c r="S162" s="255"/>
      <c r="T162" s="255"/>
      <c r="U162" s="255"/>
      <c r="V162" s="255"/>
      <c r="W162" s="255"/>
      <c r="X162" s="60"/>
    </row>
    <row r="163" spans="1:24">
      <c r="A163" s="257"/>
      <c r="B163" s="60"/>
      <c r="C163" s="60"/>
      <c r="D163" s="60"/>
      <c r="E163" s="255"/>
      <c r="F163" s="255"/>
      <c r="G163" s="255"/>
      <c r="H163" s="255"/>
      <c r="I163" s="60"/>
      <c r="J163" s="255"/>
      <c r="K163" s="255"/>
      <c r="L163" s="255"/>
      <c r="M163" s="255"/>
      <c r="N163" s="255"/>
      <c r="O163" s="60"/>
      <c r="P163" s="255"/>
      <c r="Q163" s="255"/>
      <c r="R163" s="255"/>
      <c r="S163" s="255"/>
      <c r="T163" s="255"/>
      <c r="U163" s="255"/>
      <c r="V163" s="255"/>
      <c r="W163" s="255"/>
      <c r="X163" s="60"/>
    </row>
    <row r="164" spans="1:24">
      <c r="A164" s="257"/>
      <c r="B164" s="60"/>
      <c r="C164" s="60"/>
      <c r="D164" s="60"/>
      <c r="E164" s="255"/>
      <c r="F164" s="255"/>
      <c r="G164" s="255"/>
      <c r="H164" s="255"/>
      <c r="I164" s="60"/>
      <c r="J164" s="255"/>
      <c r="K164" s="255"/>
      <c r="L164" s="255"/>
      <c r="M164" s="255"/>
      <c r="N164" s="255"/>
      <c r="O164" s="60"/>
      <c r="P164" s="255"/>
      <c r="Q164" s="255"/>
      <c r="R164" s="255"/>
      <c r="S164" s="255"/>
      <c r="T164" s="255"/>
      <c r="U164" s="255"/>
      <c r="V164" s="255"/>
      <c r="W164" s="255"/>
      <c r="X164" s="60"/>
    </row>
    <row r="165" spans="1:24">
      <c r="A165" s="257"/>
      <c r="B165" s="60"/>
      <c r="C165" s="60"/>
      <c r="D165" s="60"/>
      <c r="E165" s="255"/>
      <c r="F165" s="255"/>
      <c r="G165" s="255"/>
      <c r="H165" s="255"/>
      <c r="I165" s="60"/>
      <c r="J165" s="255"/>
      <c r="K165" s="255"/>
      <c r="L165" s="255"/>
      <c r="M165" s="255"/>
      <c r="N165" s="255"/>
      <c r="O165" s="60"/>
      <c r="P165" s="255"/>
      <c r="Q165" s="255"/>
      <c r="R165" s="255"/>
      <c r="S165" s="255"/>
      <c r="T165" s="255"/>
      <c r="U165" s="255"/>
      <c r="V165" s="255"/>
      <c r="W165" s="255"/>
      <c r="X165" s="60"/>
    </row>
    <row r="166" spans="1:24">
      <c r="A166" s="257"/>
      <c r="B166" s="60"/>
      <c r="C166" s="60"/>
      <c r="D166" s="60"/>
      <c r="E166" s="255"/>
      <c r="F166" s="255"/>
      <c r="G166" s="255"/>
      <c r="H166" s="255"/>
      <c r="I166" s="60"/>
      <c r="J166" s="255"/>
      <c r="K166" s="255"/>
      <c r="L166" s="255"/>
      <c r="M166" s="255"/>
      <c r="N166" s="255"/>
      <c r="O166" s="60"/>
      <c r="P166" s="255"/>
      <c r="Q166" s="255"/>
      <c r="R166" s="255"/>
      <c r="S166" s="255"/>
      <c r="T166" s="255"/>
      <c r="U166" s="255"/>
      <c r="V166" s="255"/>
      <c r="W166" s="255"/>
      <c r="X166" s="60"/>
    </row>
    <row r="167" spans="1:24">
      <c r="A167" s="257"/>
      <c r="B167" s="60"/>
      <c r="C167" s="60"/>
      <c r="D167" s="60"/>
      <c r="E167" s="255"/>
      <c r="F167" s="255"/>
      <c r="G167" s="255"/>
      <c r="H167" s="255"/>
      <c r="I167" s="60"/>
      <c r="J167" s="255"/>
      <c r="K167" s="255"/>
      <c r="L167" s="255"/>
      <c r="M167" s="255"/>
      <c r="N167" s="255"/>
      <c r="O167" s="60"/>
      <c r="P167" s="255"/>
      <c r="Q167" s="255"/>
      <c r="R167" s="255"/>
      <c r="S167" s="255"/>
      <c r="T167" s="255"/>
      <c r="U167" s="255"/>
      <c r="V167" s="255"/>
      <c r="W167" s="255"/>
      <c r="X167" s="60"/>
    </row>
    <row r="168" spans="1:24">
      <c r="A168" s="257"/>
      <c r="B168" s="60"/>
      <c r="C168" s="60"/>
      <c r="D168" s="60"/>
      <c r="E168" s="255"/>
      <c r="F168" s="255"/>
      <c r="G168" s="255"/>
      <c r="H168" s="255"/>
      <c r="I168" s="60"/>
      <c r="J168" s="255"/>
      <c r="K168" s="255"/>
      <c r="L168" s="255"/>
      <c r="M168" s="255"/>
      <c r="N168" s="255"/>
      <c r="O168" s="60"/>
      <c r="P168" s="255"/>
      <c r="Q168" s="255"/>
      <c r="R168" s="255"/>
      <c r="S168" s="255"/>
      <c r="T168" s="255"/>
      <c r="U168" s="255"/>
      <c r="V168" s="255"/>
      <c r="W168" s="255"/>
      <c r="X168" s="60"/>
    </row>
    <row r="169" spans="1:24">
      <c r="A169" s="257"/>
      <c r="B169" s="60"/>
      <c r="C169" s="60"/>
      <c r="D169" s="60"/>
      <c r="E169" s="255"/>
      <c r="F169" s="255"/>
      <c r="G169" s="255"/>
      <c r="H169" s="255"/>
      <c r="I169" s="60"/>
      <c r="J169" s="255"/>
      <c r="K169" s="255"/>
      <c r="L169" s="255"/>
      <c r="M169" s="255"/>
      <c r="N169" s="255"/>
      <c r="O169" s="60"/>
      <c r="P169" s="255"/>
      <c r="Q169" s="255"/>
      <c r="R169" s="255"/>
      <c r="S169" s="255"/>
      <c r="T169" s="255"/>
      <c r="U169" s="255"/>
      <c r="V169" s="255"/>
      <c r="W169" s="255"/>
      <c r="X169" s="60"/>
    </row>
    <row r="170" spans="1:24">
      <c r="A170" s="257"/>
      <c r="B170" s="60"/>
      <c r="C170" s="60"/>
      <c r="D170" s="60"/>
      <c r="E170" s="255"/>
      <c r="F170" s="255"/>
      <c r="G170" s="255"/>
      <c r="H170" s="255"/>
      <c r="I170" s="60"/>
      <c r="J170" s="255"/>
      <c r="K170" s="255"/>
      <c r="L170" s="255"/>
      <c r="M170" s="255"/>
      <c r="N170" s="255"/>
      <c r="O170" s="60"/>
      <c r="P170" s="255"/>
      <c r="Q170" s="255"/>
      <c r="R170" s="255"/>
      <c r="S170" s="255"/>
      <c r="T170" s="255"/>
      <c r="U170" s="255"/>
      <c r="V170" s="255"/>
      <c r="W170" s="255"/>
      <c r="X170" s="60"/>
    </row>
    <row r="171" spans="1:24">
      <c r="A171" s="257"/>
      <c r="B171" s="60"/>
      <c r="C171" s="60"/>
      <c r="D171" s="60"/>
      <c r="E171" s="255"/>
      <c r="F171" s="255"/>
      <c r="G171" s="255"/>
      <c r="H171" s="255"/>
      <c r="I171" s="60"/>
      <c r="J171" s="255"/>
      <c r="K171" s="255"/>
      <c r="L171" s="255"/>
      <c r="M171" s="255"/>
      <c r="N171" s="255"/>
      <c r="O171" s="60"/>
      <c r="P171" s="255"/>
      <c r="Q171" s="255"/>
      <c r="R171" s="255"/>
      <c r="S171" s="255"/>
      <c r="T171" s="255"/>
      <c r="U171" s="255"/>
      <c r="V171" s="255"/>
      <c r="W171" s="255"/>
      <c r="X171" s="60"/>
    </row>
    <row r="172" spans="1:24">
      <c r="A172" s="257"/>
      <c r="B172" s="60"/>
      <c r="C172" s="60"/>
      <c r="D172" s="60"/>
      <c r="E172" s="255"/>
      <c r="F172" s="255"/>
      <c r="G172" s="255"/>
      <c r="H172" s="255"/>
      <c r="I172" s="60"/>
      <c r="J172" s="255"/>
      <c r="K172" s="255"/>
      <c r="L172" s="255"/>
      <c r="M172" s="255"/>
      <c r="N172" s="255"/>
      <c r="O172" s="60"/>
      <c r="P172" s="255"/>
      <c r="Q172" s="255"/>
      <c r="R172" s="255"/>
      <c r="S172" s="255"/>
      <c r="T172" s="255"/>
      <c r="U172" s="255"/>
      <c r="V172" s="255"/>
      <c r="W172" s="255"/>
      <c r="X172" s="60"/>
    </row>
    <row r="173" spans="1:24">
      <c r="A173" s="257"/>
      <c r="B173" s="60"/>
      <c r="C173" s="60"/>
      <c r="D173" s="60"/>
      <c r="E173" s="255"/>
      <c r="F173" s="255"/>
      <c r="G173" s="255"/>
      <c r="H173" s="255"/>
      <c r="I173" s="60"/>
      <c r="J173" s="255"/>
      <c r="K173" s="255"/>
      <c r="L173" s="255"/>
      <c r="M173" s="255"/>
      <c r="N173" s="255"/>
      <c r="O173" s="60"/>
      <c r="P173" s="255"/>
      <c r="Q173" s="255"/>
      <c r="R173" s="255"/>
      <c r="S173" s="255"/>
      <c r="T173" s="255"/>
      <c r="U173" s="255"/>
      <c r="V173" s="255"/>
      <c r="W173" s="255"/>
      <c r="X173" s="60"/>
    </row>
    <row r="174" spans="1:24">
      <c r="A174" s="257"/>
      <c r="B174" s="60"/>
      <c r="C174" s="60"/>
      <c r="D174" s="60"/>
      <c r="E174" s="255"/>
      <c r="F174" s="255"/>
      <c r="G174" s="255"/>
      <c r="H174" s="255"/>
      <c r="I174" s="60"/>
      <c r="J174" s="255"/>
      <c r="K174" s="255"/>
      <c r="L174" s="255"/>
      <c r="M174" s="255"/>
      <c r="N174" s="255"/>
      <c r="O174" s="60"/>
      <c r="P174" s="255"/>
      <c r="Q174" s="255"/>
      <c r="R174" s="255"/>
      <c r="S174" s="255"/>
      <c r="T174" s="255"/>
      <c r="U174" s="255"/>
      <c r="V174" s="255"/>
      <c r="W174" s="255"/>
      <c r="X174" s="60"/>
    </row>
    <row r="175" spans="1:24">
      <c r="A175" s="257"/>
      <c r="B175" s="60"/>
      <c r="C175" s="60"/>
      <c r="D175" s="60"/>
      <c r="E175" s="255"/>
      <c r="F175" s="255"/>
      <c r="G175" s="255"/>
      <c r="H175" s="255"/>
      <c r="I175" s="60"/>
      <c r="J175" s="255"/>
      <c r="K175" s="255"/>
      <c r="L175" s="255"/>
      <c r="M175" s="255"/>
      <c r="N175" s="255"/>
      <c r="O175" s="60"/>
      <c r="P175" s="255"/>
      <c r="Q175" s="255"/>
      <c r="R175" s="255"/>
      <c r="S175" s="255"/>
      <c r="T175" s="255"/>
      <c r="U175" s="255"/>
      <c r="V175" s="255"/>
      <c r="W175" s="255"/>
      <c r="X175" s="60"/>
    </row>
    <row r="176" spans="1:24">
      <c r="A176" s="257"/>
      <c r="B176" s="60"/>
      <c r="C176" s="60"/>
      <c r="D176" s="60"/>
      <c r="E176" s="255"/>
      <c r="F176" s="255"/>
      <c r="G176" s="255"/>
      <c r="H176" s="255"/>
      <c r="I176" s="60"/>
      <c r="J176" s="255"/>
      <c r="K176" s="255"/>
      <c r="L176" s="255"/>
      <c r="M176" s="255"/>
      <c r="N176" s="255"/>
      <c r="O176" s="60"/>
      <c r="P176" s="255"/>
      <c r="Q176" s="255"/>
      <c r="R176" s="255"/>
      <c r="S176" s="255"/>
      <c r="T176" s="255"/>
      <c r="U176" s="255"/>
      <c r="V176" s="255"/>
      <c r="W176" s="255"/>
      <c r="X176" s="60"/>
    </row>
    <row r="177" spans="1:24">
      <c r="A177" s="257"/>
      <c r="B177" s="60"/>
      <c r="C177" s="60"/>
      <c r="D177" s="60"/>
      <c r="E177" s="255"/>
      <c r="F177" s="255"/>
      <c r="G177" s="255"/>
      <c r="H177" s="255"/>
      <c r="I177" s="60"/>
      <c r="J177" s="255"/>
      <c r="K177" s="255"/>
      <c r="L177" s="255"/>
      <c r="M177" s="255"/>
      <c r="N177" s="255"/>
      <c r="O177" s="60"/>
      <c r="P177" s="255"/>
      <c r="Q177" s="255"/>
      <c r="R177" s="255"/>
      <c r="S177" s="255"/>
      <c r="T177" s="255"/>
      <c r="U177" s="255"/>
      <c r="V177" s="255"/>
      <c r="W177" s="255"/>
      <c r="X177" s="60"/>
    </row>
    <row r="178" spans="1:24">
      <c r="A178" s="257"/>
      <c r="B178" s="60"/>
      <c r="C178" s="60"/>
      <c r="D178" s="60"/>
      <c r="E178" s="255"/>
      <c r="F178" s="255"/>
      <c r="G178" s="255"/>
      <c r="H178" s="255"/>
      <c r="I178" s="60"/>
      <c r="J178" s="255"/>
      <c r="K178" s="255"/>
      <c r="L178" s="255"/>
      <c r="M178" s="255"/>
      <c r="N178" s="255"/>
      <c r="O178" s="60"/>
      <c r="P178" s="255"/>
      <c r="Q178" s="255"/>
      <c r="R178" s="255"/>
      <c r="S178" s="255"/>
      <c r="T178" s="255"/>
      <c r="U178" s="255"/>
      <c r="V178" s="255"/>
      <c r="W178" s="255"/>
      <c r="X178" s="60"/>
    </row>
    <row r="179" spans="1:24">
      <c r="A179" s="257"/>
      <c r="B179" s="60"/>
      <c r="C179" s="60"/>
      <c r="D179" s="60"/>
      <c r="E179" s="255"/>
      <c r="F179" s="255"/>
      <c r="G179" s="255"/>
      <c r="H179" s="255"/>
      <c r="I179" s="60"/>
      <c r="J179" s="255"/>
      <c r="K179" s="255"/>
      <c r="L179" s="255"/>
      <c r="M179" s="255"/>
      <c r="N179" s="255"/>
      <c r="O179" s="60"/>
      <c r="P179" s="255"/>
      <c r="Q179" s="255"/>
      <c r="R179" s="255"/>
      <c r="S179" s="255"/>
      <c r="T179" s="255"/>
      <c r="U179" s="255"/>
      <c r="V179" s="255"/>
      <c r="W179" s="255"/>
      <c r="X179" s="60"/>
    </row>
    <row r="180" spans="1:24">
      <c r="A180" s="257"/>
      <c r="B180" s="60"/>
      <c r="C180" s="60"/>
      <c r="D180" s="60"/>
      <c r="E180" s="255"/>
      <c r="F180" s="255"/>
      <c r="G180" s="255"/>
      <c r="H180" s="255"/>
      <c r="I180" s="60"/>
      <c r="J180" s="255"/>
      <c r="K180" s="255"/>
      <c r="L180" s="255"/>
      <c r="M180" s="255"/>
      <c r="N180" s="255"/>
      <c r="O180" s="60"/>
      <c r="P180" s="255"/>
      <c r="Q180" s="255"/>
      <c r="R180" s="255"/>
      <c r="S180" s="255"/>
      <c r="T180" s="255"/>
      <c r="U180" s="255"/>
      <c r="V180" s="255"/>
      <c r="W180" s="255"/>
      <c r="X180" s="60"/>
    </row>
    <row r="181" spans="1:24">
      <c r="A181" s="257"/>
      <c r="B181" s="60"/>
      <c r="C181" s="60"/>
      <c r="D181" s="60"/>
      <c r="E181" s="255"/>
      <c r="F181" s="255"/>
      <c r="G181" s="255"/>
      <c r="H181" s="255"/>
      <c r="I181" s="60"/>
      <c r="J181" s="255"/>
      <c r="K181" s="255"/>
      <c r="L181" s="255"/>
      <c r="M181" s="255"/>
      <c r="N181" s="255"/>
      <c r="O181" s="60"/>
      <c r="P181" s="255"/>
      <c r="Q181" s="255"/>
      <c r="R181" s="255"/>
      <c r="S181" s="255"/>
      <c r="T181" s="255"/>
      <c r="U181" s="255"/>
      <c r="V181" s="255"/>
      <c r="W181" s="255"/>
      <c r="X181" s="60"/>
    </row>
    <row r="182" spans="1:24">
      <c r="A182" s="257"/>
      <c r="B182" s="60"/>
      <c r="C182" s="60"/>
      <c r="D182" s="60"/>
      <c r="E182" s="255"/>
      <c r="F182" s="255"/>
      <c r="G182" s="255"/>
      <c r="H182" s="255"/>
      <c r="I182" s="60"/>
      <c r="J182" s="255"/>
      <c r="K182" s="255"/>
      <c r="L182" s="255"/>
      <c r="M182" s="255"/>
      <c r="N182" s="255"/>
      <c r="O182" s="60"/>
      <c r="P182" s="255"/>
      <c r="Q182" s="255"/>
      <c r="R182" s="255"/>
      <c r="S182" s="255"/>
      <c r="T182" s="255"/>
      <c r="U182" s="255"/>
      <c r="V182" s="255"/>
      <c r="W182" s="255"/>
      <c r="X182" s="60"/>
    </row>
    <row r="183" spans="1:24">
      <c r="A183" s="257"/>
      <c r="B183" s="60"/>
      <c r="C183" s="60"/>
      <c r="D183" s="60"/>
      <c r="E183" s="255"/>
      <c r="F183" s="255"/>
      <c r="G183" s="255"/>
      <c r="H183" s="255"/>
      <c r="I183" s="60"/>
      <c r="J183" s="255"/>
      <c r="K183" s="255"/>
      <c r="L183" s="255"/>
      <c r="M183" s="255"/>
      <c r="N183" s="255"/>
      <c r="O183" s="60"/>
      <c r="P183" s="255"/>
      <c r="Q183" s="255"/>
      <c r="R183" s="255"/>
      <c r="S183" s="255"/>
      <c r="T183" s="255"/>
      <c r="U183" s="255"/>
      <c r="V183" s="255"/>
      <c r="W183" s="255"/>
      <c r="X183" s="60"/>
    </row>
    <row r="184" spans="1:24">
      <c r="A184" s="257"/>
      <c r="B184" s="60"/>
      <c r="C184" s="60"/>
      <c r="D184" s="60"/>
      <c r="E184" s="255"/>
      <c r="F184" s="255"/>
      <c r="G184" s="255"/>
      <c r="H184" s="255"/>
      <c r="I184" s="60"/>
      <c r="J184" s="255"/>
      <c r="K184" s="255"/>
      <c r="L184" s="255"/>
      <c r="M184" s="255"/>
      <c r="N184" s="255"/>
      <c r="O184" s="60"/>
      <c r="P184" s="255"/>
      <c r="Q184" s="255"/>
      <c r="R184" s="255"/>
      <c r="S184" s="255"/>
      <c r="T184" s="255"/>
      <c r="U184" s="255"/>
      <c r="V184" s="255"/>
      <c r="W184" s="255"/>
      <c r="X184" s="60"/>
    </row>
    <row r="185" spans="1:24">
      <c r="A185" s="257"/>
      <c r="B185" s="60"/>
      <c r="C185" s="60"/>
      <c r="D185" s="60"/>
      <c r="E185" s="255"/>
      <c r="F185" s="255"/>
      <c r="G185" s="255"/>
      <c r="H185" s="255"/>
      <c r="I185" s="60"/>
      <c r="J185" s="255"/>
      <c r="K185" s="255"/>
      <c r="L185" s="255"/>
      <c r="M185" s="255"/>
      <c r="N185" s="255"/>
      <c r="O185" s="60"/>
      <c r="P185" s="255"/>
      <c r="Q185" s="255"/>
      <c r="R185" s="255"/>
      <c r="S185" s="255"/>
      <c r="T185" s="255"/>
      <c r="U185" s="255"/>
      <c r="V185" s="255"/>
      <c r="W185" s="255"/>
      <c r="X185" s="60"/>
    </row>
    <row r="186" spans="1:24">
      <c r="A186" s="257"/>
      <c r="B186" s="60"/>
      <c r="C186" s="60"/>
      <c r="D186" s="60"/>
      <c r="E186" s="255"/>
      <c r="F186" s="255"/>
      <c r="G186" s="255"/>
      <c r="H186" s="255"/>
      <c r="I186" s="60"/>
      <c r="J186" s="255"/>
      <c r="K186" s="255"/>
      <c r="L186" s="255"/>
      <c r="M186" s="255"/>
      <c r="N186" s="255"/>
      <c r="O186" s="60"/>
      <c r="P186" s="255"/>
      <c r="Q186" s="255"/>
      <c r="R186" s="255"/>
      <c r="S186" s="255"/>
      <c r="T186" s="255"/>
      <c r="U186" s="255"/>
      <c r="V186" s="255"/>
      <c r="W186" s="255"/>
      <c r="X186" s="60"/>
    </row>
    <row r="187" spans="1:24">
      <c r="A187" s="257"/>
      <c r="B187" s="60"/>
      <c r="C187" s="60"/>
      <c r="D187" s="60"/>
      <c r="E187" s="255"/>
      <c r="F187" s="255"/>
      <c r="G187" s="255"/>
      <c r="H187" s="255"/>
      <c r="I187" s="60"/>
      <c r="J187" s="255"/>
      <c r="K187" s="255"/>
      <c r="L187" s="255"/>
      <c r="M187" s="255"/>
      <c r="N187" s="255"/>
      <c r="O187" s="60"/>
      <c r="P187" s="255"/>
      <c r="Q187" s="255"/>
      <c r="R187" s="255"/>
      <c r="S187" s="255"/>
      <c r="T187" s="255"/>
      <c r="U187" s="255"/>
      <c r="V187" s="255"/>
      <c r="W187" s="255"/>
      <c r="X187" s="60"/>
    </row>
    <row r="188" spans="1:24">
      <c r="A188" s="257"/>
      <c r="B188" s="60"/>
      <c r="C188" s="60"/>
      <c r="D188" s="60"/>
      <c r="E188" s="255"/>
      <c r="F188" s="255"/>
      <c r="G188" s="255"/>
      <c r="H188" s="255"/>
      <c r="I188" s="60"/>
      <c r="J188" s="255"/>
      <c r="K188" s="255"/>
      <c r="L188" s="255"/>
      <c r="M188" s="255"/>
      <c r="N188" s="255"/>
      <c r="O188" s="60"/>
      <c r="P188" s="255"/>
      <c r="Q188" s="255"/>
      <c r="R188" s="255"/>
      <c r="S188" s="255"/>
      <c r="T188" s="255"/>
      <c r="U188" s="255"/>
      <c r="V188" s="255"/>
      <c r="W188" s="255"/>
      <c r="X188" s="60"/>
    </row>
    <row r="189" spans="1:24">
      <c r="A189" s="257"/>
      <c r="B189" s="60"/>
      <c r="C189" s="60"/>
      <c r="D189" s="60"/>
      <c r="E189" s="255"/>
      <c r="F189" s="255"/>
      <c r="G189" s="255"/>
      <c r="H189" s="255"/>
      <c r="I189" s="60"/>
      <c r="J189" s="255"/>
      <c r="K189" s="255"/>
      <c r="L189" s="255"/>
      <c r="M189" s="255"/>
      <c r="N189" s="255"/>
      <c r="O189" s="60"/>
      <c r="P189" s="255"/>
      <c r="Q189" s="255"/>
      <c r="R189" s="255"/>
      <c r="S189" s="255"/>
      <c r="T189" s="255"/>
      <c r="U189" s="255"/>
      <c r="V189" s="255"/>
      <c r="W189" s="255"/>
      <c r="X189" s="60"/>
    </row>
    <row r="190" spans="1:24">
      <c r="A190" s="257"/>
      <c r="B190" s="60"/>
      <c r="C190" s="60"/>
      <c r="D190" s="60"/>
      <c r="E190" s="255"/>
      <c r="F190" s="255"/>
      <c r="G190" s="255"/>
      <c r="H190" s="255"/>
      <c r="I190" s="60"/>
      <c r="J190" s="255"/>
      <c r="K190" s="255"/>
      <c r="L190" s="255"/>
      <c r="M190" s="255"/>
      <c r="N190" s="255"/>
      <c r="O190" s="60"/>
      <c r="P190" s="255"/>
      <c r="Q190" s="255"/>
      <c r="R190" s="255"/>
      <c r="S190" s="255"/>
      <c r="T190" s="255"/>
      <c r="U190" s="255"/>
      <c r="V190" s="255"/>
      <c r="W190" s="255"/>
      <c r="X190" s="60"/>
    </row>
    <row r="191" spans="1:24">
      <c r="A191" s="257"/>
      <c r="B191" s="60"/>
      <c r="C191" s="60"/>
      <c r="D191" s="60"/>
      <c r="E191" s="255"/>
      <c r="F191" s="255"/>
      <c r="G191" s="255"/>
      <c r="H191" s="255"/>
      <c r="I191" s="60"/>
      <c r="J191" s="255"/>
      <c r="K191" s="255"/>
      <c r="L191" s="255"/>
      <c r="M191" s="255"/>
      <c r="N191" s="255"/>
      <c r="O191" s="60"/>
      <c r="P191" s="255"/>
      <c r="Q191" s="255"/>
      <c r="R191" s="255"/>
      <c r="S191" s="255"/>
      <c r="T191" s="255"/>
      <c r="U191" s="255"/>
      <c r="V191" s="255"/>
      <c r="W191" s="255"/>
      <c r="X191" s="60"/>
    </row>
    <row r="192" spans="1:24">
      <c r="A192" s="257"/>
      <c r="B192" s="60"/>
      <c r="C192" s="60"/>
      <c r="D192" s="60"/>
      <c r="E192" s="255"/>
      <c r="F192" s="255"/>
      <c r="G192" s="255"/>
      <c r="H192" s="255"/>
      <c r="I192" s="60"/>
      <c r="J192" s="255"/>
      <c r="K192" s="255"/>
      <c r="L192" s="255"/>
      <c r="M192" s="255"/>
      <c r="N192" s="255"/>
      <c r="O192" s="60"/>
      <c r="P192" s="255"/>
      <c r="Q192" s="255"/>
      <c r="R192" s="255"/>
      <c r="S192" s="255"/>
      <c r="T192" s="255"/>
      <c r="U192" s="255"/>
      <c r="V192" s="255"/>
      <c r="W192" s="255"/>
      <c r="X192" s="60"/>
    </row>
    <row r="193" spans="1:24">
      <c r="A193" s="257"/>
      <c r="B193" s="60"/>
      <c r="C193" s="60"/>
      <c r="D193" s="60"/>
      <c r="E193" s="255"/>
      <c r="F193" s="255"/>
      <c r="G193" s="255"/>
      <c r="H193" s="255"/>
      <c r="I193" s="60"/>
      <c r="J193" s="255"/>
      <c r="K193" s="255"/>
      <c r="L193" s="255"/>
      <c r="M193" s="255"/>
      <c r="N193" s="255"/>
      <c r="O193" s="60"/>
      <c r="P193" s="255"/>
      <c r="Q193" s="255"/>
      <c r="R193" s="255"/>
      <c r="S193" s="255"/>
      <c r="T193" s="255"/>
      <c r="U193" s="255"/>
      <c r="V193" s="255"/>
      <c r="W193" s="255"/>
      <c r="X193" s="60"/>
    </row>
    <row r="194" spans="1:24">
      <c r="A194" s="257"/>
      <c r="B194" s="60"/>
      <c r="C194" s="60"/>
      <c r="D194" s="60"/>
      <c r="E194" s="255"/>
      <c r="F194" s="255"/>
      <c r="G194" s="255"/>
      <c r="H194" s="255"/>
      <c r="I194" s="60"/>
      <c r="J194" s="255"/>
      <c r="K194" s="255"/>
      <c r="L194" s="255"/>
      <c r="M194" s="255"/>
      <c r="N194" s="255"/>
      <c r="O194" s="60"/>
      <c r="P194" s="255"/>
      <c r="Q194" s="255"/>
      <c r="R194" s="255"/>
      <c r="S194" s="255"/>
      <c r="T194" s="255"/>
      <c r="U194" s="255"/>
      <c r="V194" s="255"/>
      <c r="W194" s="255"/>
      <c r="X194" s="60"/>
    </row>
    <row r="195" spans="1:24">
      <c r="A195" s="257"/>
      <c r="B195" s="60"/>
      <c r="C195" s="60"/>
      <c r="D195" s="60"/>
      <c r="E195" s="255"/>
      <c r="F195" s="255"/>
      <c r="G195" s="255"/>
      <c r="H195" s="255"/>
      <c r="I195" s="60"/>
      <c r="J195" s="255"/>
      <c r="K195" s="255"/>
      <c r="L195" s="255"/>
      <c r="M195" s="255"/>
      <c r="N195" s="255"/>
      <c r="O195" s="60"/>
      <c r="P195" s="255"/>
      <c r="Q195" s="255"/>
      <c r="R195" s="255"/>
      <c r="S195" s="255"/>
      <c r="T195" s="255"/>
      <c r="U195" s="255"/>
      <c r="V195" s="255"/>
      <c r="W195" s="255"/>
      <c r="X195" s="60"/>
    </row>
    <row r="196" spans="1:24">
      <c r="A196" s="257"/>
      <c r="B196" s="60"/>
      <c r="C196" s="60"/>
      <c r="D196" s="60"/>
      <c r="E196" s="255"/>
      <c r="F196" s="255"/>
      <c r="G196" s="255"/>
      <c r="H196" s="255"/>
      <c r="I196" s="60"/>
      <c r="J196" s="255"/>
      <c r="K196" s="255"/>
      <c r="L196" s="255"/>
      <c r="M196" s="255"/>
      <c r="N196" s="255"/>
      <c r="O196" s="60"/>
      <c r="P196" s="255"/>
      <c r="Q196" s="255"/>
      <c r="R196" s="255"/>
      <c r="S196" s="255"/>
      <c r="T196" s="255"/>
      <c r="U196" s="255"/>
      <c r="V196" s="255"/>
      <c r="W196" s="255"/>
      <c r="X196" s="60"/>
    </row>
    <row r="197" spans="1:24">
      <c r="A197" s="257"/>
      <c r="B197" s="60"/>
      <c r="C197" s="60"/>
      <c r="D197" s="60"/>
      <c r="E197" s="255"/>
      <c r="F197" s="255"/>
      <c r="G197" s="255"/>
      <c r="H197" s="255"/>
      <c r="I197" s="60"/>
      <c r="J197" s="255"/>
      <c r="K197" s="255"/>
      <c r="L197" s="255"/>
      <c r="M197" s="255"/>
      <c r="N197" s="255"/>
      <c r="O197" s="60"/>
      <c r="P197" s="255"/>
      <c r="Q197" s="255"/>
      <c r="R197" s="255"/>
      <c r="S197" s="255"/>
      <c r="T197" s="255"/>
      <c r="U197" s="255"/>
      <c r="V197" s="255"/>
      <c r="W197" s="255"/>
      <c r="X197" s="60"/>
    </row>
    <row r="198" spans="1:24">
      <c r="A198" s="257"/>
      <c r="B198" s="60"/>
      <c r="C198" s="60"/>
      <c r="D198" s="60"/>
      <c r="E198" s="255"/>
      <c r="F198" s="255"/>
      <c r="G198" s="255"/>
      <c r="H198" s="255"/>
      <c r="I198" s="60"/>
      <c r="J198" s="255"/>
      <c r="K198" s="255"/>
      <c r="L198" s="255"/>
      <c r="M198" s="255"/>
      <c r="N198" s="255"/>
      <c r="O198" s="60"/>
      <c r="P198" s="255"/>
      <c r="Q198" s="255"/>
      <c r="R198" s="255"/>
      <c r="S198" s="255"/>
      <c r="T198" s="255"/>
      <c r="U198" s="255"/>
      <c r="V198" s="255"/>
      <c r="W198" s="255"/>
      <c r="X198" s="60"/>
    </row>
    <row r="199" spans="1:24">
      <c r="A199" s="257"/>
      <c r="B199" s="60"/>
      <c r="C199" s="60"/>
      <c r="D199" s="60"/>
      <c r="E199" s="255"/>
      <c r="F199" s="255"/>
      <c r="G199" s="255"/>
      <c r="H199" s="255"/>
      <c r="I199" s="60"/>
      <c r="J199" s="255"/>
      <c r="K199" s="255"/>
      <c r="L199" s="255"/>
      <c r="M199" s="255"/>
      <c r="N199" s="255"/>
      <c r="O199" s="60"/>
      <c r="P199" s="255"/>
      <c r="Q199" s="255"/>
      <c r="R199" s="255"/>
      <c r="S199" s="255"/>
      <c r="T199" s="255"/>
      <c r="U199" s="255"/>
      <c r="V199" s="255"/>
      <c r="W199" s="255"/>
      <c r="X199" s="60"/>
    </row>
    <row r="200" spans="1:24">
      <c r="A200" s="257"/>
      <c r="B200" s="60"/>
      <c r="C200" s="60"/>
      <c r="D200" s="60"/>
      <c r="E200" s="255"/>
      <c r="F200" s="255"/>
      <c r="G200" s="255"/>
      <c r="H200" s="255"/>
      <c r="I200" s="60"/>
      <c r="J200" s="255"/>
      <c r="K200" s="255"/>
      <c r="L200" s="255"/>
      <c r="M200" s="255"/>
      <c r="N200" s="255"/>
      <c r="O200" s="60"/>
      <c r="P200" s="255"/>
      <c r="Q200" s="255"/>
      <c r="R200" s="255"/>
      <c r="S200" s="255"/>
      <c r="T200" s="255"/>
      <c r="U200" s="255"/>
      <c r="V200" s="255"/>
      <c r="W200" s="255"/>
      <c r="X200" s="60"/>
    </row>
    <row r="201" spans="1:24">
      <c r="A201" s="257"/>
      <c r="B201" s="60"/>
      <c r="C201" s="60"/>
      <c r="D201" s="60"/>
      <c r="E201" s="255"/>
      <c r="F201" s="255"/>
      <c r="G201" s="255"/>
      <c r="H201" s="255"/>
      <c r="I201" s="60"/>
      <c r="J201" s="255"/>
      <c r="K201" s="255"/>
      <c r="L201" s="255"/>
      <c r="M201" s="255"/>
      <c r="N201" s="255"/>
      <c r="O201" s="60"/>
      <c r="P201" s="255"/>
      <c r="Q201" s="255"/>
      <c r="R201" s="255"/>
      <c r="S201" s="255"/>
      <c r="T201" s="255"/>
      <c r="U201" s="255"/>
      <c r="V201" s="255"/>
      <c r="W201" s="255"/>
      <c r="X201" s="60"/>
    </row>
    <row r="202" spans="1:24">
      <c r="A202" s="257"/>
      <c r="B202" s="60"/>
      <c r="C202" s="60"/>
      <c r="D202" s="60"/>
      <c r="E202" s="255"/>
      <c r="F202" s="255"/>
      <c r="G202" s="255"/>
      <c r="H202" s="255"/>
      <c r="I202" s="60"/>
      <c r="J202" s="255"/>
      <c r="K202" s="255"/>
      <c r="L202" s="255"/>
      <c r="M202" s="255"/>
      <c r="N202" s="255"/>
      <c r="O202" s="60"/>
      <c r="P202" s="255"/>
      <c r="Q202" s="255"/>
      <c r="R202" s="255"/>
      <c r="S202" s="255"/>
      <c r="T202" s="255"/>
      <c r="U202" s="255"/>
      <c r="V202" s="255"/>
      <c r="W202" s="255"/>
      <c r="X202" s="60"/>
    </row>
    <row r="203" spans="1:24">
      <c r="A203" s="257"/>
      <c r="B203" s="60"/>
      <c r="C203" s="60"/>
      <c r="D203" s="60"/>
      <c r="E203" s="255"/>
      <c r="F203" s="255"/>
      <c r="G203" s="255"/>
      <c r="H203" s="255"/>
      <c r="I203" s="60"/>
      <c r="J203" s="255"/>
      <c r="K203" s="255"/>
      <c r="L203" s="255"/>
      <c r="M203" s="255"/>
      <c r="N203" s="255"/>
      <c r="O203" s="60"/>
      <c r="P203" s="255"/>
      <c r="Q203" s="255"/>
      <c r="R203" s="255"/>
      <c r="S203" s="255"/>
      <c r="T203" s="255"/>
      <c r="U203" s="255"/>
      <c r="V203" s="255"/>
      <c r="W203" s="255"/>
      <c r="X203" s="60"/>
    </row>
    <row r="204" spans="1:24">
      <c r="A204" s="257"/>
      <c r="B204" s="60"/>
      <c r="C204" s="60"/>
      <c r="D204" s="60"/>
      <c r="E204" s="255"/>
      <c r="F204" s="255"/>
      <c r="G204" s="255"/>
      <c r="H204" s="255"/>
      <c r="I204" s="60"/>
      <c r="J204" s="255"/>
      <c r="K204" s="255"/>
      <c r="L204" s="255"/>
      <c r="M204" s="255"/>
      <c r="N204" s="255"/>
      <c r="O204" s="60"/>
      <c r="P204" s="255"/>
      <c r="Q204" s="255"/>
      <c r="R204" s="255"/>
      <c r="S204" s="255"/>
      <c r="T204" s="255"/>
      <c r="U204" s="255"/>
      <c r="V204" s="255"/>
      <c r="W204" s="255"/>
      <c r="X204" s="60"/>
    </row>
    <row r="205" spans="1:24">
      <c r="A205" s="257"/>
      <c r="B205" s="60"/>
      <c r="C205" s="60"/>
      <c r="D205" s="60"/>
      <c r="E205" s="255"/>
      <c r="F205" s="255"/>
      <c r="G205" s="255"/>
      <c r="H205" s="255"/>
      <c r="I205" s="60"/>
      <c r="J205" s="255"/>
      <c r="K205" s="255"/>
      <c r="L205" s="255"/>
      <c r="M205" s="255"/>
      <c r="N205" s="255"/>
      <c r="O205" s="60"/>
      <c r="P205" s="255"/>
      <c r="Q205" s="255"/>
      <c r="R205" s="255"/>
      <c r="S205" s="255"/>
      <c r="T205" s="255"/>
      <c r="U205" s="255"/>
      <c r="V205" s="255"/>
      <c r="W205" s="255"/>
      <c r="X205" s="60"/>
    </row>
    <row r="206" spans="1:24">
      <c r="A206" s="257"/>
      <c r="B206" s="60"/>
      <c r="C206" s="60"/>
      <c r="D206" s="60"/>
      <c r="E206" s="255"/>
      <c r="F206" s="255"/>
      <c r="G206" s="255"/>
      <c r="H206" s="255"/>
      <c r="I206" s="60"/>
      <c r="J206" s="255"/>
      <c r="K206" s="255"/>
      <c r="L206" s="255"/>
      <c r="M206" s="255"/>
      <c r="N206" s="255"/>
      <c r="O206" s="60"/>
      <c r="P206" s="255"/>
      <c r="Q206" s="255"/>
      <c r="R206" s="255"/>
      <c r="S206" s="255"/>
      <c r="T206" s="255"/>
      <c r="U206" s="255"/>
      <c r="V206" s="255"/>
      <c r="W206" s="255"/>
      <c r="X206" s="60"/>
    </row>
    <row r="207" spans="1:24">
      <c r="A207" s="257"/>
      <c r="B207" s="60"/>
      <c r="C207" s="60"/>
      <c r="D207" s="60"/>
      <c r="E207" s="255"/>
      <c r="F207" s="255"/>
      <c r="G207" s="255"/>
      <c r="H207" s="255"/>
      <c r="I207" s="60"/>
      <c r="J207" s="255"/>
      <c r="K207" s="255"/>
      <c r="L207" s="255"/>
      <c r="M207" s="255"/>
      <c r="N207" s="255"/>
      <c r="O207" s="60"/>
      <c r="P207" s="255"/>
      <c r="Q207" s="255"/>
      <c r="R207" s="255"/>
      <c r="S207" s="255"/>
      <c r="T207" s="255"/>
      <c r="U207" s="255"/>
      <c r="V207" s="255"/>
      <c r="W207" s="255"/>
      <c r="X207" s="60"/>
    </row>
    <row r="208" spans="1:24">
      <c r="A208" s="257"/>
      <c r="B208" s="60"/>
      <c r="C208" s="60"/>
      <c r="D208" s="60"/>
      <c r="E208" s="255"/>
      <c r="F208" s="255"/>
      <c r="G208" s="255"/>
      <c r="H208" s="255"/>
      <c r="I208" s="60"/>
      <c r="J208" s="255"/>
      <c r="K208" s="255"/>
      <c r="L208" s="255"/>
      <c r="M208" s="255"/>
      <c r="N208" s="255"/>
      <c r="O208" s="60"/>
      <c r="P208" s="255"/>
      <c r="Q208" s="255"/>
      <c r="R208" s="255"/>
      <c r="S208" s="255"/>
      <c r="T208" s="255"/>
      <c r="U208" s="255"/>
      <c r="V208" s="255"/>
      <c r="W208" s="255"/>
      <c r="X208" s="60"/>
    </row>
    <row r="209" spans="1:24">
      <c r="A209" s="257"/>
      <c r="B209" s="60"/>
      <c r="C209" s="60"/>
      <c r="D209" s="60"/>
      <c r="E209" s="255"/>
      <c r="F209" s="255"/>
      <c r="G209" s="255"/>
      <c r="H209" s="255"/>
      <c r="I209" s="60"/>
      <c r="J209" s="255"/>
      <c r="K209" s="255"/>
      <c r="L209" s="255"/>
      <c r="M209" s="255"/>
      <c r="N209" s="255"/>
      <c r="O209" s="60"/>
      <c r="P209" s="255"/>
      <c r="Q209" s="255"/>
      <c r="R209" s="255"/>
      <c r="S209" s="255"/>
      <c r="T209" s="255"/>
      <c r="U209" s="255"/>
      <c r="V209" s="255"/>
      <c r="W209" s="255"/>
      <c r="X209" s="60"/>
    </row>
    <row r="210" spans="1:24">
      <c r="A210" s="257"/>
      <c r="B210" s="60"/>
      <c r="C210" s="60"/>
      <c r="D210" s="60"/>
      <c r="E210" s="255"/>
      <c r="F210" s="255"/>
      <c r="G210" s="255"/>
      <c r="H210" s="255"/>
      <c r="I210" s="60"/>
      <c r="J210" s="255"/>
      <c r="K210" s="255"/>
      <c r="L210" s="255"/>
      <c r="M210" s="255"/>
      <c r="N210" s="255"/>
      <c r="O210" s="60"/>
      <c r="P210" s="255"/>
      <c r="Q210" s="255"/>
      <c r="R210" s="255"/>
      <c r="S210" s="255"/>
      <c r="T210" s="255"/>
      <c r="U210" s="255"/>
      <c r="V210" s="255"/>
      <c r="W210" s="255"/>
      <c r="X210" s="60"/>
    </row>
    <row r="211" spans="1:24">
      <c r="A211" s="257"/>
      <c r="B211" s="60"/>
      <c r="C211" s="60"/>
      <c r="D211" s="60"/>
      <c r="E211" s="255"/>
      <c r="F211" s="255"/>
      <c r="G211" s="255"/>
      <c r="H211" s="255"/>
      <c r="I211" s="60"/>
      <c r="J211" s="255"/>
      <c r="K211" s="255"/>
      <c r="L211" s="255"/>
      <c r="M211" s="255"/>
      <c r="N211" s="255"/>
      <c r="O211" s="60"/>
      <c r="P211" s="255"/>
      <c r="Q211" s="255"/>
      <c r="R211" s="255"/>
      <c r="S211" s="255"/>
      <c r="T211" s="255"/>
      <c r="U211" s="255"/>
      <c r="V211" s="255"/>
      <c r="W211" s="255"/>
      <c r="X211" s="60"/>
    </row>
    <row r="212" spans="1:24">
      <c r="A212" s="257"/>
      <c r="B212" s="60"/>
      <c r="C212" s="60"/>
      <c r="D212" s="60"/>
      <c r="E212" s="255"/>
      <c r="F212" s="255"/>
      <c r="G212" s="255"/>
      <c r="H212" s="255"/>
      <c r="I212" s="60"/>
      <c r="J212" s="255"/>
      <c r="K212" s="255"/>
      <c r="L212" s="255"/>
      <c r="M212" s="255"/>
      <c r="N212" s="255"/>
      <c r="O212" s="60"/>
      <c r="P212" s="255"/>
      <c r="Q212" s="255"/>
      <c r="R212" s="255"/>
      <c r="S212" s="255"/>
      <c r="T212" s="255"/>
      <c r="U212" s="255"/>
      <c r="V212" s="255"/>
      <c r="W212" s="255"/>
      <c r="X212" s="60"/>
    </row>
    <row r="213" spans="1:24">
      <c r="A213" s="257"/>
      <c r="B213" s="60"/>
      <c r="C213" s="60"/>
      <c r="D213" s="60"/>
      <c r="E213" s="255"/>
      <c r="F213" s="255"/>
      <c r="G213" s="255"/>
      <c r="H213" s="255"/>
      <c r="I213" s="60"/>
      <c r="J213" s="255"/>
      <c r="K213" s="255"/>
      <c r="L213" s="255"/>
      <c r="M213" s="255"/>
      <c r="N213" s="255"/>
      <c r="O213" s="60"/>
      <c r="P213" s="255"/>
      <c r="Q213" s="255"/>
      <c r="R213" s="255"/>
      <c r="S213" s="255"/>
      <c r="T213" s="255"/>
      <c r="U213" s="255"/>
      <c r="V213" s="255"/>
      <c r="W213" s="255"/>
      <c r="X213" s="60"/>
    </row>
    <row r="214" spans="1:24">
      <c r="A214" s="257"/>
      <c r="B214" s="60"/>
      <c r="C214" s="60"/>
      <c r="D214" s="60"/>
      <c r="E214" s="255"/>
      <c r="F214" s="255"/>
      <c r="G214" s="255"/>
      <c r="H214" s="255"/>
      <c r="I214" s="60"/>
      <c r="J214" s="255"/>
      <c r="K214" s="255"/>
      <c r="L214" s="255"/>
      <c r="M214" s="255"/>
      <c r="N214" s="255"/>
      <c r="O214" s="60"/>
      <c r="P214" s="255"/>
      <c r="Q214" s="255"/>
      <c r="R214" s="255"/>
      <c r="S214" s="255"/>
      <c r="T214" s="255"/>
      <c r="U214" s="255"/>
      <c r="V214" s="255"/>
      <c r="W214" s="255"/>
      <c r="X214" s="60"/>
    </row>
    <row r="215" spans="1:24">
      <c r="A215" s="257"/>
      <c r="B215" s="60"/>
      <c r="C215" s="60"/>
      <c r="D215" s="60"/>
      <c r="E215" s="255"/>
      <c r="F215" s="255"/>
      <c r="G215" s="255"/>
      <c r="H215" s="255"/>
      <c r="I215" s="60"/>
      <c r="J215" s="255"/>
      <c r="K215" s="255"/>
      <c r="L215" s="255"/>
      <c r="M215" s="255"/>
      <c r="N215" s="255"/>
      <c r="O215" s="60"/>
      <c r="P215" s="255"/>
      <c r="Q215" s="255"/>
      <c r="R215" s="255"/>
      <c r="S215" s="255"/>
      <c r="T215" s="255"/>
      <c r="U215" s="255"/>
      <c r="V215" s="255"/>
      <c r="W215" s="255"/>
      <c r="X215" s="60"/>
    </row>
    <row r="216" spans="1:24">
      <c r="A216" s="257"/>
      <c r="B216" s="60"/>
      <c r="C216" s="60"/>
      <c r="D216" s="60"/>
      <c r="E216" s="255"/>
      <c r="F216" s="255"/>
      <c r="G216" s="255"/>
      <c r="H216" s="255"/>
      <c r="I216" s="60"/>
      <c r="J216" s="255"/>
      <c r="K216" s="255"/>
      <c r="L216" s="255"/>
      <c r="M216" s="255"/>
      <c r="N216" s="255"/>
      <c r="O216" s="60"/>
      <c r="P216" s="255"/>
      <c r="Q216" s="255"/>
      <c r="R216" s="255"/>
      <c r="S216" s="255"/>
      <c r="T216" s="255"/>
      <c r="U216" s="255"/>
      <c r="V216" s="255"/>
      <c r="W216" s="255"/>
      <c r="X216" s="60"/>
    </row>
    <row r="217" spans="1:24">
      <c r="A217" s="257"/>
      <c r="B217" s="60"/>
      <c r="C217" s="60"/>
      <c r="D217" s="60"/>
      <c r="E217" s="255"/>
      <c r="F217" s="255"/>
      <c r="G217" s="255"/>
      <c r="H217" s="255"/>
      <c r="I217" s="60"/>
      <c r="J217" s="255"/>
      <c r="K217" s="255"/>
      <c r="L217" s="255"/>
      <c r="M217" s="255"/>
      <c r="N217" s="255"/>
      <c r="O217" s="60"/>
      <c r="P217" s="255"/>
      <c r="Q217" s="255"/>
      <c r="R217" s="255"/>
      <c r="S217" s="255"/>
      <c r="T217" s="255"/>
      <c r="U217" s="255"/>
      <c r="V217" s="255"/>
      <c r="W217" s="255"/>
      <c r="X217" s="60"/>
    </row>
    <row r="218" spans="1:24">
      <c r="A218" s="257"/>
      <c r="B218" s="60"/>
      <c r="C218" s="60"/>
      <c r="D218" s="60"/>
      <c r="E218" s="255"/>
      <c r="F218" s="255"/>
      <c r="G218" s="255"/>
      <c r="H218" s="255"/>
      <c r="I218" s="60"/>
      <c r="J218" s="255"/>
      <c r="K218" s="255"/>
      <c r="L218" s="255"/>
      <c r="M218" s="255"/>
      <c r="N218" s="255"/>
      <c r="O218" s="60"/>
      <c r="P218" s="255"/>
      <c r="Q218" s="255"/>
      <c r="R218" s="255"/>
      <c r="S218" s="255"/>
      <c r="T218" s="255"/>
      <c r="U218" s="255"/>
      <c r="V218" s="255"/>
      <c r="W218" s="255"/>
      <c r="X218" s="60"/>
    </row>
    <row r="219" spans="1:24">
      <c r="A219" s="257"/>
      <c r="B219" s="60"/>
      <c r="C219" s="60"/>
      <c r="D219" s="60"/>
      <c r="E219" s="255"/>
      <c r="F219" s="255"/>
      <c r="G219" s="255"/>
      <c r="H219" s="255"/>
      <c r="I219" s="60"/>
      <c r="J219" s="255"/>
      <c r="K219" s="255"/>
      <c r="L219" s="255"/>
      <c r="M219" s="255"/>
      <c r="N219" s="255"/>
      <c r="O219" s="60"/>
      <c r="P219" s="255"/>
      <c r="Q219" s="255"/>
      <c r="R219" s="255"/>
      <c r="S219" s="255"/>
      <c r="T219" s="255"/>
      <c r="U219" s="255"/>
      <c r="V219" s="255"/>
      <c r="W219" s="255"/>
      <c r="X219" s="60"/>
    </row>
    <row r="220" spans="1:24">
      <c r="A220" s="257"/>
      <c r="B220" s="60"/>
      <c r="C220" s="60"/>
      <c r="D220" s="60"/>
      <c r="E220" s="255"/>
      <c r="F220" s="255"/>
      <c r="G220" s="255"/>
      <c r="H220" s="255"/>
      <c r="I220" s="60"/>
      <c r="J220" s="255"/>
      <c r="K220" s="255"/>
      <c r="L220" s="255"/>
      <c r="M220" s="255"/>
      <c r="N220" s="255"/>
      <c r="O220" s="60"/>
      <c r="P220" s="255"/>
      <c r="Q220" s="255"/>
      <c r="R220" s="255"/>
      <c r="S220" s="255"/>
      <c r="T220" s="255"/>
      <c r="U220" s="255"/>
      <c r="V220" s="255"/>
      <c r="W220" s="255"/>
      <c r="X220" s="60"/>
    </row>
    <row r="221" spans="1:24">
      <c r="A221" s="257"/>
      <c r="B221" s="60"/>
      <c r="C221" s="60"/>
      <c r="D221" s="60"/>
      <c r="E221" s="255"/>
      <c r="F221" s="255"/>
      <c r="G221" s="255"/>
      <c r="H221" s="255"/>
      <c r="I221" s="60"/>
      <c r="J221" s="255"/>
      <c r="K221" s="255"/>
      <c r="L221" s="255"/>
      <c r="M221" s="255"/>
      <c r="N221" s="255"/>
      <c r="O221" s="60"/>
      <c r="P221" s="255"/>
      <c r="Q221" s="255"/>
      <c r="R221" s="255"/>
      <c r="S221" s="255"/>
      <c r="T221" s="255"/>
      <c r="U221" s="255"/>
      <c r="V221" s="255"/>
      <c r="W221" s="255"/>
      <c r="X221" s="60"/>
    </row>
    <row r="222" spans="1:24">
      <c r="A222" s="257"/>
      <c r="B222" s="60"/>
      <c r="C222" s="60"/>
      <c r="D222" s="60"/>
      <c r="E222" s="255"/>
      <c r="F222" s="255"/>
      <c r="G222" s="255"/>
      <c r="H222" s="255"/>
      <c r="I222" s="60"/>
      <c r="J222" s="255"/>
      <c r="K222" s="255"/>
      <c r="L222" s="255"/>
      <c r="M222" s="255"/>
      <c r="N222" s="255"/>
      <c r="O222" s="60"/>
      <c r="P222" s="255"/>
      <c r="Q222" s="255"/>
      <c r="R222" s="255"/>
      <c r="S222" s="255"/>
      <c r="T222" s="255"/>
      <c r="U222" s="255"/>
      <c r="V222" s="255"/>
      <c r="W222" s="255"/>
      <c r="X222" s="60"/>
    </row>
    <row r="223" spans="1:24">
      <c r="A223" s="257"/>
      <c r="B223" s="60"/>
      <c r="C223" s="60"/>
      <c r="D223" s="60"/>
      <c r="E223" s="255"/>
      <c r="F223" s="255"/>
      <c r="G223" s="255"/>
      <c r="H223" s="255"/>
      <c r="I223" s="60"/>
      <c r="J223" s="255"/>
      <c r="K223" s="255"/>
      <c r="L223" s="255"/>
      <c r="M223" s="255"/>
      <c r="N223" s="255"/>
      <c r="O223" s="60"/>
      <c r="P223" s="255"/>
      <c r="Q223" s="255"/>
      <c r="R223" s="255"/>
      <c r="S223" s="255"/>
      <c r="T223" s="255"/>
      <c r="U223" s="255"/>
      <c r="V223" s="255"/>
      <c r="W223" s="255"/>
      <c r="X223" s="60"/>
    </row>
    <row r="224" spans="1:24">
      <c r="A224" s="257"/>
      <c r="B224" s="60"/>
      <c r="C224" s="60"/>
      <c r="D224" s="60"/>
      <c r="E224" s="255"/>
      <c r="F224" s="255"/>
      <c r="G224" s="255"/>
      <c r="H224" s="255"/>
      <c r="I224" s="60"/>
      <c r="J224" s="255"/>
      <c r="K224" s="255"/>
      <c r="L224" s="255"/>
      <c r="M224" s="255"/>
      <c r="N224" s="255"/>
      <c r="O224" s="60"/>
      <c r="P224" s="255"/>
      <c r="Q224" s="255"/>
      <c r="R224" s="255"/>
      <c r="S224" s="255"/>
      <c r="T224" s="255"/>
      <c r="U224" s="255"/>
      <c r="V224" s="255"/>
      <c r="W224" s="255"/>
      <c r="X224" s="60"/>
    </row>
    <row r="225" spans="1:24">
      <c r="A225" s="257"/>
      <c r="B225" s="60"/>
      <c r="C225" s="60"/>
      <c r="D225" s="60"/>
      <c r="E225" s="255"/>
      <c r="F225" s="255"/>
      <c r="G225" s="255"/>
      <c r="H225" s="255"/>
      <c r="I225" s="60"/>
      <c r="J225" s="255"/>
      <c r="K225" s="255"/>
      <c r="L225" s="255"/>
      <c r="M225" s="255"/>
      <c r="N225" s="255"/>
      <c r="O225" s="60"/>
      <c r="P225" s="255"/>
      <c r="Q225" s="255"/>
      <c r="R225" s="255"/>
      <c r="S225" s="255"/>
      <c r="T225" s="255"/>
      <c r="U225" s="255"/>
      <c r="V225" s="255"/>
      <c r="W225" s="255"/>
      <c r="X225" s="60"/>
    </row>
    <row r="226" spans="1:24">
      <c r="A226" s="257"/>
      <c r="B226" s="60"/>
      <c r="C226" s="60"/>
      <c r="D226" s="60"/>
      <c r="E226" s="255"/>
      <c r="F226" s="255"/>
      <c r="G226" s="255"/>
      <c r="H226" s="255"/>
      <c r="I226" s="60"/>
      <c r="J226" s="255"/>
      <c r="K226" s="255"/>
      <c r="L226" s="255"/>
      <c r="M226" s="255"/>
      <c r="N226" s="255"/>
      <c r="O226" s="60"/>
      <c r="P226" s="255"/>
      <c r="Q226" s="255"/>
      <c r="R226" s="255"/>
      <c r="S226" s="255"/>
      <c r="T226" s="255"/>
      <c r="U226" s="255"/>
      <c r="V226" s="255"/>
      <c r="W226" s="255"/>
      <c r="X226" s="60"/>
    </row>
    <row r="227" spans="1:24">
      <c r="A227" s="257"/>
      <c r="B227" s="60"/>
      <c r="C227" s="60"/>
      <c r="D227" s="60"/>
      <c r="E227" s="255"/>
      <c r="F227" s="255"/>
      <c r="G227" s="255"/>
      <c r="H227" s="255"/>
      <c r="I227" s="60"/>
      <c r="J227" s="255"/>
      <c r="K227" s="255"/>
      <c r="L227" s="255"/>
      <c r="M227" s="255"/>
      <c r="N227" s="255"/>
      <c r="O227" s="60"/>
      <c r="P227" s="255"/>
      <c r="Q227" s="255"/>
      <c r="R227" s="255"/>
      <c r="S227" s="255"/>
      <c r="T227" s="255"/>
      <c r="U227" s="255"/>
      <c r="V227" s="255"/>
      <c r="W227" s="255"/>
      <c r="X227" s="60"/>
    </row>
    <row r="228" spans="1:24">
      <c r="A228" s="257"/>
      <c r="B228" s="60"/>
      <c r="C228" s="60"/>
      <c r="D228" s="60"/>
      <c r="E228" s="255"/>
      <c r="F228" s="255"/>
      <c r="G228" s="255"/>
      <c r="H228" s="255"/>
      <c r="I228" s="60"/>
      <c r="J228" s="255"/>
      <c r="K228" s="255"/>
      <c r="L228" s="255"/>
      <c r="M228" s="255"/>
      <c r="N228" s="255"/>
      <c r="O228" s="60"/>
      <c r="P228" s="255"/>
      <c r="Q228" s="255"/>
      <c r="R228" s="255"/>
      <c r="S228" s="255"/>
      <c r="T228" s="255"/>
      <c r="U228" s="255"/>
      <c r="V228" s="255"/>
      <c r="W228" s="255"/>
      <c r="X228" s="60"/>
    </row>
    <row r="229" spans="1:24">
      <c r="A229" s="257"/>
      <c r="B229" s="60"/>
      <c r="C229" s="60"/>
      <c r="D229" s="60"/>
      <c r="E229" s="255"/>
      <c r="F229" s="255"/>
      <c r="G229" s="255"/>
      <c r="H229" s="255"/>
      <c r="I229" s="60"/>
      <c r="J229" s="255"/>
      <c r="K229" s="255"/>
      <c r="L229" s="255"/>
      <c r="M229" s="255"/>
      <c r="N229" s="255"/>
      <c r="O229" s="60"/>
      <c r="P229" s="255"/>
      <c r="Q229" s="255"/>
      <c r="R229" s="255"/>
      <c r="S229" s="255"/>
      <c r="T229" s="255"/>
      <c r="U229" s="255"/>
      <c r="V229" s="255"/>
      <c r="W229" s="255"/>
      <c r="X229" s="60"/>
    </row>
    <row r="230" spans="1:24">
      <c r="A230" s="257"/>
      <c r="B230" s="60"/>
      <c r="C230" s="60"/>
      <c r="D230" s="60"/>
      <c r="E230" s="255"/>
      <c r="F230" s="255"/>
      <c r="G230" s="255"/>
      <c r="H230" s="255"/>
      <c r="I230" s="60"/>
      <c r="J230" s="255"/>
      <c r="K230" s="255"/>
      <c r="L230" s="255"/>
      <c r="M230" s="255"/>
      <c r="N230" s="255"/>
      <c r="O230" s="60"/>
      <c r="P230" s="255"/>
      <c r="Q230" s="255"/>
      <c r="R230" s="255"/>
      <c r="S230" s="255"/>
      <c r="T230" s="255"/>
      <c r="U230" s="255"/>
      <c r="V230" s="255"/>
      <c r="W230" s="255"/>
      <c r="X230" s="60"/>
    </row>
    <row r="231" spans="1:24">
      <c r="A231" s="257"/>
      <c r="B231" s="60"/>
      <c r="C231" s="60"/>
      <c r="D231" s="60"/>
      <c r="E231" s="255"/>
      <c r="F231" s="255"/>
      <c r="G231" s="255"/>
      <c r="H231" s="255"/>
      <c r="I231" s="60"/>
      <c r="J231" s="255"/>
      <c r="K231" s="255"/>
      <c r="L231" s="255"/>
      <c r="M231" s="255"/>
      <c r="N231" s="255"/>
      <c r="O231" s="60"/>
      <c r="P231" s="255"/>
      <c r="Q231" s="255"/>
      <c r="R231" s="255"/>
      <c r="S231" s="255"/>
      <c r="T231" s="255"/>
      <c r="U231" s="255"/>
      <c r="V231" s="255"/>
      <c r="W231" s="255"/>
      <c r="X231" s="60"/>
    </row>
    <row r="232" spans="1:24">
      <c r="A232" s="257"/>
      <c r="B232" s="60"/>
      <c r="C232" s="60"/>
      <c r="D232" s="60"/>
      <c r="E232" s="255"/>
      <c r="F232" s="255"/>
      <c r="G232" s="255"/>
      <c r="H232" s="255"/>
      <c r="I232" s="60"/>
      <c r="J232" s="255"/>
      <c r="K232" s="255"/>
      <c r="L232" s="255"/>
      <c r="M232" s="255"/>
      <c r="N232" s="255"/>
      <c r="O232" s="60"/>
      <c r="P232" s="255"/>
      <c r="Q232" s="255"/>
      <c r="R232" s="255"/>
      <c r="S232" s="255"/>
      <c r="T232" s="255"/>
      <c r="U232" s="255"/>
      <c r="V232" s="255"/>
      <c r="W232" s="255"/>
      <c r="X232" s="60"/>
    </row>
    <row r="233" spans="1:24">
      <c r="A233" s="257"/>
      <c r="B233" s="60"/>
      <c r="C233" s="60"/>
      <c r="D233" s="60"/>
      <c r="E233" s="255"/>
      <c r="F233" s="255"/>
      <c r="G233" s="255"/>
      <c r="H233" s="255"/>
      <c r="I233" s="60"/>
      <c r="J233" s="255"/>
      <c r="K233" s="255"/>
      <c r="L233" s="255"/>
      <c r="M233" s="255"/>
      <c r="N233" s="255"/>
      <c r="O233" s="60"/>
      <c r="P233" s="255"/>
      <c r="Q233" s="255"/>
      <c r="R233" s="255"/>
      <c r="S233" s="255"/>
      <c r="T233" s="255"/>
      <c r="U233" s="255"/>
      <c r="V233" s="255"/>
      <c r="W233" s="255"/>
      <c r="X233" s="60"/>
    </row>
    <row r="234" spans="1:24">
      <c r="A234" s="257"/>
      <c r="B234" s="60"/>
      <c r="C234" s="60"/>
      <c r="D234" s="60"/>
      <c r="E234" s="255"/>
      <c r="F234" s="255"/>
      <c r="G234" s="255"/>
      <c r="H234" s="255"/>
      <c r="I234" s="60"/>
      <c r="J234" s="255"/>
      <c r="K234" s="255"/>
      <c r="L234" s="255"/>
      <c r="M234" s="255"/>
      <c r="N234" s="255"/>
      <c r="O234" s="60"/>
      <c r="P234" s="255"/>
      <c r="Q234" s="255"/>
      <c r="R234" s="255"/>
      <c r="S234" s="255"/>
      <c r="T234" s="255"/>
      <c r="U234" s="255"/>
      <c r="V234" s="255"/>
      <c r="W234" s="255"/>
      <c r="X234" s="60"/>
    </row>
    <row r="235" spans="1:24">
      <c r="A235" s="257"/>
      <c r="B235" s="60"/>
      <c r="C235" s="60"/>
      <c r="D235" s="60"/>
      <c r="E235" s="255"/>
      <c r="F235" s="255"/>
      <c r="G235" s="255"/>
      <c r="H235" s="255"/>
      <c r="I235" s="60"/>
      <c r="J235" s="255"/>
      <c r="K235" s="255"/>
      <c r="L235" s="255"/>
      <c r="M235" s="255"/>
      <c r="N235" s="255"/>
      <c r="O235" s="60"/>
      <c r="P235" s="255"/>
      <c r="Q235" s="255"/>
      <c r="R235" s="255"/>
      <c r="S235" s="255"/>
      <c r="T235" s="255"/>
      <c r="U235" s="255"/>
      <c r="V235" s="255"/>
      <c r="W235" s="255"/>
      <c r="X235" s="60"/>
    </row>
    <row r="236" spans="1:24">
      <c r="A236" s="257"/>
      <c r="B236" s="60"/>
      <c r="C236" s="60"/>
      <c r="D236" s="60"/>
      <c r="E236" s="255"/>
      <c r="F236" s="255"/>
      <c r="G236" s="255"/>
      <c r="H236" s="255"/>
      <c r="I236" s="60"/>
      <c r="J236" s="255"/>
      <c r="K236" s="255"/>
      <c r="L236" s="255"/>
      <c r="M236" s="255"/>
      <c r="N236" s="255"/>
      <c r="O236" s="60"/>
      <c r="P236" s="255"/>
      <c r="Q236" s="255"/>
      <c r="R236" s="255"/>
      <c r="S236" s="255"/>
      <c r="T236" s="255"/>
      <c r="U236" s="255"/>
      <c r="V236" s="255"/>
      <c r="W236" s="255"/>
      <c r="X236" s="60"/>
    </row>
    <row r="237" spans="1:24">
      <c r="A237" s="257"/>
      <c r="B237" s="60"/>
      <c r="C237" s="60"/>
      <c r="D237" s="60"/>
      <c r="E237" s="255"/>
      <c r="F237" s="255"/>
      <c r="G237" s="255"/>
      <c r="H237" s="255"/>
      <c r="I237" s="60"/>
      <c r="J237" s="255"/>
      <c r="K237" s="255"/>
      <c r="L237" s="255"/>
      <c r="M237" s="255"/>
      <c r="N237" s="255"/>
      <c r="O237" s="60"/>
      <c r="P237" s="255"/>
      <c r="Q237" s="255"/>
      <c r="R237" s="255"/>
      <c r="S237" s="255"/>
      <c r="T237" s="255"/>
      <c r="U237" s="255"/>
      <c r="V237" s="255"/>
      <c r="W237" s="255"/>
      <c r="X237" s="60"/>
    </row>
    <row r="238" spans="1:24">
      <c r="A238" s="257"/>
      <c r="B238" s="60"/>
      <c r="C238" s="60"/>
      <c r="D238" s="60"/>
      <c r="E238" s="255"/>
      <c r="F238" s="255"/>
      <c r="G238" s="255"/>
      <c r="H238" s="255"/>
      <c r="I238" s="60"/>
      <c r="J238" s="255"/>
      <c r="K238" s="255"/>
      <c r="L238" s="255"/>
      <c r="M238" s="255"/>
      <c r="N238" s="255"/>
      <c r="O238" s="60"/>
      <c r="P238" s="255"/>
      <c r="Q238" s="255"/>
      <c r="R238" s="255"/>
      <c r="S238" s="255"/>
      <c r="T238" s="255"/>
      <c r="U238" s="255"/>
      <c r="V238" s="255"/>
      <c r="W238" s="255"/>
      <c r="X238" s="60"/>
    </row>
    <row r="239" spans="1:24">
      <c r="A239" s="257"/>
      <c r="B239" s="60"/>
      <c r="C239" s="60"/>
      <c r="D239" s="60"/>
      <c r="E239" s="255"/>
      <c r="F239" s="255"/>
      <c r="G239" s="255"/>
      <c r="H239" s="255"/>
      <c r="I239" s="60"/>
      <c r="J239" s="255"/>
      <c r="K239" s="255"/>
      <c r="L239" s="255"/>
      <c r="M239" s="255"/>
      <c r="N239" s="255"/>
      <c r="O239" s="60"/>
      <c r="P239" s="255"/>
      <c r="Q239" s="255"/>
      <c r="R239" s="255"/>
      <c r="S239" s="255"/>
      <c r="T239" s="255"/>
      <c r="U239" s="255"/>
      <c r="V239" s="255"/>
      <c r="W239" s="255"/>
      <c r="X239" s="60"/>
    </row>
    <row r="240" spans="1:24">
      <c r="A240" s="257"/>
      <c r="B240" s="60"/>
      <c r="C240" s="60"/>
      <c r="D240" s="60"/>
      <c r="E240" s="255"/>
      <c r="F240" s="255"/>
      <c r="G240" s="255"/>
      <c r="H240" s="255"/>
      <c r="I240" s="60"/>
      <c r="J240" s="255"/>
      <c r="K240" s="255"/>
      <c r="L240" s="255"/>
      <c r="M240" s="255"/>
      <c r="N240" s="255"/>
      <c r="O240" s="60"/>
      <c r="P240" s="255"/>
      <c r="Q240" s="255"/>
      <c r="R240" s="255"/>
      <c r="S240" s="255"/>
      <c r="T240" s="255"/>
      <c r="U240" s="255"/>
      <c r="V240" s="255"/>
      <c r="W240" s="255"/>
      <c r="X240" s="60"/>
    </row>
    <row r="241" spans="1:24">
      <c r="A241" s="257"/>
      <c r="B241" s="60"/>
      <c r="C241" s="60"/>
      <c r="D241" s="60"/>
      <c r="E241" s="255"/>
      <c r="F241" s="255"/>
      <c r="G241" s="255"/>
      <c r="H241" s="255"/>
      <c r="I241" s="60"/>
      <c r="J241" s="255"/>
      <c r="K241" s="255"/>
      <c r="L241" s="255"/>
      <c r="M241" s="255"/>
      <c r="N241" s="255"/>
      <c r="O241" s="60"/>
      <c r="P241" s="255"/>
      <c r="Q241" s="255"/>
      <c r="R241" s="255"/>
      <c r="S241" s="255"/>
      <c r="T241" s="255"/>
      <c r="U241" s="255"/>
      <c r="V241" s="255"/>
      <c r="W241" s="255"/>
      <c r="X241" s="60"/>
    </row>
    <row r="242" spans="1:24">
      <c r="A242" s="257"/>
      <c r="B242" s="60"/>
      <c r="C242" s="60"/>
      <c r="D242" s="60"/>
      <c r="E242" s="255"/>
      <c r="F242" s="255"/>
      <c r="G242" s="255"/>
      <c r="H242" s="255"/>
      <c r="I242" s="60"/>
      <c r="J242" s="255"/>
      <c r="K242" s="255"/>
      <c r="L242" s="255"/>
      <c r="M242" s="255"/>
      <c r="N242" s="255"/>
      <c r="O242" s="60"/>
      <c r="P242" s="255"/>
      <c r="Q242" s="255"/>
      <c r="R242" s="255"/>
      <c r="S242" s="255"/>
      <c r="T242" s="255"/>
      <c r="U242" s="255"/>
      <c r="V242" s="255"/>
      <c r="W242" s="255"/>
      <c r="X242" s="60"/>
    </row>
    <row r="243" spans="1:24">
      <c r="A243" s="257"/>
      <c r="B243" s="60"/>
      <c r="C243" s="60"/>
      <c r="D243" s="60"/>
      <c r="E243" s="255"/>
      <c r="F243" s="255"/>
      <c r="G243" s="255"/>
      <c r="H243" s="255"/>
      <c r="I243" s="60"/>
      <c r="J243" s="255"/>
      <c r="K243" s="255"/>
      <c r="L243" s="255"/>
      <c r="M243" s="255"/>
      <c r="N243" s="255"/>
      <c r="O243" s="60"/>
      <c r="P243" s="255"/>
      <c r="Q243" s="255"/>
      <c r="R243" s="255"/>
      <c r="S243" s="255"/>
      <c r="T243" s="255"/>
      <c r="U243" s="255"/>
      <c r="V243" s="255"/>
      <c r="W243" s="255"/>
      <c r="X243" s="60"/>
    </row>
    <row r="244" spans="1:24">
      <c r="A244" s="257"/>
      <c r="B244" s="60"/>
      <c r="C244" s="60"/>
      <c r="D244" s="60"/>
      <c r="E244" s="255"/>
      <c r="F244" s="255"/>
      <c r="G244" s="255"/>
      <c r="H244" s="255"/>
      <c r="I244" s="60"/>
      <c r="J244" s="255"/>
      <c r="K244" s="255"/>
      <c r="L244" s="255"/>
      <c r="M244" s="255"/>
      <c r="N244" s="255"/>
      <c r="O244" s="60"/>
      <c r="P244" s="255"/>
      <c r="Q244" s="255"/>
      <c r="R244" s="255"/>
      <c r="S244" s="255"/>
      <c r="T244" s="255"/>
      <c r="U244" s="255"/>
      <c r="V244" s="255"/>
      <c r="W244" s="255"/>
      <c r="X244" s="60"/>
    </row>
    <row r="245" spans="1:24">
      <c r="A245" s="257"/>
      <c r="B245" s="60"/>
      <c r="C245" s="60"/>
      <c r="D245" s="60"/>
      <c r="E245" s="255"/>
      <c r="F245" s="255"/>
      <c r="G245" s="255"/>
      <c r="H245" s="255"/>
      <c r="I245" s="60"/>
      <c r="J245" s="255"/>
      <c r="K245" s="255"/>
      <c r="L245" s="255"/>
      <c r="M245" s="255"/>
      <c r="N245" s="255"/>
      <c r="O245" s="60"/>
      <c r="P245" s="255"/>
      <c r="Q245" s="255"/>
      <c r="R245" s="255"/>
      <c r="S245" s="255"/>
      <c r="T245" s="255"/>
      <c r="U245" s="255"/>
      <c r="V245" s="255"/>
      <c r="W245" s="255"/>
      <c r="X245" s="60"/>
    </row>
    <row r="246" spans="1:24">
      <c r="A246" s="257"/>
      <c r="B246" s="60"/>
      <c r="C246" s="60"/>
      <c r="D246" s="60"/>
      <c r="E246" s="255"/>
      <c r="F246" s="255"/>
      <c r="G246" s="255"/>
      <c r="H246" s="255"/>
      <c r="I246" s="60"/>
      <c r="J246" s="255"/>
      <c r="K246" s="255"/>
      <c r="L246" s="255"/>
      <c r="M246" s="255"/>
      <c r="N246" s="255"/>
      <c r="O246" s="60"/>
      <c r="P246" s="255"/>
      <c r="Q246" s="255"/>
      <c r="R246" s="255"/>
      <c r="S246" s="255"/>
      <c r="T246" s="255"/>
      <c r="U246" s="255"/>
      <c r="V246" s="255"/>
      <c r="W246" s="255"/>
      <c r="X246" s="60"/>
    </row>
    <row r="247" spans="1:24">
      <c r="A247" s="257"/>
      <c r="B247" s="60"/>
      <c r="C247" s="60"/>
      <c r="D247" s="60"/>
      <c r="E247" s="255"/>
      <c r="F247" s="255"/>
      <c r="G247" s="255"/>
      <c r="H247" s="255"/>
      <c r="I247" s="60"/>
      <c r="J247" s="255"/>
      <c r="K247" s="255"/>
      <c r="L247" s="255"/>
      <c r="M247" s="255"/>
      <c r="N247" s="255"/>
      <c r="O247" s="60"/>
      <c r="P247" s="255"/>
      <c r="Q247" s="255"/>
      <c r="R247" s="255"/>
      <c r="S247" s="255"/>
      <c r="T247" s="255"/>
      <c r="U247" s="255"/>
      <c r="V247" s="255"/>
      <c r="W247" s="255"/>
      <c r="X247" s="60"/>
    </row>
    <row r="248" spans="1:24">
      <c r="A248" s="257"/>
      <c r="B248" s="60"/>
      <c r="C248" s="60"/>
      <c r="D248" s="60"/>
      <c r="E248" s="255"/>
      <c r="F248" s="255"/>
      <c r="G248" s="255"/>
      <c r="H248" s="255"/>
      <c r="I248" s="60"/>
      <c r="J248" s="255"/>
      <c r="K248" s="255"/>
      <c r="L248" s="255"/>
      <c r="M248" s="255"/>
      <c r="N248" s="255"/>
      <c r="O248" s="60"/>
      <c r="P248" s="255"/>
      <c r="Q248" s="255"/>
      <c r="R248" s="255"/>
      <c r="S248" s="255"/>
      <c r="T248" s="255"/>
      <c r="U248" s="255"/>
      <c r="V248" s="255"/>
      <c r="W248" s="255"/>
      <c r="X248" s="60"/>
    </row>
    <row r="249" spans="1:24">
      <c r="A249" s="257"/>
      <c r="B249" s="60"/>
      <c r="C249" s="60"/>
      <c r="D249" s="60"/>
      <c r="E249" s="255"/>
      <c r="F249" s="255"/>
      <c r="G249" s="255"/>
      <c r="H249" s="255"/>
      <c r="I249" s="60"/>
      <c r="J249" s="255"/>
      <c r="K249" s="255"/>
      <c r="L249" s="255"/>
      <c r="M249" s="255"/>
      <c r="N249" s="255"/>
      <c r="O249" s="60"/>
      <c r="P249" s="255"/>
      <c r="Q249" s="255"/>
      <c r="R249" s="255"/>
      <c r="S249" s="255"/>
      <c r="T249" s="255"/>
      <c r="U249" s="255"/>
      <c r="V249" s="255"/>
      <c r="W249" s="255"/>
      <c r="X249" s="60"/>
    </row>
    <row r="250" spans="1:24">
      <c r="A250" s="257"/>
      <c r="B250" s="60"/>
      <c r="C250" s="60"/>
      <c r="D250" s="60"/>
      <c r="E250" s="255"/>
      <c r="F250" s="255"/>
      <c r="G250" s="255"/>
      <c r="H250" s="255"/>
      <c r="I250" s="60"/>
      <c r="J250" s="255"/>
      <c r="K250" s="255"/>
      <c r="L250" s="255"/>
      <c r="M250" s="255"/>
      <c r="N250" s="255"/>
      <c r="O250" s="60"/>
      <c r="P250" s="255"/>
      <c r="Q250" s="255"/>
      <c r="R250" s="255"/>
      <c r="S250" s="255"/>
      <c r="T250" s="255"/>
      <c r="U250" s="255"/>
      <c r="V250" s="255"/>
      <c r="W250" s="255"/>
      <c r="X250" s="60"/>
    </row>
    <row r="251" spans="1:24">
      <c r="A251" s="257"/>
      <c r="B251" s="60"/>
      <c r="C251" s="60"/>
      <c r="D251" s="60"/>
      <c r="E251" s="255"/>
      <c r="F251" s="255"/>
      <c r="G251" s="255"/>
      <c r="H251" s="255"/>
      <c r="I251" s="60"/>
      <c r="J251" s="255"/>
      <c r="K251" s="255"/>
      <c r="L251" s="255"/>
      <c r="M251" s="255"/>
      <c r="N251" s="255"/>
      <c r="O251" s="60"/>
      <c r="P251" s="255"/>
      <c r="Q251" s="255"/>
      <c r="R251" s="255"/>
      <c r="S251" s="255"/>
      <c r="T251" s="255"/>
      <c r="U251" s="255"/>
      <c r="V251" s="255"/>
      <c r="W251" s="255"/>
      <c r="X251" s="60"/>
    </row>
    <row r="252" spans="1:24">
      <c r="A252" s="257"/>
      <c r="B252" s="60"/>
      <c r="C252" s="60"/>
      <c r="D252" s="60"/>
      <c r="E252" s="255"/>
      <c r="F252" s="255"/>
      <c r="G252" s="255"/>
      <c r="H252" s="255"/>
      <c r="I252" s="60"/>
      <c r="J252" s="255"/>
      <c r="K252" s="255"/>
      <c r="L252" s="255"/>
      <c r="M252" s="255"/>
      <c r="N252" s="255"/>
      <c r="O252" s="60"/>
      <c r="P252" s="255"/>
      <c r="Q252" s="255"/>
      <c r="R252" s="255"/>
      <c r="S252" s="255"/>
      <c r="T252" s="255"/>
      <c r="U252" s="255"/>
      <c r="V252" s="255"/>
      <c r="W252" s="255"/>
      <c r="X252" s="60"/>
    </row>
    <row r="253" spans="1:24">
      <c r="A253" s="257"/>
      <c r="B253" s="60"/>
      <c r="C253" s="60"/>
      <c r="D253" s="60"/>
      <c r="E253" s="255"/>
      <c r="F253" s="255"/>
      <c r="G253" s="255"/>
      <c r="H253" s="255"/>
      <c r="I253" s="60"/>
      <c r="J253" s="255"/>
      <c r="K253" s="255"/>
      <c r="L253" s="255"/>
      <c r="M253" s="255"/>
      <c r="N253" s="255"/>
      <c r="O253" s="60"/>
      <c r="P253" s="255"/>
      <c r="Q253" s="255"/>
      <c r="R253" s="255"/>
      <c r="S253" s="255"/>
      <c r="T253" s="255"/>
      <c r="U253" s="255"/>
      <c r="V253" s="255"/>
      <c r="W253" s="255"/>
      <c r="X253" s="60"/>
    </row>
    <row r="254" spans="1:24">
      <c r="A254" s="257"/>
      <c r="B254" s="60"/>
      <c r="C254" s="60"/>
      <c r="D254" s="60"/>
      <c r="E254" s="255"/>
      <c r="F254" s="255"/>
      <c r="G254" s="255"/>
      <c r="H254" s="255"/>
      <c r="I254" s="60"/>
      <c r="J254" s="255"/>
      <c r="K254" s="255"/>
      <c r="L254" s="255"/>
      <c r="M254" s="255"/>
      <c r="N254" s="255"/>
      <c r="O254" s="60"/>
      <c r="P254" s="255"/>
      <c r="Q254" s="255"/>
      <c r="R254" s="255"/>
      <c r="S254" s="255"/>
      <c r="T254" s="255"/>
      <c r="U254" s="255"/>
      <c r="V254" s="255"/>
      <c r="W254" s="255"/>
      <c r="X254" s="60"/>
    </row>
    <row r="255" spans="1:24">
      <c r="A255" s="257"/>
      <c r="B255" s="60"/>
      <c r="C255" s="60"/>
      <c r="D255" s="60"/>
      <c r="E255" s="255"/>
      <c r="F255" s="255"/>
      <c r="G255" s="255"/>
      <c r="H255" s="255"/>
      <c r="I255" s="60"/>
      <c r="J255" s="255"/>
      <c r="K255" s="255"/>
      <c r="L255" s="255"/>
      <c r="M255" s="255"/>
      <c r="N255" s="255"/>
      <c r="O255" s="60"/>
      <c r="P255" s="255"/>
      <c r="Q255" s="255"/>
      <c r="R255" s="255"/>
      <c r="S255" s="255"/>
      <c r="T255" s="255"/>
      <c r="U255" s="255"/>
      <c r="V255" s="255"/>
      <c r="W255" s="255"/>
      <c r="X255" s="60"/>
    </row>
    <row r="256" spans="1:24">
      <c r="A256" s="257"/>
      <c r="B256" s="60"/>
      <c r="C256" s="60"/>
      <c r="D256" s="60"/>
      <c r="E256" s="255"/>
      <c r="F256" s="255"/>
      <c r="G256" s="255"/>
      <c r="H256" s="255"/>
      <c r="I256" s="60"/>
      <c r="J256" s="255"/>
      <c r="K256" s="255"/>
      <c r="L256" s="255"/>
      <c r="M256" s="255"/>
      <c r="N256" s="255"/>
      <c r="O256" s="60"/>
      <c r="P256" s="255"/>
      <c r="Q256" s="255"/>
      <c r="R256" s="255"/>
      <c r="S256" s="255"/>
      <c r="T256" s="255"/>
      <c r="U256" s="255"/>
      <c r="V256" s="255"/>
      <c r="W256" s="255"/>
      <c r="X256" s="60"/>
    </row>
    <row r="257" spans="1:24">
      <c r="A257" s="257"/>
      <c r="B257" s="60"/>
      <c r="C257" s="60"/>
      <c r="D257" s="60"/>
      <c r="E257" s="255"/>
      <c r="F257" s="255"/>
      <c r="G257" s="255"/>
      <c r="H257" s="255"/>
      <c r="I257" s="60"/>
      <c r="J257" s="255"/>
      <c r="K257" s="255"/>
      <c r="L257" s="255"/>
      <c r="M257" s="255"/>
      <c r="N257" s="255"/>
      <c r="O257" s="60"/>
      <c r="P257" s="255"/>
      <c r="Q257" s="255"/>
      <c r="R257" s="255"/>
      <c r="S257" s="255"/>
      <c r="T257" s="255"/>
      <c r="U257" s="255"/>
      <c r="V257" s="255"/>
      <c r="W257" s="255"/>
      <c r="X257" s="60"/>
    </row>
    <row r="258" spans="1:24">
      <c r="A258" s="257"/>
      <c r="B258" s="60"/>
      <c r="C258" s="60"/>
      <c r="D258" s="60"/>
      <c r="E258" s="255"/>
      <c r="F258" s="255"/>
      <c r="G258" s="255"/>
      <c r="H258" s="255"/>
      <c r="I258" s="60"/>
      <c r="J258" s="255"/>
      <c r="K258" s="255"/>
      <c r="L258" s="255"/>
      <c r="M258" s="255"/>
      <c r="N258" s="255"/>
      <c r="O258" s="60"/>
      <c r="P258" s="255"/>
      <c r="Q258" s="255"/>
      <c r="R258" s="255"/>
      <c r="S258" s="255"/>
      <c r="T258" s="255"/>
      <c r="U258" s="255"/>
      <c r="V258" s="255"/>
      <c r="W258" s="255"/>
      <c r="X258" s="60"/>
    </row>
    <row r="259" spans="1:24">
      <c r="A259" s="257"/>
      <c r="B259" s="60"/>
      <c r="C259" s="60"/>
      <c r="D259" s="60"/>
      <c r="E259" s="255"/>
      <c r="F259" s="255"/>
      <c r="G259" s="255"/>
      <c r="H259" s="255"/>
      <c r="I259" s="60"/>
      <c r="J259" s="255"/>
      <c r="K259" s="255"/>
      <c r="L259" s="255"/>
      <c r="M259" s="255"/>
      <c r="N259" s="255"/>
      <c r="O259" s="60"/>
      <c r="P259" s="255"/>
      <c r="Q259" s="255"/>
      <c r="R259" s="255"/>
      <c r="S259" s="255"/>
      <c r="T259" s="255"/>
      <c r="U259" s="255"/>
      <c r="V259" s="255"/>
      <c r="W259" s="255"/>
      <c r="X259" s="60"/>
    </row>
    <row r="260" spans="1:24">
      <c r="A260" s="257"/>
      <c r="B260" s="60"/>
      <c r="C260" s="60"/>
      <c r="D260" s="60"/>
      <c r="E260" s="255"/>
      <c r="F260" s="255"/>
      <c r="G260" s="255"/>
      <c r="H260" s="255"/>
      <c r="I260" s="60"/>
      <c r="J260" s="255"/>
      <c r="K260" s="255"/>
      <c r="L260" s="255"/>
      <c r="M260" s="255"/>
      <c r="N260" s="255"/>
      <c r="O260" s="60"/>
      <c r="P260" s="255"/>
      <c r="Q260" s="255"/>
      <c r="R260" s="255"/>
      <c r="S260" s="255"/>
      <c r="T260" s="255"/>
      <c r="U260" s="255"/>
      <c r="V260" s="255"/>
      <c r="W260" s="255"/>
      <c r="X260" s="60"/>
    </row>
    <row r="261" spans="1:24">
      <c r="A261" s="257"/>
      <c r="B261" s="60"/>
      <c r="C261" s="60"/>
      <c r="D261" s="60"/>
      <c r="E261" s="255"/>
      <c r="F261" s="255"/>
      <c r="G261" s="255"/>
      <c r="H261" s="255"/>
      <c r="I261" s="60"/>
      <c r="J261" s="255"/>
      <c r="K261" s="255"/>
      <c r="L261" s="255"/>
      <c r="M261" s="255"/>
      <c r="N261" s="255"/>
      <c r="O261" s="60"/>
      <c r="P261" s="255"/>
      <c r="Q261" s="255"/>
      <c r="R261" s="255"/>
      <c r="S261" s="255"/>
      <c r="T261" s="255"/>
      <c r="U261" s="255"/>
      <c r="V261" s="255"/>
      <c r="W261" s="255"/>
      <c r="X261" s="60"/>
    </row>
    <row r="262" spans="1:24">
      <c r="A262" s="257"/>
      <c r="B262" s="60"/>
      <c r="C262" s="60"/>
      <c r="D262" s="60"/>
      <c r="E262" s="255"/>
      <c r="F262" s="255"/>
      <c r="G262" s="255"/>
      <c r="H262" s="255"/>
      <c r="I262" s="60"/>
      <c r="J262" s="255"/>
      <c r="K262" s="255"/>
      <c r="L262" s="255"/>
      <c r="M262" s="255"/>
      <c r="N262" s="255"/>
      <c r="O262" s="60"/>
      <c r="P262" s="255"/>
      <c r="Q262" s="255"/>
      <c r="R262" s="255"/>
      <c r="S262" s="255"/>
      <c r="T262" s="255"/>
      <c r="U262" s="255"/>
      <c r="V262" s="255"/>
      <c r="W262" s="255"/>
      <c r="X262" s="60"/>
    </row>
    <row r="263" spans="1:24">
      <c r="A263" s="257"/>
      <c r="B263" s="60"/>
      <c r="C263" s="60"/>
      <c r="D263" s="60"/>
      <c r="E263" s="255"/>
      <c r="F263" s="255"/>
      <c r="G263" s="255"/>
      <c r="H263" s="255"/>
      <c r="I263" s="60"/>
      <c r="J263" s="255"/>
      <c r="K263" s="255"/>
      <c r="L263" s="255"/>
      <c r="M263" s="255"/>
      <c r="N263" s="255"/>
      <c r="O263" s="60"/>
      <c r="P263" s="255"/>
      <c r="Q263" s="255"/>
      <c r="R263" s="255"/>
      <c r="S263" s="255"/>
      <c r="T263" s="255"/>
      <c r="U263" s="255"/>
      <c r="V263" s="255"/>
      <c r="W263" s="255"/>
      <c r="X263" s="60"/>
    </row>
    <row r="264" spans="1:24">
      <c r="A264" s="257"/>
      <c r="B264" s="60"/>
      <c r="C264" s="60"/>
      <c r="D264" s="60"/>
      <c r="E264" s="255"/>
      <c r="F264" s="255"/>
      <c r="G264" s="255"/>
      <c r="H264" s="255"/>
      <c r="I264" s="60"/>
      <c r="J264" s="255"/>
      <c r="K264" s="255"/>
      <c r="L264" s="255"/>
      <c r="M264" s="255"/>
      <c r="N264" s="255"/>
      <c r="O264" s="60"/>
      <c r="P264" s="255"/>
      <c r="Q264" s="255"/>
      <c r="R264" s="255"/>
      <c r="S264" s="255"/>
      <c r="T264" s="255"/>
      <c r="U264" s="255"/>
      <c r="V264" s="255"/>
      <c r="W264" s="255"/>
      <c r="X264" s="60"/>
    </row>
    <row r="265" spans="1:24">
      <c r="A265" s="257"/>
      <c r="B265" s="60"/>
      <c r="C265" s="60"/>
      <c r="D265" s="60"/>
      <c r="E265" s="255"/>
      <c r="F265" s="255"/>
      <c r="G265" s="255"/>
      <c r="H265" s="255"/>
      <c r="I265" s="60"/>
      <c r="J265" s="255"/>
      <c r="K265" s="255"/>
      <c r="L265" s="255"/>
      <c r="M265" s="255"/>
      <c r="N265" s="255"/>
      <c r="O265" s="60"/>
      <c r="P265" s="255"/>
      <c r="Q265" s="255"/>
      <c r="R265" s="255"/>
      <c r="S265" s="255"/>
      <c r="T265" s="255"/>
      <c r="U265" s="255"/>
      <c r="V265" s="255"/>
      <c r="W265" s="255"/>
      <c r="X265" s="60"/>
    </row>
    <row r="266" spans="1:24">
      <c r="A266" s="257"/>
      <c r="B266" s="60"/>
      <c r="C266" s="60"/>
      <c r="D266" s="60"/>
      <c r="E266" s="255"/>
      <c r="F266" s="255"/>
      <c r="G266" s="255"/>
      <c r="H266" s="255"/>
      <c r="I266" s="60"/>
      <c r="J266" s="255"/>
      <c r="K266" s="255"/>
      <c r="L266" s="255"/>
      <c r="M266" s="255"/>
      <c r="N266" s="255"/>
      <c r="O266" s="60"/>
      <c r="P266" s="255"/>
      <c r="Q266" s="255"/>
      <c r="R266" s="255"/>
      <c r="S266" s="255"/>
      <c r="T266" s="255"/>
      <c r="U266" s="255"/>
      <c r="V266" s="255"/>
      <c r="W266" s="255"/>
      <c r="X266" s="60"/>
    </row>
    <row r="267" spans="1:24">
      <c r="A267" s="257"/>
      <c r="B267" s="60"/>
      <c r="C267" s="60"/>
      <c r="D267" s="60"/>
      <c r="E267" s="255"/>
      <c r="F267" s="255"/>
      <c r="G267" s="255"/>
      <c r="H267" s="255"/>
      <c r="I267" s="60"/>
      <c r="J267" s="255"/>
      <c r="K267" s="255"/>
      <c r="L267" s="255"/>
      <c r="M267" s="255"/>
      <c r="N267" s="255"/>
      <c r="O267" s="60"/>
      <c r="P267" s="255"/>
      <c r="Q267" s="255"/>
      <c r="R267" s="255"/>
      <c r="S267" s="255"/>
      <c r="T267" s="255"/>
      <c r="U267" s="255"/>
      <c r="V267" s="255"/>
      <c r="W267" s="255"/>
      <c r="X267" s="60"/>
    </row>
    <row r="268" spans="1:24">
      <c r="A268" s="257"/>
      <c r="B268" s="60"/>
      <c r="C268" s="60"/>
      <c r="D268" s="60"/>
      <c r="E268" s="255"/>
      <c r="F268" s="255"/>
      <c r="G268" s="255"/>
      <c r="H268" s="255"/>
      <c r="I268" s="60"/>
      <c r="J268" s="255"/>
      <c r="K268" s="255"/>
      <c r="L268" s="255"/>
      <c r="M268" s="255"/>
      <c r="N268" s="255"/>
      <c r="O268" s="60"/>
      <c r="P268" s="255"/>
      <c r="Q268" s="255"/>
      <c r="R268" s="255"/>
      <c r="S268" s="255"/>
      <c r="T268" s="255"/>
      <c r="U268" s="255"/>
      <c r="V268" s="255"/>
      <c r="W268" s="255"/>
      <c r="X268" s="60"/>
    </row>
    <row r="269" spans="1:24">
      <c r="A269" s="257"/>
      <c r="B269" s="60"/>
      <c r="C269" s="60"/>
      <c r="D269" s="60"/>
      <c r="E269" s="255"/>
      <c r="F269" s="255"/>
      <c r="G269" s="255"/>
      <c r="H269" s="255"/>
      <c r="I269" s="60"/>
      <c r="J269" s="255"/>
      <c r="K269" s="255"/>
      <c r="L269" s="255"/>
      <c r="M269" s="255"/>
      <c r="N269" s="255"/>
      <c r="O269" s="60"/>
      <c r="P269" s="255"/>
      <c r="Q269" s="255"/>
      <c r="R269" s="255"/>
      <c r="S269" s="255"/>
      <c r="T269" s="255"/>
      <c r="U269" s="255"/>
      <c r="V269" s="255"/>
      <c r="W269" s="255"/>
      <c r="X269" s="60"/>
    </row>
    <row r="270" spans="1:24">
      <c r="A270" s="257"/>
      <c r="B270" s="60"/>
      <c r="C270" s="60"/>
      <c r="D270" s="60"/>
      <c r="E270" s="255"/>
      <c r="F270" s="255"/>
      <c r="G270" s="255"/>
      <c r="H270" s="255"/>
      <c r="I270" s="60"/>
      <c r="J270" s="255"/>
      <c r="K270" s="255"/>
      <c r="L270" s="255"/>
      <c r="M270" s="255"/>
      <c r="N270" s="255"/>
      <c r="O270" s="60"/>
      <c r="P270" s="255"/>
      <c r="Q270" s="255"/>
      <c r="R270" s="255"/>
      <c r="S270" s="255"/>
      <c r="T270" s="255"/>
      <c r="U270" s="255"/>
      <c r="V270" s="255"/>
      <c r="W270" s="255"/>
      <c r="X270" s="60"/>
    </row>
    <row r="271" spans="1:24">
      <c r="A271" s="257"/>
      <c r="B271" s="60"/>
      <c r="C271" s="60"/>
      <c r="D271" s="60"/>
      <c r="E271" s="255"/>
      <c r="F271" s="255"/>
      <c r="G271" s="255"/>
      <c r="H271" s="255"/>
      <c r="I271" s="60"/>
      <c r="J271" s="255"/>
      <c r="K271" s="255"/>
      <c r="L271" s="255"/>
      <c r="M271" s="255"/>
      <c r="N271" s="255"/>
      <c r="O271" s="60"/>
      <c r="P271" s="255"/>
      <c r="Q271" s="255"/>
      <c r="R271" s="255"/>
      <c r="S271" s="255"/>
      <c r="T271" s="255"/>
      <c r="U271" s="255"/>
      <c r="V271" s="255"/>
      <c r="W271" s="255"/>
      <c r="X271" s="60"/>
    </row>
    <row r="272" spans="1:24">
      <c r="A272" s="257"/>
      <c r="B272" s="60"/>
      <c r="C272" s="60"/>
      <c r="D272" s="60"/>
      <c r="E272" s="255"/>
      <c r="F272" s="255"/>
      <c r="G272" s="255"/>
      <c r="H272" s="255"/>
      <c r="I272" s="60"/>
      <c r="J272" s="255"/>
      <c r="K272" s="255"/>
      <c r="L272" s="255"/>
      <c r="M272" s="255"/>
      <c r="N272" s="255"/>
      <c r="O272" s="60"/>
      <c r="P272" s="255"/>
      <c r="Q272" s="255"/>
      <c r="R272" s="255"/>
      <c r="S272" s="255"/>
      <c r="T272" s="255"/>
      <c r="U272" s="255"/>
      <c r="V272" s="255"/>
      <c r="W272" s="255"/>
      <c r="X272" s="60"/>
    </row>
    <row r="273" spans="1:24">
      <c r="A273" s="257"/>
      <c r="B273" s="60"/>
      <c r="C273" s="60"/>
      <c r="D273" s="60"/>
      <c r="E273" s="255"/>
      <c r="F273" s="255"/>
      <c r="G273" s="255"/>
      <c r="H273" s="255"/>
      <c r="I273" s="60"/>
      <c r="J273" s="255"/>
      <c r="K273" s="255"/>
      <c r="L273" s="255"/>
      <c r="M273" s="255"/>
      <c r="N273" s="255"/>
      <c r="O273" s="60"/>
      <c r="P273" s="255"/>
      <c r="Q273" s="255"/>
      <c r="R273" s="255"/>
      <c r="S273" s="255"/>
      <c r="T273" s="255"/>
      <c r="U273" s="255"/>
      <c r="V273" s="255"/>
      <c r="W273" s="255"/>
      <c r="X273" s="60"/>
    </row>
    <row r="274" spans="1:24">
      <c r="A274" s="257"/>
      <c r="B274" s="60"/>
      <c r="C274" s="60"/>
      <c r="D274" s="60"/>
      <c r="E274" s="255"/>
      <c r="F274" s="255"/>
      <c r="G274" s="255"/>
      <c r="H274" s="255"/>
      <c r="I274" s="60"/>
      <c r="J274" s="255"/>
      <c r="K274" s="255"/>
      <c r="L274" s="255"/>
      <c r="M274" s="255"/>
      <c r="N274" s="255"/>
      <c r="O274" s="60"/>
      <c r="P274" s="255"/>
      <c r="Q274" s="255"/>
      <c r="R274" s="255"/>
      <c r="S274" s="255"/>
      <c r="T274" s="255"/>
      <c r="U274" s="255"/>
      <c r="V274" s="255"/>
      <c r="W274" s="255"/>
      <c r="X274" s="60"/>
    </row>
    <row r="275" spans="1:24">
      <c r="A275" s="257"/>
      <c r="B275" s="60"/>
      <c r="C275" s="60"/>
      <c r="D275" s="60"/>
      <c r="E275" s="255"/>
      <c r="F275" s="255"/>
      <c r="G275" s="255"/>
      <c r="H275" s="255"/>
      <c r="I275" s="60"/>
      <c r="J275" s="255"/>
      <c r="K275" s="255"/>
      <c r="L275" s="255"/>
      <c r="M275" s="255"/>
      <c r="N275" s="255"/>
      <c r="O275" s="60"/>
      <c r="P275" s="255"/>
      <c r="Q275" s="255"/>
      <c r="R275" s="255"/>
      <c r="S275" s="255"/>
      <c r="T275" s="255"/>
      <c r="U275" s="255"/>
      <c r="V275" s="255"/>
      <c r="W275" s="255"/>
      <c r="X275" s="60"/>
    </row>
    <row r="276" spans="1:24">
      <c r="A276" s="257"/>
      <c r="B276" s="60"/>
      <c r="C276" s="60"/>
      <c r="D276" s="60"/>
      <c r="E276" s="255"/>
      <c r="F276" s="255"/>
      <c r="G276" s="255"/>
      <c r="H276" s="255"/>
      <c r="I276" s="60"/>
      <c r="J276" s="255"/>
      <c r="K276" s="255"/>
      <c r="L276" s="255"/>
      <c r="M276" s="255"/>
      <c r="N276" s="255"/>
      <c r="O276" s="60"/>
      <c r="P276" s="255"/>
      <c r="Q276" s="255"/>
      <c r="R276" s="255"/>
      <c r="S276" s="255"/>
      <c r="T276" s="255"/>
      <c r="U276" s="255"/>
      <c r="V276" s="255"/>
      <c r="W276" s="255"/>
      <c r="X276" s="60"/>
    </row>
    <row r="277" spans="1:24">
      <c r="A277" s="257"/>
      <c r="B277" s="60"/>
      <c r="C277" s="60"/>
      <c r="D277" s="60"/>
      <c r="E277" s="255"/>
      <c r="F277" s="255"/>
      <c r="G277" s="255"/>
      <c r="H277" s="255"/>
      <c r="I277" s="60"/>
      <c r="J277" s="255"/>
      <c r="K277" s="255"/>
      <c r="L277" s="255"/>
      <c r="M277" s="255"/>
      <c r="N277" s="255"/>
      <c r="O277" s="60"/>
      <c r="P277" s="255"/>
      <c r="Q277" s="255"/>
      <c r="R277" s="255"/>
      <c r="S277" s="255"/>
      <c r="T277" s="255"/>
      <c r="U277" s="255"/>
      <c r="V277" s="255"/>
      <c r="W277" s="255"/>
      <c r="X277" s="60"/>
    </row>
    <row r="278" spans="1:24">
      <c r="A278" s="257"/>
      <c r="B278" s="60"/>
      <c r="C278" s="60"/>
      <c r="D278" s="60"/>
      <c r="E278" s="255"/>
      <c r="F278" s="255"/>
      <c r="G278" s="255"/>
      <c r="H278" s="255"/>
      <c r="I278" s="60"/>
      <c r="J278" s="255"/>
      <c r="K278" s="255"/>
      <c r="L278" s="255"/>
      <c r="M278" s="255"/>
      <c r="N278" s="255"/>
      <c r="O278" s="60"/>
      <c r="P278" s="255"/>
      <c r="Q278" s="255"/>
      <c r="R278" s="255"/>
      <c r="S278" s="255"/>
      <c r="T278" s="255"/>
      <c r="U278" s="255"/>
      <c r="V278" s="255"/>
      <c r="W278" s="255"/>
      <c r="X278" s="60"/>
    </row>
    <row r="279" spans="1:24">
      <c r="A279" s="257"/>
      <c r="B279" s="60"/>
      <c r="C279" s="60"/>
      <c r="D279" s="60"/>
      <c r="E279" s="255"/>
      <c r="F279" s="255"/>
      <c r="G279" s="255"/>
      <c r="H279" s="255"/>
      <c r="I279" s="60"/>
      <c r="J279" s="255"/>
      <c r="K279" s="255"/>
      <c r="L279" s="255"/>
      <c r="M279" s="255"/>
      <c r="N279" s="255"/>
      <c r="O279" s="60"/>
      <c r="P279" s="255"/>
      <c r="Q279" s="255"/>
      <c r="R279" s="255"/>
      <c r="S279" s="255"/>
      <c r="T279" s="255"/>
      <c r="U279" s="255"/>
      <c r="V279" s="255"/>
      <c r="W279" s="255"/>
      <c r="X279" s="60"/>
    </row>
    <row r="280" spans="1:24">
      <c r="A280" s="257"/>
      <c r="B280" s="60"/>
      <c r="C280" s="60"/>
      <c r="D280" s="60"/>
      <c r="E280" s="255"/>
      <c r="F280" s="255"/>
      <c r="G280" s="255"/>
      <c r="H280" s="255"/>
      <c r="I280" s="60"/>
      <c r="J280" s="255"/>
      <c r="K280" s="255"/>
      <c r="L280" s="255"/>
      <c r="M280" s="255"/>
      <c r="N280" s="255"/>
      <c r="O280" s="60"/>
      <c r="P280" s="255"/>
      <c r="Q280" s="255"/>
      <c r="R280" s="255"/>
      <c r="S280" s="255"/>
      <c r="T280" s="255"/>
      <c r="U280" s="255"/>
      <c r="V280" s="255"/>
      <c r="W280" s="255"/>
      <c r="X280" s="60"/>
    </row>
    <row r="281" spans="1:24">
      <c r="A281" s="257"/>
      <c r="B281" s="60"/>
      <c r="C281" s="60"/>
      <c r="D281" s="60"/>
      <c r="E281" s="255"/>
      <c r="F281" s="255"/>
      <c r="G281" s="255"/>
      <c r="H281" s="255"/>
      <c r="I281" s="60"/>
      <c r="J281" s="255"/>
      <c r="K281" s="255"/>
      <c r="L281" s="255"/>
      <c r="M281" s="255"/>
      <c r="N281" s="255"/>
      <c r="O281" s="60"/>
      <c r="P281" s="255"/>
      <c r="Q281" s="255"/>
      <c r="R281" s="255"/>
      <c r="S281" s="255"/>
      <c r="T281" s="255"/>
      <c r="U281" s="255"/>
      <c r="V281" s="255"/>
      <c r="W281" s="255"/>
      <c r="X281" s="60"/>
    </row>
    <row r="282" spans="1:24">
      <c r="A282" s="257"/>
      <c r="B282" s="60"/>
      <c r="C282" s="60"/>
      <c r="D282" s="60"/>
      <c r="E282" s="255"/>
      <c r="F282" s="255"/>
      <c r="G282" s="255"/>
      <c r="H282" s="255"/>
      <c r="I282" s="60"/>
      <c r="J282" s="255"/>
      <c r="K282" s="255"/>
      <c r="L282" s="255"/>
      <c r="M282" s="255"/>
      <c r="N282" s="255"/>
      <c r="O282" s="60"/>
      <c r="P282" s="255"/>
      <c r="Q282" s="255"/>
      <c r="R282" s="255"/>
      <c r="S282" s="255"/>
      <c r="T282" s="255"/>
      <c r="U282" s="255"/>
      <c r="V282" s="255"/>
      <c r="W282" s="255"/>
      <c r="X282" s="60"/>
    </row>
    <row r="283" spans="1:24">
      <c r="A283" s="257"/>
      <c r="B283" s="60"/>
      <c r="C283" s="60"/>
      <c r="D283" s="60"/>
      <c r="E283" s="255"/>
      <c r="F283" s="255"/>
      <c r="G283" s="255"/>
      <c r="H283" s="255"/>
      <c r="I283" s="60"/>
      <c r="J283" s="255"/>
      <c r="K283" s="255"/>
      <c r="L283" s="255"/>
      <c r="M283" s="255"/>
      <c r="N283" s="255"/>
      <c r="O283" s="60"/>
      <c r="P283" s="255"/>
      <c r="Q283" s="255"/>
      <c r="R283" s="255"/>
      <c r="S283" s="255"/>
      <c r="T283" s="255"/>
      <c r="U283" s="255"/>
      <c r="V283" s="255"/>
      <c r="W283" s="255"/>
      <c r="X283" s="60"/>
    </row>
    <row r="284" spans="1:24">
      <c r="A284" s="257"/>
      <c r="B284" s="60"/>
      <c r="C284" s="60"/>
      <c r="D284" s="60"/>
      <c r="E284" s="255"/>
      <c r="F284" s="255"/>
      <c r="G284" s="255"/>
      <c r="H284" s="255"/>
      <c r="I284" s="60"/>
      <c r="J284" s="255"/>
      <c r="K284" s="255"/>
      <c r="L284" s="255"/>
      <c r="M284" s="255"/>
      <c r="N284" s="255"/>
      <c r="O284" s="60"/>
      <c r="P284" s="255"/>
      <c r="Q284" s="255"/>
      <c r="R284" s="255"/>
      <c r="S284" s="255"/>
      <c r="T284" s="255"/>
      <c r="U284" s="255"/>
      <c r="V284" s="255"/>
      <c r="W284" s="255"/>
      <c r="X284" s="60"/>
    </row>
    <row r="285" spans="1:24">
      <c r="A285" s="257"/>
      <c r="B285" s="60"/>
      <c r="C285" s="60"/>
      <c r="D285" s="60"/>
      <c r="E285" s="255"/>
      <c r="F285" s="255"/>
      <c r="G285" s="255"/>
      <c r="H285" s="255"/>
      <c r="I285" s="60"/>
      <c r="J285" s="255"/>
      <c r="K285" s="255"/>
      <c r="L285" s="255"/>
      <c r="M285" s="255"/>
      <c r="N285" s="255"/>
      <c r="O285" s="60"/>
      <c r="P285" s="255"/>
      <c r="Q285" s="255"/>
      <c r="R285" s="255"/>
      <c r="S285" s="255"/>
      <c r="T285" s="255"/>
      <c r="U285" s="255"/>
      <c r="V285" s="255"/>
      <c r="W285" s="255"/>
      <c r="X285" s="60"/>
    </row>
    <row r="286" spans="1:24">
      <c r="A286" s="257"/>
      <c r="B286" s="60"/>
      <c r="C286" s="60"/>
      <c r="D286" s="60"/>
      <c r="E286" s="255"/>
      <c r="F286" s="255"/>
      <c r="G286" s="255"/>
      <c r="H286" s="255"/>
      <c r="I286" s="60"/>
      <c r="J286" s="255"/>
      <c r="K286" s="255"/>
      <c r="L286" s="255"/>
      <c r="M286" s="255"/>
      <c r="N286" s="255"/>
      <c r="O286" s="60"/>
      <c r="P286" s="255"/>
      <c r="Q286" s="255"/>
      <c r="R286" s="255"/>
      <c r="S286" s="255"/>
      <c r="T286" s="255"/>
      <c r="U286" s="255"/>
      <c r="V286" s="255"/>
      <c r="W286" s="255"/>
      <c r="X286" s="60"/>
    </row>
    <row r="287" spans="1:24">
      <c r="A287" s="257"/>
      <c r="B287" s="60"/>
      <c r="C287" s="60"/>
      <c r="D287" s="60"/>
      <c r="E287" s="255"/>
      <c r="F287" s="255"/>
      <c r="G287" s="255"/>
      <c r="H287" s="255"/>
      <c r="I287" s="60"/>
      <c r="J287" s="255"/>
      <c r="K287" s="255"/>
      <c r="L287" s="255"/>
      <c r="M287" s="255"/>
      <c r="N287" s="255"/>
      <c r="O287" s="60"/>
      <c r="P287" s="255"/>
      <c r="Q287" s="255"/>
      <c r="R287" s="255"/>
      <c r="S287" s="255"/>
      <c r="T287" s="255"/>
      <c r="U287" s="255"/>
      <c r="V287" s="255"/>
      <c r="W287" s="255"/>
      <c r="X287" s="60"/>
    </row>
    <row r="288" spans="1:24">
      <c r="A288" s="257"/>
      <c r="B288" s="60"/>
      <c r="C288" s="60"/>
      <c r="D288" s="60"/>
      <c r="E288" s="255"/>
      <c r="F288" s="255"/>
      <c r="G288" s="255"/>
      <c r="H288" s="255"/>
      <c r="I288" s="60"/>
      <c r="J288" s="255"/>
      <c r="K288" s="255"/>
      <c r="L288" s="255"/>
      <c r="M288" s="255"/>
      <c r="N288" s="255"/>
      <c r="O288" s="60"/>
      <c r="P288" s="255"/>
      <c r="Q288" s="255"/>
      <c r="R288" s="255"/>
      <c r="S288" s="255"/>
      <c r="T288" s="255"/>
      <c r="U288" s="255"/>
      <c r="V288" s="255"/>
      <c r="W288" s="255"/>
      <c r="X288" s="60"/>
    </row>
    <row r="289" spans="1:24">
      <c r="A289" s="257"/>
      <c r="B289" s="60"/>
      <c r="C289" s="60"/>
      <c r="D289" s="60"/>
      <c r="E289" s="255"/>
      <c r="F289" s="255"/>
      <c r="G289" s="255"/>
      <c r="H289" s="255"/>
      <c r="I289" s="60"/>
      <c r="J289" s="255"/>
      <c r="K289" s="255"/>
      <c r="L289" s="255"/>
      <c r="M289" s="255"/>
      <c r="N289" s="255"/>
      <c r="O289" s="60"/>
      <c r="P289" s="255"/>
      <c r="Q289" s="255"/>
      <c r="R289" s="255"/>
      <c r="S289" s="255"/>
      <c r="T289" s="255"/>
      <c r="U289" s="255"/>
      <c r="V289" s="255"/>
      <c r="W289" s="255"/>
      <c r="X289" s="60"/>
    </row>
    <row r="290" spans="1:24">
      <c r="A290" s="257"/>
      <c r="B290" s="60"/>
      <c r="C290" s="60"/>
      <c r="D290" s="60"/>
      <c r="E290" s="255"/>
      <c r="F290" s="255"/>
      <c r="G290" s="255"/>
      <c r="H290" s="255"/>
      <c r="I290" s="60"/>
      <c r="J290" s="255"/>
      <c r="K290" s="255"/>
      <c r="L290" s="255"/>
      <c r="M290" s="255"/>
      <c r="N290" s="255"/>
      <c r="O290" s="60"/>
      <c r="P290" s="255"/>
      <c r="Q290" s="255"/>
      <c r="R290" s="255"/>
      <c r="S290" s="255"/>
      <c r="T290" s="255"/>
      <c r="U290" s="255"/>
      <c r="V290" s="255"/>
      <c r="W290" s="255"/>
      <c r="X290" s="60"/>
    </row>
    <row r="291" spans="1:24">
      <c r="A291" s="257"/>
      <c r="B291" s="60"/>
      <c r="C291" s="60"/>
      <c r="D291" s="60"/>
      <c r="E291" s="255"/>
      <c r="F291" s="255"/>
      <c r="G291" s="255"/>
      <c r="H291" s="255"/>
      <c r="I291" s="60"/>
      <c r="J291" s="255"/>
      <c r="K291" s="255"/>
      <c r="L291" s="255"/>
      <c r="M291" s="255"/>
      <c r="N291" s="255"/>
      <c r="O291" s="60"/>
      <c r="P291" s="255"/>
      <c r="Q291" s="255"/>
      <c r="R291" s="255"/>
      <c r="S291" s="255"/>
      <c r="T291" s="255"/>
      <c r="U291" s="255"/>
      <c r="V291" s="255"/>
      <c r="W291" s="255"/>
      <c r="X291" s="60"/>
    </row>
    <row r="292" spans="1:24">
      <c r="A292" s="257"/>
      <c r="B292" s="60"/>
      <c r="C292" s="60"/>
      <c r="D292" s="60"/>
      <c r="E292" s="255"/>
      <c r="F292" s="255"/>
      <c r="G292" s="255"/>
      <c r="H292" s="255"/>
      <c r="I292" s="60"/>
      <c r="J292" s="255"/>
      <c r="K292" s="255"/>
      <c r="L292" s="255"/>
      <c r="M292" s="255"/>
      <c r="N292" s="255"/>
      <c r="O292" s="60"/>
      <c r="P292" s="255"/>
      <c r="Q292" s="255"/>
      <c r="R292" s="255"/>
      <c r="S292" s="255"/>
      <c r="T292" s="255"/>
      <c r="U292" s="255"/>
      <c r="V292" s="255"/>
      <c r="W292" s="255"/>
      <c r="X292" s="60"/>
    </row>
    <row r="293" spans="1:24">
      <c r="A293" s="257"/>
      <c r="B293" s="60"/>
      <c r="C293" s="60"/>
      <c r="D293" s="60"/>
      <c r="E293" s="255"/>
      <c r="F293" s="255"/>
      <c r="G293" s="255"/>
      <c r="H293" s="255"/>
      <c r="I293" s="60"/>
      <c r="J293" s="255"/>
      <c r="K293" s="255"/>
      <c r="L293" s="255"/>
      <c r="M293" s="255"/>
      <c r="N293" s="255"/>
      <c r="O293" s="60"/>
      <c r="P293" s="255"/>
      <c r="Q293" s="255"/>
      <c r="R293" s="255"/>
      <c r="S293" s="255"/>
      <c r="T293" s="255"/>
      <c r="U293" s="255"/>
      <c r="V293" s="255"/>
      <c r="W293" s="255"/>
      <c r="X293" s="60"/>
    </row>
    <row r="294" spans="1:24">
      <c r="A294" s="257"/>
      <c r="B294" s="60"/>
      <c r="C294" s="60"/>
      <c r="D294" s="60"/>
      <c r="E294" s="255"/>
      <c r="F294" s="255"/>
      <c r="G294" s="255"/>
      <c r="H294" s="255"/>
      <c r="I294" s="60"/>
      <c r="J294" s="255"/>
      <c r="K294" s="255"/>
      <c r="L294" s="255"/>
      <c r="M294" s="255"/>
      <c r="N294" s="255"/>
      <c r="O294" s="60"/>
      <c r="P294" s="255"/>
      <c r="Q294" s="255"/>
      <c r="R294" s="255"/>
      <c r="S294" s="255"/>
      <c r="T294" s="255"/>
      <c r="U294" s="255"/>
      <c r="V294" s="255"/>
      <c r="W294" s="255"/>
      <c r="X294" s="60"/>
    </row>
    <row r="295" spans="1:24">
      <c r="A295" s="257"/>
      <c r="B295" s="60"/>
      <c r="C295" s="60"/>
      <c r="D295" s="60"/>
      <c r="E295" s="255"/>
      <c r="F295" s="255"/>
      <c r="G295" s="255"/>
      <c r="H295" s="255"/>
      <c r="I295" s="60"/>
      <c r="J295" s="255"/>
      <c r="K295" s="255"/>
      <c r="L295" s="255"/>
      <c r="M295" s="255"/>
      <c r="N295" s="255"/>
      <c r="O295" s="60"/>
      <c r="P295" s="255"/>
      <c r="Q295" s="255"/>
      <c r="R295" s="255"/>
      <c r="S295" s="255"/>
      <c r="T295" s="255"/>
      <c r="U295" s="255"/>
      <c r="V295" s="255"/>
      <c r="W295" s="255"/>
      <c r="X295" s="60"/>
    </row>
    <row r="296" spans="1:24">
      <c r="A296" s="257"/>
      <c r="B296" s="60"/>
      <c r="C296" s="60"/>
      <c r="D296" s="60"/>
      <c r="E296" s="255"/>
      <c r="F296" s="255"/>
      <c r="G296" s="255"/>
      <c r="H296" s="255"/>
      <c r="I296" s="60"/>
      <c r="J296" s="255"/>
      <c r="K296" s="255"/>
      <c r="L296" s="255"/>
      <c r="M296" s="255"/>
      <c r="N296" s="255"/>
      <c r="O296" s="60"/>
      <c r="P296" s="255"/>
      <c r="Q296" s="255"/>
      <c r="R296" s="255"/>
      <c r="S296" s="255"/>
      <c r="T296" s="255"/>
      <c r="U296" s="255"/>
      <c r="V296" s="255"/>
      <c r="W296" s="255"/>
      <c r="X296" s="60"/>
    </row>
    <row r="297" spans="1:24">
      <c r="A297" s="257"/>
      <c r="B297" s="60"/>
      <c r="C297" s="60"/>
      <c r="D297" s="60"/>
      <c r="E297" s="255"/>
      <c r="F297" s="255"/>
      <c r="G297" s="255"/>
      <c r="H297" s="255"/>
      <c r="I297" s="60"/>
      <c r="J297" s="255"/>
      <c r="K297" s="255"/>
      <c r="L297" s="255"/>
      <c r="M297" s="255"/>
      <c r="N297" s="255"/>
      <c r="O297" s="60"/>
      <c r="P297" s="255"/>
      <c r="Q297" s="255"/>
      <c r="R297" s="255"/>
      <c r="S297" s="255"/>
      <c r="T297" s="255"/>
      <c r="U297" s="255"/>
      <c r="V297" s="255"/>
      <c r="W297" s="255"/>
      <c r="X297" s="60"/>
    </row>
    <row r="298" spans="1:24">
      <c r="A298" s="257"/>
      <c r="B298" s="60"/>
      <c r="C298" s="60"/>
      <c r="D298" s="60"/>
      <c r="E298" s="255"/>
      <c r="F298" s="255"/>
      <c r="G298" s="255"/>
      <c r="H298" s="255"/>
      <c r="I298" s="60"/>
      <c r="J298" s="255"/>
      <c r="K298" s="255"/>
      <c r="L298" s="255"/>
      <c r="M298" s="255"/>
      <c r="N298" s="255"/>
      <c r="O298" s="60"/>
      <c r="P298" s="255"/>
      <c r="Q298" s="255"/>
      <c r="R298" s="255"/>
      <c r="S298" s="255"/>
      <c r="T298" s="255"/>
      <c r="U298" s="255"/>
      <c r="V298" s="255"/>
      <c r="W298" s="255"/>
      <c r="X298" s="60"/>
    </row>
    <row r="299" spans="1:24">
      <c r="A299" s="257"/>
      <c r="B299" s="60"/>
      <c r="C299" s="60"/>
      <c r="D299" s="60"/>
      <c r="E299" s="255"/>
      <c r="F299" s="255"/>
      <c r="G299" s="255"/>
      <c r="H299" s="255"/>
      <c r="I299" s="60"/>
      <c r="J299" s="255"/>
      <c r="K299" s="255"/>
      <c r="L299" s="255"/>
      <c r="M299" s="255"/>
      <c r="N299" s="255"/>
      <c r="O299" s="60"/>
      <c r="P299" s="255"/>
      <c r="Q299" s="255"/>
      <c r="R299" s="255"/>
      <c r="S299" s="255"/>
      <c r="T299" s="255"/>
      <c r="U299" s="255"/>
      <c r="V299" s="255"/>
      <c r="W299" s="255"/>
      <c r="X299" s="60"/>
    </row>
    <row r="300" spans="1:24">
      <c r="A300" s="257"/>
      <c r="B300" s="60"/>
      <c r="C300" s="60"/>
      <c r="D300" s="60"/>
      <c r="E300" s="255"/>
      <c r="F300" s="255"/>
      <c r="G300" s="255"/>
      <c r="H300" s="255"/>
      <c r="I300" s="60"/>
      <c r="J300" s="255"/>
      <c r="K300" s="255"/>
      <c r="L300" s="255"/>
      <c r="M300" s="255"/>
      <c r="N300" s="255"/>
      <c r="O300" s="60"/>
      <c r="P300" s="255"/>
      <c r="Q300" s="255"/>
      <c r="R300" s="255"/>
      <c r="S300" s="255"/>
      <c r="T300" s="255"/>
      <c r="U300" s="255"/>
      <c r="V300" s="255"/>
      <c r="W300" s="255"/>
      <c r="X300" s="60"/>
    </row>
    <row r="301" spans="1:24">
      <c r="A301" s="257"/>
      <c r="B301" s="60"/>
      <c r="C301" s="60"/>
      <c r="D301" s="60"/>
      <c r="E301" s="255"/>
      <c r="F301" s="255"/>
      <c r="G301" s="255"/>
      <c r="H301" s="255"/>
      <c r="I301" s="60"/>
      <c r="J301" s="255"/>
      <c r="K301" s="255"/>
      <c r="L301" s="255"/>
      <c r="M301" s="255"/>
      <c r="N301" s="255"/>
      <c r="O301" s="60"/>
      <c r="P301" s="255"/>
      <c r="Q301" s="255"/>
      <c r="R301" s="255"/>
      <c r="S301" s="255"/>
      <c r="T301" s="255"/>
      <c r="U301" s="255"/>
      <c r="V301" s="255"/>
      <c r="W301" s="255"/>
      <c r="X301" s="60"/>
    </row>
    <row r="302" spans="1:24">
      <c r="A302" s="257"/>
      <c r="B302" s="60"/>
      <c r="C302" s="60"/>
      <c r="D302" s="60"/>
      <c r="E302" s="255"/>
      <c r="F302" s="255"/>
      <c r="G302" s="255"/>
      <c r="H302" s="255"/>
      <c r="I302" s="60"/>
      <c r="J302" s="255"/>
      <c r="K302" s="255"/>
      <c r="L302" s="255"/>
      <c r="M302" s="255"/>
      <c r="N302" s="255"/>
      <c r="O302" s="60"/>
      <c r="P302" s="255"/>
      <c r="Q302" s="255"/>
      <c r="R302" s="255"/>
      <c r="S302" s="255"/>
      <c r="T302" s="255"/>
      <c r="U302" s="255"/>
      <c r="V302" s="255"/>
      <c r="W302" s="255"/>
      <c r="X302" s="60"/>
    </row>
    <row r="303" spans="1:24">
      <c r="A303" s="257"/>
      <c r="B303" s="60"/>
      <c r="C303" s="60"/>
      <c r="D303" s="60"/>
      <c r="E303" s="255"/>
      <c r="F303" s="255"/>
      <c r="G303" s="255"/>
      <c r="H303" s="255"/>
      <c r="I303" s="60"/>
      <c r="J303" s="255"/>
      <c r="K303" s="255"/>
      <c r="L303" s="255"/>
      <c r="M303" s="255"/>
      <c r="N303" s="255"/>
      <c r="O303" s="60"/>
      <c r="P303" s="255"/>
      <c r="Q303" s="255"/>
      <c r="R303" s="255"/>
      <c r="S303" s="255"/>
      <c r="T303" s="255"/>
      <c r="U303" s="255"/>
      <c r="V303" s="255"/>
      <c r="W303" s="255"/>
      <c r="X303" s="60"/>
    </row>
    <row r="304" spans="1:24">
      <c r="A304" s="257"/>
      <c r="B304" s="60"/>
      <c r="C304" s="60"/>
      <c r="D304" s="60"/>
      <c r="E304" s="255"/>
      <c r="F304" s="255"/>
      <c r="G304" s="255"/>
      <c r="H304" s="255"/>
      <c r="I304" s="60"/>
      <c r="J304" s="255"/>
      <c r="K304" s="255"/>
      <c r="L304" s="255"/>
      <c r="M304" s="255"/>
      <c r="N304" s="255"/>
      <c r="O304" s="60"/>
      <c r="P304" s="255"/>
      <c r="Q304" s="255"/>
      <c r="R304" s="255"/>
      <c r="S304" s="255"/>
      <c r="T304" s="255"/>
      <c r="U304" s="255"/>
      <c r="V304" s="255"/>
      <c r="W304" s="255"/>
      <c r="X304" s="60"/>
    </row>
    <row r="305" spans="1:24">
      <c r="A305" s="257"/>
      <c r="B305" s="60"/>
      <c r="C305" s="60"/>
      <c r="D305" s="60"/>
      <c r="E305" s="255"/>
      <c r="F305" s="255"/>
      <c r="G305" s="255"/>
      <c r="H305" s="255"/>
      <c r="I305" s="60"/>
      <c r="J305" s="255"/>
      <c r="K305" s="255"/>
      <c r="L305" s="255"/>
      <c r="M305" s="255"/>
      <c r="N305" s="255"/>
      <c r="O305" s="60"/>
      <c r="P305" s="255"/>
      <c r="Q305" s="255"/>
      <c r="R305" s="255"/>
      <c r="S305" s="255"/>
      <c r="T305" s="255"/>
      <c r="U305" s="255"/>
      <c r="V305" s="255"/>
      <c r="W305" s="255"/>
      <c r="X305" s="60"/>
    </row>
    <row r="306" spans="1:24">
      <c r="A306" s="257"/>
      <c r="B306" s="60"/>
      <c r="C306" s="60"/>
      <c r="D306" s="60"/>
      <c r="E306" s="255"/>
      <c r="F306" s="255"/>
      <c r="G306" s="255"/>
      <c r="H306" s="255"/>
      <c r="I306" s="60"/>
      <c r="J306" s="255"/>
      <c r="K306" s="255"/>
      <c r="L306" s="255"/>
      <c r="M306" s="255"/>
      <c r="N306" s="255"/>
      <c r="O306" s="60"/>
      <c r="P306" s="255"/>
      <c r="Q306" s="255"/>
      <c r="R306" s="255"/>
      <c r="S306" s="255"/>
      <c r="T306" s="255"/>
      <c r="U306" s="255"/>
      <c r="V306" s="255"/>
      <c r="W306" s="255"/>
      <c r="X306" s="60"/>
    </row>
    <row r="307" spans="1:24">
      <c r="A307" s="257"/>
      <c r="B307" s="60"/>
      <c r="C307" s="60"/>
      <c r="D307" s="60"/>
      <c r="E307" s="255"/>
      <c r="F307" s="255"/>
      <c r="G307" s="255"/>
      <c r="H307" s="255"/>
      <c r="I307" s="60"/>
      <c r="J307" s="255"/>
      <c r="K307" s="255"/>
      <c r="L307" s="255"/>
      <c r="M307" s="255"/>
      <c r="N307" s="255"/>
      <c r="O307" s="60"/>
      <c r="P307" s="255"/>
      <c r="Q307" s="255"/>
      <c r="R307" s="255"/>
      <c r="S307" s="255"/>
      <c r="T307" s="255"/>
      <c r="U307" s="255"/>
      <c r="V307" s="255"/>
      <c r="W307" s="255"/>
      <c r="X307" s="60"/>
    </row>
    <row r="308" spans="1:24">
      <c r="A308" s="257"/>
      <c r="B308" s="60"/>
      <c r="C308" s="60"/>
      <c r="D308" s="60"/>
      <c r="E308" s="255"/>
      <c r="F308" s="255"/>
      <c r="G308" s="255"/>
      <c r="H308" s="255"/>
      <c r="I308" s="60"/>
      <c r="J308" s="255"/>
      <c r="K308" s="255"/>
      <c r="L308" s="255"/>
      <c r="M308" s="255"/>
      <c r="N308" s="255"/>
      <c r="O308" s="60"/>
      <c r="P308" s="255"/>
      <c r="Q308" s="255"/>
      <c r="R308" s="255"/>
      <c r="S308" s="255"/>
      <c r="T308" s="255"/>
      <c r="U308" s="255"/>
      <c r="V308" s="255"/>
      <c r="W308" s="255"/>
      <c r="X308" s="60"/>
    </row>
    <row r="309" spans="1:24">
      <c r="A309" s="257"/>
      <c r="B309" s="60"/>
      <c r="C309" s="60"/>
      <c r="D309" s="60"/>
      <c r="E309" s="255"/>
      <c r="F309" s="255"/>
      <c r="G309" s="255"/>
      <c r="H309" s="255"/>
      <c r="I309" s="60"/>
      <c r="J309" s="255"/>
      <c r="K309" s="255"/>
      <c r="L309" s="255"/>
      <c r="M309" s="255"/>
      <c r="N309" s="255"/>
      <c r="O309" s="60"/>
      <c r="P309" s="255"/>
      <c r="Q309" s="255"/>
      <c r="R309" s="255"/>
      <c r="S309" s="255"/>
      <c r="T309" s="255"/>
      <c r="U309" s="255"/>
      <c r="V309" s="255"/>
      <c r="W309" s="255"/>
      <c r="X309" s="60"/>
    </row>
    <row r="310" spans="1:24">
      <c r="A310" s="257"/>
      <c r="B310" s="60"/>
      <c r="C310" s="60"/>
      <c r="D310" s="60"/>
      <c r="E310" s="255"/>
      <c r="F310" s="255"/>
      <c r="G310" s="255"/>
      <c r="H310" s="255"/>
      <c r="I310" s="60"/>
      <c r="J310" s="255"/>
      <c r="K310" s="255"/>
      <c r="L310" s="255"/>
      <c r="M310" s="255"/>
      <c r="N310" s="255"/>
      <c r="O310" s="60"/>
      <c r="P310" s="255"/>
      <c r="Q310" s="255"/>
      <c r="R310" s="255"/>
      <c r="S310" s="255"/>
      <c r="T310" s="255"/>
      <c r="U310" s="255"/>
      <c r="V310" s="255"/>
      <c r="W310" s="255"/>
      <c r="X310" s="60"/>
    </row>
    <row r="311" spans="1:24">
      <c r="A311" s="257"/>
      <c r="B311" s="60"/>
      <c r="C311" s="60"/>
      <c r="D311" s="60"/>
      <c r="E311" s="255"/>
      <c r="F311" s="255"/>
      <c r="G311" s="255"/>
      <c r="H311" s="255"/>
      <c r="I311" s="60"/>
      <c r="J311" s="255"/>
      <c r="K311" s="255"/>
      <c r="L311" s="255"/>
      <c r="M311" s="255"/>
      <c r="N311" s="255"/>
      <c r="O311" s="60"/>
      <c r="P311" s="255"/>
      <c r="Q311" s="255"/>
      <c r="R311" s="255"/>
      <c r="S311" s="255"/>
      <c r="T311" s="255"/>
      <c r="U311" s="255"/>
      <c r="V311" s="255"/>
      <c r="W311" s="255"/>
      <c r="X311" s="60"/>
    </row>
    <row r="312" spans="1:24">
      <c r="A312" s="257"/>
      <c r="B312" s="60"/>
      <c r="C312" s="60"/>
      <c r="D312" s="60"/>
      <c r="E312" s="255"/>
      <c r="F312" s="255"/>
      <c r="G312" s="255"/>
      <c r="H312" s="255"/>
      <c r="I312" s="60"/>
      <c r="J312" s="255"/>
      <c r="K312" s="255"/>
      <c r="L312" s="255"/>
      <c r="M312" s="255"/>
      <c r="N312" s="255"/>
      <c r="O312" s="60"/>
      <c r="P312" s="255"/>
      <c r="Q312" s="255"/>
      <c r="R312" s="255"/>
      <c r="S312" s="255"/>
      <c r="T312" s="255"/>
      <c r="U312" s="255"/>
      <c r="V312" s="255"/>
      <c r="W312" s="255"/>
      <c r="X312" s="60"/>
    </row>
    <row r="313" spans="1:24">
      <c r="A313" s="257"/>
      <c r="B313" s="60"/>
      <c r="C313" s="60"/>
      <c r="D313" s="60"/>
      <c r="E313" s="255"/>
      <c r="F313" s="255"/>
      <c r="G313" s="255"/>
      <c r="H313" s="255"/>
      <c r="I313" s="60"/>
      <c r="J313" s="255"/>
      <c r="K313" s="255"/>
      <c r="L313" s="255"/>
      <c r="M313" s="255"/>
      <c r="N313" s="255"/>
      <c r="O313" s="60"/>
      <c r="P313" s="255"/>
      <c r="Q313" s="255"/>
      <c r="R313" s="255"/>
      <c r="S313" s="255"/>
      <c r="T313" s="255"/>
      <c r="U313" s="255"/>
      <c r="V313" s="255"/>
      <c r="W313" s="255"/>
      <c r="X313" s="60"/>
    </row>
    <row r="314" spans="1:24">
      <c r="A314" s="257"/>
      <c r="B314" s="60"/>
      <c r="C314" s="60"/>
      <c r="D314" s="60"/>
      <c r="E314" s="255"/>
      <c r="F314" s="255"/>
      <c r="G314" s="255"/>
      <c r="H314" s="255"/>
      <c r="I314" s="60"/>
      <c r="J314" s="255"/>
      <c r="K314" s="255"/>
      <c r="L314" s="255"/>
      <c r="M314" s="255"/>
      <c r="N314" s="255"/>
      <c r="O314" s="60"/>
      <c r="P314" s="255"/>
      <c r="Q314" s="255"/>
      <c r="R314" s="255"/>
      <c r="S314" s="255"/>
      <c r="T314" s="255"/>
      <c r="U314" s="255"/>
      <c r="V314" s="255"/>
      <c r="W314" s="255"/>
      <c r="X314" s="60"/>
    </row>
    <row r="315" spans="1:24">
      <c r="A315" s="257"/>
      <c r="B315" s="60"/>
      <c r="C315" s="60"/>
      <c r="D315" s="60"/>
      <c r="E315" s="255"/>
      <c r="F315" s="255"/>
      <c r="G315" s="255"/>
      <c r="H315" s="255"/>
      <c r="I315" s="60"/>
      <c r="J315" s="255"/>
      <c r="K315" s="255"/>
      <c r="L315" s="255"/>
      <c r="M315" s="255"/>
      <c r="N315" s="255"/>
      <c r="O315" s="60"/>
      <c r="P315" s="255"/>
      <c r="Q315" s="255"/>
      <c r="R315" s="255"/>
      <c r="S315" s="255"/>
      <c r="T315" s="255"/>
      <c r="U315" s="255"/>
      <c r="V315" s="255"/>
      <c r="W315" s="255"/>
      <c r="X315" s="60"/>
    </row>
    <row r="316" spans="1:24">
      <c r="A316" s="257"/>
      <c r="B316" s="60"/>
      <c r="C316" s="60"/>
      <c r="D316" s="60"/>
      <c r="E316" s="255"/>
      <c r="F316" s="255"/>
      <c r="G316" s="255"/>
      <c r="H316" s="255"/>
      <c r="I316" s="60"/>
      <c r="J316" s="255"/>
      <c r="K316" s="255"/>
      <c r="L316" s="255"/>
      <c r="M316" s="255"/>
      <c r="N316" s="255"/>
      <c r="O316" s="60"/>
      <c r="P316" s="255"/>
      <c r="Q316" s="255"/>
      <c r="R316" s="255"/>
      <c r="S316" s="255"/>
      <c r="T316" s="255"/>
      <c r="U316" s="255"/>
      <c r="V316" s="255"/>
      <c r="W316" s="255"/>
      <c r="X316" s="60"/>
    </row>
    <row r="317" spans="1:24">
      <c r="A317" s="257"/>
      <c r="B317" s="60"/>
      <c r="C317" s="60"/>
      <c r="D317" s="60"/>
      <c r="E317" s="255"/>
      <c r="F317" s="255"/>
      <c r="G317" s="255"/>
      <c r="H317" s="255"/>
      <c r="I317" s="60"/>
      <c r="J317" s="255"/>
      <c r="K317" s="255"/>
      <c r="L317" s="255"/>
      <c r="M317" s="255"/>
      <c r="N317" s="255"/>
      <c r="O317" s="60"/>
      <c r="P317" s="255"/>
      <c r="Q317" s="255"/>
      <c r="R317" s="255"/>
      <c r="S317" s="255"/>
      <c r="T317" s="255"/>
      <c r="U317" s="255"/>
      <c r="V317" s="255"/>
      <c r="W317" s="255"/>
      <c r="X317" s="60"/>
    </row>
    <row r="318" spans="1:24">
      <c r="A318" s="257"/>
      <c r="B318" s="60"/>
      <c r="C318" s="60"/>
      <c r="D318" s="60"/>
      <c r="E318" s="255"/>
      <c r="F318" s="255"/>
      <c r="G318" s="255"/>
      <c r="H318" s="255"/>
      <c r="I318" s="60"/>
      <c r="J318" s="255"/>
      <c r="K318" s="255"/>
      <c r="L318" s="255"/>
      <c r="M318" s="255"/>
      <c r="N318" s="255"/>
      <c r="O318" s="60"/>
      <c r="P318" s="255"/>
      <c r="Q318" s="255"/>
      <c r="R318" s="255"/>
      <c r="S318" s="255"/>
      <c r="T318" s="255"/>
      <c r="U318" s="255"/>
      <c r="V318" s="255"/>
      <c r="W318" s="255"/>
      <c r="X318" s="60"/>
    </row>
    <row r="319" spans="1:24">
      <c r="A319" s="257"/>
      <c r="B319" s="60"/>
      <c r="C319" s="60"/>
      <c r="D319" s="60"/>
      <c r="E319" s="255"/>
      <c r="F319" s="255"/>
      <c r="G319" s="255"/>
      <c r="H319" s="255"/>
      <c r="I319" s="60"/>
      <c r="J319" s="255"/>
      <c r="K319" s="255"/>
      <c r="L319" s="255"/>
      <c r="M319" s="255"/>
      <c r="N319" s="255"/>
      <c r="O319" s="60"/>
      <c r="P319" s="255"/>
      <c r="Q319" s="255"/>
      <c r="R319" s="255"/>
      <c r="S319" s="255"/>
      <c r="T319" s="255"/>
      <c r="U319" s="255"/>
      <c r="V319" s="255"/>
      <c r="W319" s="255"/>
      <c r="X319" s="60"/>
    </row>
    <row r="320" spans="1:24">
      <c r="A320" s="257"/>
      <c r="B320" s="60"/>
      <c r="C320" s="60"/>
      <c r="D320" s="60"/>
      <c r="E320" s="255"/>
      <c r="F320" s="255"/>
      <c r="G320" s="255"/>
      <c r="H320" s="255"/>
      <c r="I320" s="60"/>
      <c r="J320" s="255"/>
      <c r="K320" s="255"/>
      <c r="L320" s="255"/>
      <c r="M320" s="255"/>
      <c r="N320" s="255"/>
      <c r="O320" s="60"/>
      <c r="P320" s="255"/>
      <c r="Q320" s="255"/>
      <c r="R320" s="255"/>
      <c r="S320" s="255"/>
      <c r="T320" s="255"/>
      <c r="U320" s="255"/>
      <c r="V320" s="255"/>
      <c r="W320" s="255"/>
      <c r="X320" s="60"/>
    </row>
    <row r="321" spans="1:24">
      <c r="A321" s="257"/>
      <c r="B321" s="60"/>
      <c r="C321" s="60"/>
      <c r="D321" s="60"/>
      <c r="E321" s="255"/>
      <c r="F321" s="255"/>
      <c r="G321" s="255"/>
      <c r="H321" s="255"/>
      <c r="I321" s="60"/>
      <c r="J321" s="255"/>
      <c r="K321" s="255"/>
      <c r="L321" s="255"/>
      <c r="M321" s="255"/>
      <c r="N321" s="255"/>
      <c r="O321" s="60"/>
      <c r="P321" s="255"/>
      <c r="Q321" s="255"/>
      <c r="R321" s="255"/>
      <c r="S321" s="255"/>
      <c r="T321" s="255"/>
      <c r="U321" s="255"/>
      <c r="V321" s="255"/>
      <c r="W321" s="255"/>
      <c r="X321" s="60"/>
    </row>
    <row r="322" spans="1:24">
      <c r="A322" s="257"/>
      <c r="B322" s="60"/>
      <c r="C322" s="60"/>
      <c r="D322" s="60"/>
      <c r="E322" s="255"/>
      <c r="F322" s="255"/>
      <c r="G322" s="255"/>
      <c r="H322" s="255"/>
      <c r="I322" s="60"/>
      <c r="J322" s="255"/>
      <c r="K322" s="255"/>
      <c r="L322" s="255"/>
      <c r="M322" s="255"/>
      <c r="N322" s="255"/>
      <c r="O322" s="60"/>
      <c r="P322" s="255"/>
      <c r="Q322" s="255"/>
      <c r="R322" s="255"/>
      <c r="S322" s="255"/>
      <c r="T322" s="255"/>
      <c r="U322" s="255"/>
      <c r="V322" s="255"/>
      <c r="W322" s="255"/>
      <c r="X322" s="60"/>
    </row>
    <row r="323" spans="1:24">
      <c r="A323" s="257"/>
      <c r="B323" s="60"/>
      <c r="C323" s="60"/>
      <c r="D323" s="60"/>
      <c r="E323" s="255"/>
      <c r="F323" s="255"/>
      <c r="G323" s="255"/>
      <c r="H323" s="255"/>
      <c r="I323" s="60"/>
      <c r="J323" s="255"/>
      <c r="K323" s="255"/>
      <c r="L323" s="255"/>
      <c r="M323" s="255"/>
      <c r="N323" s="255"/>
      <c r="O323" s="60"/>
      <c r="P323" s="255"/>
      <c r="Q323" s="255"/>
      <c r="R323" s="255"/>
      <c r="S323" s="255"/>
      <c r="T323" s="255"/>
      <c r="U323" s="255"/>
      <c r="V323" s="255"/>
      <c r="W323" s="255"/>
      <c r="X323" s="60"/>
    </row>
    <row r="324" spans="1:24">
      <c r="A324" s="257"/>
      <c r="B324" s="60"/>
      <c r="C324" s="60"/>
      <c r="D324" s="60"/>
      <c r="E324" s="255"/>
      <c r="F324" s="255"/>
      <c r="G324" s="255"/>
      <c r="H324" s="255"/>
      <c r="I324" s="60"/>
      <c r="J324" s="255"/>
      <c r="K324" s="255"/>
      <c r="L324" s="255"/>
      <c r="M324" s="255"/>
      <c r="N324" s="255"/>
      <c r="O324" s="60"/>
      <c r="P324" s="255"/>
      <c r="Q324" s="255"/>
      <c r="R324" s="255"/>
      <c r="S324" s="255"/>
      <c r="T324" s="255"/>
      <c r="U324" s="255"/>
      <c r="V324" s="255"/>
      <c r="W324" s="255"/>
      <c r="X324" s="60"/>
    </row>
    <row r="325" spans="1:24">
      <c r="A325" s="257"/>
      <c r="B325" s="60"/>
      <c r="C325" s="60"/>
      <c r="D325" s="60"/>
      <c r="E325" s="255"/>
      <c r="F325" s="255"/>
      <c r="G325" s="255"/>
      <c r="H325" s="255"/>
      <c r="I325" s="60"/>
      <c r="J325" s="255"/>
      <c r="K325" s="255"/>
      <c r="L325" s="255"/>
      <c r="M325" s="255"/>
      <c r="N325" s="255"/>
      <c r="O325" s="60"/>
      <c r="P325" s="255"/>
      <c r="Q325" s="255"/>
      <c r="R325" s="255"/>
      <c r="S325" s="255"/>
      <c r="T325" s="255"/>
      <c r="U325" s="255"/>
      <c r="V325" s="255"/>
      <c r="W325" s="255"/>
      <c r="X325" s="60"/>
    </row>
    <row r="326" spans="1:24">
      <c r="A326" s="257"/>
      <c r="B326" s="60"/>
      <c r="C326" s="60"/>
      <c r="D326" s="60"/>
      <c r="E326" s="255"/>
      <c r="F326" s="255"/>
      <c r="G326" s="255"/>
      <c r="H326" s="255"/>
      <c r="I326" s="60"/>
      <c r="J326" s="255"/>
      <c r="K326" s="255"/>
      <c r="L326" s="255"/>
      <c r="M326" s="255"/>
      <c r="N326" s="255"/>
      <c r="O326" s="60"/>
      <c r="P326" s="255"/>
      <c r="Q326" s="255"/>
      <c r="R326" s="255"/>
      <c r="S326" s="255"/>
      <c r="T326" s="255"/>
      <c r="U326" s="255"/>
      <c r="V326" s="255"/>
      <c r="W326" s="255"/>
      <c r="X326" s="60"/>
    </row>
    <row r="327" spans="1:24">
      <c r="A327" s="257"/>
      <c r="B327" s="60"/>
      <c r="C327" s="60"/>
      <c r="D327" s="60"/>
      <c r="E327" s="255"/>
      <c r="F327" s="255"/>
      <c r="G327" s="255"/>
      <c r="H327" s="255"/>
      <c r="I327" s="60"/>
      <c r="J327" s="255"/>
      <c r="K327" s="255"/>
      <c r="L327" s="255"/>
      <c r="M327" s="255"/>
      <c r="N327" s="255"/>
      <c r="O327" s="60"/>
      <c r="P327" s="255"/>
      <c r="Q327" s="255"/>
      <c r="R327" s="255"/>
      <c r="S327" s="255"/>
      <c r="T327" s="255"/>
      <c r="U327" s="255"/>
      <c r="V327" s="255"/>
      <c r="W327" s="255"/>
      <c r="X327" s="60"/>
    </row>
    <row r="328" spans="1:24">
      <c r="A328" s="257"/>
      <c r="B328" s="60"/>
      <c r="C328" s="60"/>
      <c r="D328" s="60"/>
      <c r="E328" s="255"/>
      <c r="F328" s="255"/>
      <c r="G328" s="255"/>
      <c r="H328" s="255"/>
      <c r="I328" s="60"/>
      <c r="J328" s="255"/>
      <c r="K328" s="255"/>
      <c r="L328" s="255"/>
      <c r="M328" s="255"/>
      <c r="N328" s="255"/>
      <c r="O328" s="60"/>
      <c r="P328" s="255"/>
      <c r="Q328" s="255"/>
      <c r="R328" s="255"/>
      <c r="S328" s="255"/>
      <c r="T328" s="255"/>
      <c r="U328" s="255"/>
      <c r="V328" s="255"/>
      <c r="W328" s="255"/>
      <c r="X328" s="60"/>
    </row>
    <row r="329" spans="1:24">
      <c r="A329" s="257"/>
      <c r="B329" s="60"/>
      <c r="C329" s="60"/>
      <c r="D329" s="60"/>
      <c r="E329" s="255"/>
      <c r="F329" s="255"/>
      <c r="G329" s="255"/>
      <c r="H329" s="255"/>
      <c r="I329" s="60"/>
      <c r="J329" s="255"/>
      <c r="K329" s="255"/>
      <c r="L329" s="255"/>
      <c r="M329" s="255"/>
      <c r="N329" s="255"/>
      <c r="O329" s="60"/>
      <c r="P329" s="255"/>
      <c r="Q329" s="255"/>
      <c r="R329" s="255"/>
      <c r="S329" s="255"/>
      <c r="T329" s="255"/>
      <c r="U329" s="255"/>
      <c r="V329" s="255"/>
      <c r="W329" s="255"/>
      <c r="X329" s="60"/>
    </row>
    <row r="330" spans="1:24">
      <c r="A330" s="257"/>
      <c r="B330" s="60"/>
      <c r="C330" s="60"/>
      <c r="D330" s="60"/>
      <c r="E330" s="255"/>
      <c r="F330" s="255"/>
      <c r="G330" s="255"/>
      <c r="H330" s="255"/>
      <c r="I330" s="60"/>
      <c r="J330" s="255"/>
      <c r="K330" s="255"/>
      <c r="L330" s="255"/>
      <c r="M330" s="255"/>
      <c r="N330" s="255"/>
      <c r="O330" s="60"/>
      <c r="P330" s="255"/>
      <c r="Q330" s="255"/>
      <c r="R330" s="255"/>
      <c r="S330" s="255"/>
      <c r="T330" s="255"/>
      <c r="U330" s="255"/>
      <c r="V330" s="255"/>
      <c r="W330" s="255"/>
      <c r="X330" s="60"/>
    </row>
    <row r="331" spans="1:24">
      <c r="A331" s="257"/>
      <c r="B331" s="60"/>
      <c r="C331" s="60"/>
      <c r="D331" s="60"/>
      <c r="E331" s="255"/>
      <c r="F331" s="255"/>
      <c r="G331" s="255"/>
      <c r="H331" s="255"/>
      <c r="I331" s="60"/>
      <c r="J331" s="255"/>
      <c r="K331" s="255"/>
      <c r="L331" s="255"/>
      <c r="M331" s="255"/>
      <c r="N331" s="255"/>
      <c r="O331" s="60"/>
      <c r="P331" s="255"/>
      <c r="Q331" s="255"/>
      <c r="R331" s="255"/>
      <c r="S331" s="255"/>
      <c r="T331" s="255"/>
      <c r="U331" s="255"/>
      <c r="V331" s="255"/>
      <c r="W331" s="255"/>
      <c r="X331" s="60"/>
    </row>
    <row r="332" spans="1:24">
      <c r="A332" s="257"/>
      <c r="B332" s="60"/>
      <c r="C332" s="60"/>
      <c r="D332" s="60"/>
      <c r="E332" s="255"/>
      <c r="F332" s="255"/>
      <c r="G332" s="255"/>
      <c r="H332" s="255"/>
      <c r="I332" s="60"/>
      <c r="J332" s="255"/>
      <c r="K332" s="255"/>
      <c r="L332" s="255"/>
      <c r="M332" s="255"/>
      <c r="N332" s="255"/>
      <c r="O332" s="60"/>
      <c r="P332" s="255"/>
      <c r="Q332" s="255"/>
      <c r="R332" s="255"/>
      <c r="S332" s="255"/>
      <c r="T332" s="255"/>
      <c r="U332" s="255"/>
      <c r="V332" s="255"/>
      <c r="W332" s="255"/>
      <c r="X332" s="60"/>
    </row>
    <row r="333" spans="1:24">
      <c r="A333" s="257"/>
      <c r="B333" s="60"/>
      <c r="C333" s="60"/>
      <c r="D333" s="60"/>
      <c r="E333" s="255"/>
      <c r="F333" s="255"/>
      <c r="G333" s="255"/>
      <c r="H333" s="255"/>
      <c r="I333" s="60"/>
      <c r="J333" s="255"/>
      <c r="K333" s="255"/>
      <c r="L333" s="255"/>
      <c r="M333" s="255"/>
      <c r="N333" s="255"/>
      <c r="O333" s="60"/>
      <c r="P333" s="255"/>
      <c r="Q333" s="255"/>
      <c r="R333" s="255"/>
      <c r="S333" s="255"/>
      <c r="T333" s="255"/>
      <c r="U333" s="255"/>
      <c r="V333" s="255"/>
      <c r="W333" s="255"/>
      <c r="X333" s="60"/>
    </row>
    <row r="334" spans="1:24">
      <c r="A334" s="257"/>
      <c r="B334" s="60"/>
      <c r="C334" s="60"/>
      <c r="D334" s="60"/>
      <c r="E334" s="255"/>
      <c r="F334" s="255"/>
      <c r="G334" s="255"/>
      <c r="H334" s="255"/>
      <c r="I334" s="60"/>
      <c r="J334" s="255"/>
      <c r="K334" s="255"/>
      <c r="L334" s="255"/>
      <c r="M334" s="255"/>
      <c r="N334" s="255"/>
      <c r="O334" s="60"/>
      <c r="P334" s="255"/>
      <c r="Q334" s="255"/>
      <c r="R334" s="255"/>
      <c r="S334" s="255"/>
      <c r="T334" s="255"/>
      <c r="U334" s="255"/>
      <c r="V334" s="255"/>
      <c r="W334" s="255"/>
      <c r="X334" s="60"/>
    </row>
    <row r="335" spans="1:24">
      <c r="A335" s="257"/>
      <c r="B335" s="60"/>
      <c r="C335" s="60"/>
      <c r="D335" s="60"/>
      <c r="E335" s="255"/>
      <c r="F335" s="255"/>
      <c r="G335" s="255"/>
      <c r="H335" s="255"/>
      <c r="I335" s="60"/>
      <c r="J335" s="255"/>
      <c r="K335" s="255"/>
      <c r="L335" s="255"/>
      <c r="M335" s="255"/>
      <c r="N335" s="255"/>
      <c r="O335" s="60"/>
      <c r="P335" s="255"/>
      <c r="Q335" s="255"/>
      <c r="R335" s="255"/>
      <c r="S335" s="255"/>
      <c r="T335" s="255"/>
      <c r="U335" s="255"/>
      <c r="V335" s="255"/>
      <c r="W335" s="255"/>
      <c r="X335" s="60"/>
    </row>
    <row r="336" spans="1:24">
      <c r="A336" s="257"/>
      <c r="B336" s="60"/>
      <c r="C336" s="60"/>
      <c r="D336" s="60"/>
      <c r="E336" s="255"/>
      <c r="F336" s="255"/>
      <c r="G336" s="255"/>
      <c r="H336" s="255"/>
      <c r="I336" s="60"/>
      <c r="J336" s="255"/>
      <c r="K336" s="255"/>
      <c r="L336" s="255"/>
      <c r="M336" s="255"/>
      <c r="N336" s="255"/>
      <c r="O336" s="60"/>
      <c r="P336" s="255"/>
      <c r="Q336" s="255"/>
      <c r="R336" s="255"/>
      <c r="S336" s="255"/>
      <c r="T336" s="255"/>
      <c r="U336" s="255"/>
      <c r="V336" s="255"/>
      <c r="W336" s="255"/>
      <c r="X336" s="60"/>
    </row>
    <row r="337" spans="1:24">
      <c r="A337" s="257"/>
      <c r="B337" s="60"/>
      <c r="C337" s="60"/>
      <c r="D337" s="60"/>
      <c r="E337" s="255"/>
      <c r="F337" s="255"/>
      <c r="G337" s="255"/>
      <c r="H337" s="255"/>
      <c r="I337" s="60"/>
      <c r="J337" s="255"/>
      <c r="K337" s="255"/>
      <c r="L337" s="255"/>
      <c r="M337" s="255"/>
      <c r="N337" s="255"/>
      <c r="O337" s="60"/>
      <c r="P337" s="255"/>
      <c r="Q337" s="255"/>
      <c r="R337" s="255"/>
      <c r="S337" s="255"/>
      <c r="T337" s="255"/>
      <c r="U337" s="255"/>
      <c r="V337" s="255"/>
      <c r="W337" s="255"/>
      <c r="X337" s="60"/>
    </row>
    <row r="338" spans="1:24">
      <c r="A338" s="257"/>
      <c r="B338" s="60"/>
      <c r="C338" s="60"/>
      <c r="D338" s="60"/>
      <c r="E338" s="255"/>
      <c r="F338" s="255"/>
      <c r="G338" s="255"/>
      <c r="H338" s="255"/>
      <c r="I338" s="60"/>
      <c r="J338" s="255"/>
      <c r="K338" s="255"/>
      <c r="L338" s="255"/>
      <c r="M338" s="255"/>
      <c r="N338" s="255"/>
      <c r="O338" s="60"/>
      <c r="P338" s="255"/>
      <c r="Q338" s="255"/>
      <c r="R338" s="255"/>
      <c r="S338" s="255"/>
      <c r="T338" s="255"/>
      <c r="U338" s="255"/>
      <c r="V338" s="255"/>
      <c r="W338" s="255"/>
      <c r="X338" s="60"/>
    </row>
    <row r="339" spans="1:24">
      <c r="A339" s="257"/>
      <c r="B339" s="60"/>
      <c r="C339" s="60"/>
      <c r="D339" s="60"/>
      <c r="E339" s="255"/>
      <c r="F339" s="255"/>
      <c r="G339" s="255"/>
      <c r="H339" s="255"/>
      <c r="I339" s="60"/>
      <c r="J339" s="255"/>
      <c r="K339" s="255"/>
      <c r="L339" s="255"/>
      <c r="M339" s="255"/>
      <c r="N339" s="255"/>
      <c r="O339" s="60"/>
      <c r="P339" s="255"/>
      <c r="Q339" s="255"/>
      <c r="R339" s="255"/>
      <c r="S339" s="255"/>
      <c r="T339" s="255"/>
      <c r="U339" s="255"/>
      <c r="V339" s="255"/>
      <c r="W339" s="255"/>
      <c r="X339" s="60"/>
    </row>
    <row r="340" spans="1:24">
      <c r="A340" s="257"/>
      <c r="B340" s="60"/>
      <c r="C340" s="60"/>
      <c r="D340" s="60"/>
      <c r="E340" s="255"/>
      <c r="F340" s="255"/>
      <c r="G340" s="255"/>
      <c r="H340" s="255"/>
      <c r="I340" s="60"/>
      <c r="J340" s="255"/>
      <c r="K340" s="255"/>
      <c r="L340" s="255"/>
      <c r="M340" s="255"/>
      <c r="N340" s="255"/>
      <c r="O340" s="60"/>
      <c r="P340" s="255"/>
      <c r="Q340" s="255"/>
      <c r="R340" s="255"/>
      <c r="S340" s="255"/>
      <c r="T340" s="255"/>
      <c r="U340" s="255"/>
      <c r="V340" s="255"/>
      <c r="W340" s="255"/>
      <c r="X340" s="60"/>
    </row>
    <row r="341" spans="1:24">
      <c r="A341" s="257"/>
      <c r="B341" s="60"/>
      <c r="C341" s="60"/>
      <c r="D341" s="60"/>
      <c r="E341" s="255"/>
      <c r="F341" s="255"/>
      <c r="G341" s="255"/>
      <c r="H341" s="255"/>
      <c r="I341" s="60"/>
      <c r="J341" s="255"/>
      <c r="K341" s="255"/>
      <c r="L341" s="255"/>
      <c r="M341" s="255"/>
      <c r="N341" s="255"/>
      <c r="O341" s="60"/>
      <c r="P341" s="255"/>
      <c r="Q341" s="255"/>
      <c r="R341" s="255"/>
      <c r="S341" s="255"/>
      <c r="T341" s="255"/>
      <c r="U341" s="255"/>
      <c r="V341" s="255"/>
      <c r="W341" s="255"/>
      <c r="X341" s="60"/>
    </row>
    <row r="342" spans="1:24">
      <c r="A342" s="257"/>
      <c r="B342" s="60"/>
      <c r="C342" s="60"/>
      <c r="D342" s="60"/>
      <c r="E342" s="255"/>
      <c r="F342" s="255"/>
      <c r="G342" s="255"/>
      <c r="H342" s="255"/>
      <c r="I342" s="60"/>
      <c r="J342" s="255"/>
      <c r="K342" s="255"/>
      <c r="L342" s="255"/>
      <c r="M342" s="255"/>
      <c r="N342" s="255"/>
      <c r="O342" s="60"/>
      <c r="P342" s="255"/>
      <c r="Q342" s="255"/>
      <c r="R342" s="255"/>
      <c r="S342" s="255"/>
      <c r="T342" s="255"/>
      <c r="U342" s="255"/>
      <c r="V342" s="255"/>
      <c r="W342" s="255"/>
      <c r="X342" s="60"/>
    </row>
    <row r="343" spans="1:24">
      <c r="A343" s="257"/>
      <c r="B343" s="60"/>
      <c r="C343" s="60"/>
      <c r="D343" s="60"/>
      <c r="E343" s="255"/>
      <c r="F343" s="255"/>
      <c r="G343" s="255"/>
      <c r="H343" s="255"/>
      <c r="I343" s="60"/>
      <c r="J343" s="255"/>
      <c r="K343" s="255"/>
      <c r="L343" s="255"/>
      <c r="M343" s="255"/>
      <c r="N343" s="255"/>
      <c r="O343" s="60"/>
      <c r="P343" s="255"/>
      <c r="Q343" s="255"/>
      <c r="R343" s="255"/>
      <c r="S343" s="255"/>
      <c r="T343" s="255"/>
      <c r="U343" s="255"/>
      <c r="V343" s="255"/>
      <c r="W343" s="255"/>
      <c r="X343" s="60"/>
    </row>
    <row r="344" spans="1:24">
      <c r="A344" s="257"/>
      <c r="B344" s="60"/>
      <c r="C344" s="60"/>
      <c r="D344" s="60"/>
      <c r="E344" s="255"/>
      <c r="F344" s="255"/>
      <c r="G344" s="255"/>
      <c r="H344" s="255"/>
      <c r="I344" s="60"/>
      <c r="J344" s="255"/>
      <c r="K344" s="255"/>
      <c r="L344" s="255"/>
      <c r="M344" s="255"/>
      <c r="N344" s="255"/>
      <c r="O344" s="60"/>
      <c r="P344" s="255"/>
      <c r="Q344" s="255"/>
      <c r="R344" s="255"/>
      <c r="S344" s="255"/>
      <c r="T344" s="255"/>
      <c r="U344" s="255"/>
      <c r="V344" s="255"/>
      <c r="W344" s="255"/>
      <c r="X344" s="60"/>
    </row>
    <row r="345" spans="1:24">
      <c r="A345" s="257"/>
      <c r="B345" s="60"/>
      <c r="C345" s="60"/>
      <c r="D345" s="60"/>
      <c r="E345" s="255"/>
      <c r="F345" s="255"/>
      <c r="G345" s="255"/>
      <c r="H345" s="255"/>
      <c r="I345" s="60"/>
      <c r="J345" s="255"/>
      <c r="K345" s="255"/>
      <c r="L345" s="255"/>
      <c r="M345" s="255"/>
      <c r="N345" s="255"/>
      <c r="O345" s="60"/>
      <c r="P345" s="255"/>
      <c r="Q345" s="255"/>
      <c r="R345" s="255"/>
      <c r="S345" s="255"/>
      <c r="T345" s="255"/>
      <c r="U345" s="255"/>
      <c r="V345" s="255"/>
      <c r="W345" s="255"/>
      <c r="X345" s="60"/>
    </row>
    <row r="346" spans="1:24">
      <c r="A346" s="257"/>
      <c r="B346" s="60"/>
      <c r="C346" s="60"/>
      <c r="D346" s="60"/>
      <c r="E346" s="255"/>
      <c r="F346" s="255"/>
      <c r="G346" s="255"/>
      <c r="H346" s="255"/>
      <c r="I346" s="60"/>
      <c r="J346" s="255"/>
      <c r="K346" s="255"/>
      <c r="L346" s="255"/>
      <c r="M346" s="255"/>
      <c r="N346" s="255"/>
      <c r="O346" s="60"/>
      <c r="P346" s="255"/>
      <c r="Q346" s="255"/>
      <c r="R346" s="255"/>
      <c r="S346" s="255"/>
      <c r="T346" s="255"/>
      <c r="U346" s="255"/>
      <c r="V346" s="255"/>
      <c r="W346" s="255"/>
      <c r="X346" s="60"/>
    </row>
    <row r="347" spans="1:24">
      <c r="A347" s="257"/>
      <c r="B347" s="60"/>
      <c r="C347" s="60"/>
      <c r="D347" s="60"/>
      <c r="E347" s="255"/>
      <c r="F347" s="255"/>
      <c r="G347" s="255"/>
      <c r="H347" s="255"/>
      <c r="I347" s="60"/>
      <c r="J347" s="255"/>
      <c r="K347" s="255"/>
      <c r="L347" s="255"/>
      <c r="M347" s="255"/>
      <c r="N347" s="255"/>
      <c r="O347" s="60"/>
      <c r="P347" s="255"/>
      <c r="Q347" s="255"/>
      <c r="R347" s="255"/>
      <c r="S347" s="255"/>
      <c r="T347" s="255"/>
      <c r="U347" s="255"/>
      <c r="V347" s="255"/>
      <c r="W347" s="255"/>
      <c r="X347" s="60"/>
    </row>
    <row r="348" spans="1:24">
      <c r="A348" s="257"/>
      <c r="B348" s="60"/>
      <c r="C348" s="60"/>
      <c r="D348" s="60"/>
      <c r="E348" s="255"/>
      <c r="F348" s="255"/>
      <c r="G348" s="255"/>
      <c r="H348" s="255"/>
      <c r="I348" s="60"/>
      <c r="J348" s="255"/>
      <c r="K348" s="255"/>
      <c r="L348" s="255"/>
      <c r="M348" s="255"/>
      <c r="N348" s="255"/>
      <c r="O348" s="60"/>
      <c r="P348" s="255"/>
      <c r="Q348" s="255"/>
      <c r="R348" s="255"/>
      <c r="S348" s="255"/>
      <c r="T348" s="255"/>
      <c r="U348" s="255"/>
      <c r="V348" s="255"/>
      <c r="W348" s="255"/>
      <c r="X348" s="60"/>
    </row>
    <row r="349" spans="1:24">
      <c r="A349" s="257"/>
      <c r="B349" s="60"/>
      <c r="C349" s="60"/>
      <c r="D349" s="60"/>
      <c r="E349" s="255"/>
      <c r="F349" s="255"/>
      <c r="G349" s="255"/>
      <c r="H349" s="255"/>
      <c r="I349" s="60"/>
      <c r="J349" s="255"/>
      <c r="K349" s="255"/>
      <c r="L349" s="255"/>
      <c r="M349" s="255"/>
      <c r="N349" s="255"/>
      <c r="O349" s="60"/>
      <c r="P349" s="255"/>
      <c r="Q349" s="255"/>
      <c r="R349" s="255"/>
      <c r="S349" s="255"/>
      <c r="T349" s="255"/>
      <c r="U349" s="255"/>
      <c r="V349" s="255"/>
      <c r="W349" s="255"/>
      <c r="X349" s="60"/>
    </row>
    <row r="350" spans="1:24">
      <c r="A350" s="257"/>
      <c r="B350" s="60"/>
      <c r="C350" s="60"/>
      <c r="D350" s="60"/>
      <c r="E350" s="255"/>
      <c r="F350" s="255"/>
      <c r="G350" s="255"/>
      <c r="H350" s="255"/>
      <c r="I350" s="60"/>
      <c r="J350" s="255"/>
      <c r="K350" s="255"/>
      <c r="L350" s="255"/>
      <c r="M350" s="255"/>
      <c r="N350" s="255"/>
      <c r="O350" s="60"/>
      <c r="P350" s="255"/>
      <c r="Q350" s="255"/>
      <c r="R350" s="255"/>
      <c r="S350" s="255"/>
      <c r="T350" s="255"/>
      <c r="U350" s="255"/>
      <c r="V350" s="255"/>
      <c r="W350" s="255"/>
      <c r="X350" s="60"/>
    </row>
    <row r="351" spans="1:24">
      <c r="A351" s="257"/>
      <c r="B351" s="60"/>
      <c r="C351" s="60"/>
      <c r="D351" s="60"/>
      <c r="E351" s="255"/>
      <c r="F351" s="255"/>
      <c r="G351" s="255"/>
      <c r="H351" s="255"/>
      <c r="I351" s="60"/>
      <c r="J351" s="255"/>
      <c r="K351" s="255"/>
      <c r="L351" s="255"/>
      <c r="M351" s="255"/>
      <c r="N351" s="255"/>
      <c r="O351" s="60"/>
      <c r="P351" s="255"/>
      <c r="Q351" s="255"/>
      <c r="R351" s="255"/>
      <c r="S351" s="255"/>
      <c r="T351" s="255"/>
      <c r="U351" s="255"/>
      <c r="V351" s="255"/>
      <c r="W351" s="255"/>
      <c r="X351" s="60"/>
    </row>
    <row r="352" spans="1:24">
      <c r="A352" s="257"/>
      <c r="B352" s="60"/>
      <c r="C352" s="60"/>
      <c r="D352" s="60"/>
      <c r="E352" s="255"/>
      <c r="F352" s="255"/>
      <c r="G352" s="255"/>
      <c r="H352" s="255"/>
      <c r="I352" s="60"/>
      <c r="J352" s="255"/>
      <c r="K352" s="255"/>
      <c r="L352" s="255"/>
      <c r="M352" s="255"/>
      <c r="N352" s="255"/>
      <c r="O352" s="60"/>
      <c r="P352" s="255"/>
      <c r="Q352" s="255"/>
      <c r="R352" s="255"/>
      <c r="S352" s="255"/>
      <c r="T352" s="255"/>
      <c r="U352" s="255"/>
      <c r="V352" s="255"/>
      <c r="W352" s="255"/>
      <c r="X352" s="60"/>
    </row>
    <row r="353" spans="1:24">
      <c r="A353" s="257"/>
      <c r="B353" s="60"/>
      <c r="C353" s="60"/>
      <c r="D353" s="60"/>
      <c r="E353" s="255"/>
      <c r="F353" s="255"/>
      <c r="G353" s="255"/>
      <c r="H353" s="255"/>
      <c r="I353" s="60"/>
      <c r="J353" s="255"/>
      <c r="K353" s="255"/>
      <c r="L353" s="255"/>
      <c r="M353" s="255"/>
      <c r="N353" s="255"/>
      <c r="O353" s="60"/>
      <c r="P353" s="255"/>
      <c r="Q353" s="255"/>
      <c r="R353" s="255"/>
      <c r="S353" s="255"/>
      <c r="T353" s="255"/>
      <c r="U353" s="255"/>
      <c r="V353" s="255"/>
      <c r="W353" s="255"/>
      <c r="X353" s="60"/>
    </row>
    <row r="354" spans="1:24">
      <c r="A354" s="257"/>
      <c r="B354" s="60"/>
      <c r="C354" s="60"/>
      <c r="D354" s="60"/>
      <c r="E354" s="255"/>
      <c r="F354" s="255"/>
      <c r="G354" s="255"/>
      <c r="H354" s="255"/>
      <c r="I354" s="60"/>
      <c r="J354" s="255"/>
      <c r="K354" s="255"/>
      <c r="L354" s="255"/>
      <c r="M354" s="255"/>
      <c r="N354" s="255"/>
      <c r="O354" s="60"/>
      <c r="P354" s="255"/>
      <c r="Q354" s="255"/>
      <c r="R354" s="255"/>
      <c r="S354" s="255"/>
      <c r="T354" s="255"/>
      <c r="U354" s="255"/>
      <c r="V354" s="255"/>
      <c r="W354" s="255"/>
      <c r="X354" s="60"/>
    </row>
    <row r="355" spans="1:24">
      <c r="A355" s="257"/>
      <c r="B355" s="60"/>
      <c r="C355" s="60"/>
      <c r="D355" s="60"/>
      <c r="E355" s="255"/>
      <c r="F355" s="255"/>
      <c r="G355" s="255"/>
      <c r="H355" s="255"/>
      <c r="I355" s="60"/>
      <c r="J355" s="255"/>
      <c r="K355" s="255"/>
      <c r="L355" s="255"/>
      <c r="M355" s="255"/>
      <c r="N355" s="255"/>
      <c r="O355" s="60"/>
      <c r="P355" s="255"/>
      <c r="Q355" s="255"/>
      <c r="R355" s="255"/>
      <c r="S355" s="255"/>
      <c r="T355" s="255"/>
      <c r="U355" s="255"/>
      <c r="V355" s="255"/>
      <c r="W355" s="255"/>
      <c r="X355" s="60"/>
    </row>
    <row r="356" spans="1:24">
      <c r="A356" s="257"/>
      <c r="B356" s="60"/>
      <c r="C356" s="60"/>
      <c r="D356" s="60"/>
      <c r="E356" s="255"/>
      <c r="F356" s="255"/>
      <c r="G356" s="255"/>
      <c r="H356" s="255"/>
      <c r="I356" s="60"/>
      <c r="J356" s="255"/>
      <c r="K356" s="255"/>
      <c r="L356" s="255"/>
      <c r="M356" s="255"/>
      <c r="N356" s="255"/>
      <c r="O356" s="60"/>
      <c r="P356" s="255"/>
      <c r="Q356" s="255"/>
      <c r="R356" s="255"/>
      <c r="S356" s="255"/>
      <c r="T356" s="255"/>
      <c r="U356" s="255"/>
      <c r="V356" s="255"/>
      <c r="W356" s="255"/>
      <c r="X356" s="60"/>
    </row>
    <row r="357" spans="1:24">
      <c r="A357" s="257"/>
      <c r="B357" s="60"/>
      <c r="C357" s="60"/>
      <c r="D357" s="60"/>
      <c r="E357" s="255"/>
      <c r="F357" s="255"/>
      <c r="G357" s="255"/>
      <c r="H357" s="255"/>
      <c r="I357" s="60"/>
      <c r="J357" s="255"/>
      <c r="K357" s="255"/>
      <c r="L357" s="255"/>
      <c r="M357" s="255"/>
      <c r="N357" s="255"/>
      <c r="O357" s="60"/>
      <c r="P357" s="255"/>
      <c r="Q357" s="255"/>
      <c r="R357" s="255"/>
      <c r="S357" s="255"/>
      <c r="T357" s="255"/>
      <c r="U357" s="255"/>
      <c r="V357" s="255"/>
      <c r="W357" s="255"/>
      <c r="X357" s="60"/>
    </row>
    <row r="358" spans="1:24">
      <c r="A358" s="257"/>
      <c r="B358" s="60"/>
      <c r="C358" s="60"/>
      <c r="D358" s="60"/>
      <c r="E358" s="255"/>
      <c r="F358" s="255"/>
      <c r="G358" s="255"/>
      <c r="H358" s="255"/>
      <c r="I358" s="60"/>
      <c r="J358" s="255"/>
      <c r="K358" s="255"/>
      <c r="L358" s="255"/>
      <c r="M358" s="255"/>
      <c r="N358" s="255"/>
      <c r="O358" s="60"/>
      <c r="P358" s="255"/>
      <c r="Q358" s="255"/>
      <c r="R358" s="255"/>
      <c r="S358" s="255"/>
      <c r="T358" s="255"/>
      <c r="U358" s="255"/>
      <c r="V358" s="255"/>
      <c r="W358" s="255"/>
      <c r="X358" s="60"/>
    </row>
    <row r="359" spans="1:24">
      <c r="A359" s="257"/>
      <c r="B359" s="60"/>
      <c r="C359" s="60"/>
      <c r="D359" s="60"/>
      <c r="E359" s="255"/>
      <c r="F359" s="255"/>
      <c r="G359" s="255"/>
      <c r="H359" s="255"/>
      <c r="I359" s="60"/>
      <c r="J359" s="255"/>
      <c r="K359" s="255"/>
      <c r="L359" s="255"/>
      <c r="M359" s="255"/>
      <c r="N359" s="255"/>
      <c r="O359" s="60"/>
      <c r="P359" s="255"/>
      <c r="Q359" s="255"/>
      <c r="R359" s="255"/>
      <c r="S359" s="255"/>
      <c r="T359" s="255"/>
      <c r="U359" s="255"/>
      <c r="V359" s="255"/>
      <c r="W359" s="255"/>
      <c r="X359" s="60"/>
    </row>
    <row r="360" spans="1:24">
      <c r="A360" s="257"/>
      <c r="B360" s="60"/>
      <c r="C360" s="60"/>
      <c r="D360" s="60"/>
      <c r="E360" s="255"/>
      <c r="F360" s="255"/>
      <c r="G360" s="255"/>
      <c r="H360" s="255"/>
      <c r="I360" s="60"/>
      <c r="J360" s="255"/>
      <c r="K360" s="255"/>
      <c r="L360" s="255"/>
      <c r="M360" s="255"/>
      <c r="N360" s="255"/>
      <c r="O360" s="60"/>
      <c r="P360" s="255"/>
      <c r="Q360" s="255"/>
      <c r="R360" s="255"/>
      <c r="S360" s="255"/>
      <c r="T360" s="255"/>
      <c r="U360" s="255"/>
      <c r="V360" s="255"/>
      <c r="W360" s="255"/>
      <c r="X360" s="60"/>
    </row>
    <row r="361" spans="1:24">
      <c r="A361" s="257"/>
      <c r="B361" s="60"/>
      <c r="C361" s="60"/>
      <c r="D361" s="60"/>
      <c r="E361" s="255"/>
      <c r="F361" s="255"/>
      <c r="G361" s="255"/>
      <c r="H361" s="255"/>
      <c r="I361" s="60"/>
      <c r="J361" s="255"/>
      <c r="K361" s="255"/>
      <c r="L361" s="255"/>
      <c r="M361" s="255"/>
      <c r="N361" s="255"/>
      <c r="O361" s="60"/>
      <c r="P361" s="255"/>
      <c r="Q361" s="255"/>
      <c r="R361" s="255"/>
      <c r="S361" s="255"/>
      <c r="T361" s="255"/>
      <c r="U361" s="255"/>
      <c r="V361" s="255"/>
      <c r="W361" s="255"/>
      <c r="X361" s="60"/>
    </row>
    <row r="362" spans="1:24">
      <c r="A362" s="257"/>
      <c r="B362" s="60"/>
      <c r="C362" s="60"/>
      <c r="D362" s="60"/>
      <c r="E362" s="255"/>
      <c r="F362" s="255"/>
      <c r="G362" s="255"/>
      <c r="H362" s="255"/>
      <c r="I362" s="60"/>
      <c r="J362" s="255"/>
      <c r="K362" s="255"/>
      <c r="L362" s="255"/>
      <c r="M362" s="255"/>
      <c r="N362" s="255"/>
      <c r="O362" s="60"/>
      <c r="P362" s="255"/>
      <c r="Q362" s="255"/>
      <c r="R362" s="255"/>
      <c r="S362" s="255"/>
      <c r="T362" s="255"/>
      <c r="U362" s="255"/>
      <c r="V362" s="255"/>
      <c r="W362" s="255"/>
      <c r="X362" s="60"/>
    </row>
    <row r="363" spans="1:24">
      <c r="A363" s="257"/>
      <c r="B363" s="60"/>
      <c r="C363" s="60"/>
      <c r="D363" s="60"/>
      <c r="E363" s="255"/>
      <c r="F363" s="255"/>
      <c r="G363" s="255"/>
      <c r="H363" s="255"/>
      <c r="I363" s="60"/>
      <c r="J363" s="255"/>
      <c r="K363" s="255"/>
      <c r="L363" s="255"/>
      <c r="M363" s="255"/>
      <c r="N363" s="255"/>
      <c r="O363" s="60"/>
      <c r="P363" s="255"/>
      <c r="Q363" s="255"/>
      <c r="R363" s="255"/>
      <c r="S363" s="255"/>
      <c r="T363" s="255"/>
      <c r="U363" s="255"/>
      <c r="V363" s="255"/>
      <c r="W363" s="255"/>
      <c r="X363" s="60"/>
    </row>
    <row r="364" spans="1:24">
      <c r="A364" s="257"/>
      <c r="B364" s="60"/>
      <c r="C364" s="60"/>
      <c r="D364" s="60"/>
      <c r="E364" s="255"/>
      <c r="F364" s="255"/>
      <c r="G364" s="255"/>
      <c r="H364" s="255"/>
      <c r="I364" s="60"/>
      <c r="J364" s="255"/>
      <c r="K364" s="255"/>
      <c r="L364" s="255"/>
      <c r="M364" s="255"/>
      <c r="N364" s="255"/>
      <c r="O364" s="60"/>
      <c r="P364" s="255"/>
      <c r="Q364" s="255"/>
      <c r="R364" s="255"/>
      <c r="S364" s="255"/>
      <c r="T364" s="255"/>
      <c r="U364" s="255"/>
      <c r="V364" s="255"/>
      <c r="W364" s="255"/>
      <c r="X364" s="60"/>
    </row>
    <row r="365" spans="1:24">
      <c r="A365" s="257"/>
      <c r="B365" s="60"/>
      <c r="C365" s="60"/>
      <c r="D365" s="60"/>
      <c r="E365" s="255"/>
      <c r="F365" s="255"/>
      <c r="G365" s="255"/>
      <c r="H365" s="255"/>
      <c r="I365" s="60"/>
      <c r="J365" s="255"/>
      <c r="K365" s="255"/>
      <c r="L365" s="255"/>
      <c r="M365" s="255"/>
      <c r="N365" s="255"/>
      <c r="O365" s="60"/>
      <c r="P365" s="255"/>
      <c r="Q365" s="255"/>
      <c r="R365" s="255"/>
      <c r="S365" s="255"/>
      <c r="T365" s="255"/>
      <c r="U365" s="255"/>
      <c r="V365" s="255"/>
      <c r="W365" s="255"/>
      <c r="X365" s="60"/>
    </row>
    <row r="366" spans="1:24">
      <c r="A366" s="257"/>
      <c r="B366" s="60"/>
      <c r="C366" s="60"/>
      <c r="D366" s="60"/>
      <c r="E366" s="255"/>
      <c r="F366" s="255"/>
      <c r="G366" s="255"/>
      <c r="H366" s="255"/>
      <c r="I366" s="60"/>
      <c r="J366" s="255"/>
      <c r="K366" s="255"/>
      <c r="L366" s="255"/>
      <c r="M366" s="255"/>
      <c r="N366" s="255"/>
      <c r="O366" s="60"/>
      <c r="P366" s="255"/>
      <c r="Q366" s="255"/>
      <c r="R366" s="255"/>
      <c r="S366" s="255"/>
      <c r="T366" s="255"/>
      <c r="U366" s="255"/>
      <c r="V366" s="255"/>
      <c r="W366" s="255"/>
      <c r="X366" s="60"/>
    </row>
    <row r="367" spans="1:24">
      <c r="A367" s="257"/>
      <c r="B367" s="60"/>
      <c r="C367" s="60"/>
      <c r="D367" s="60"/>
      <c r="E367" s="255"/>
      <c r="F367" s="255"/>
      <c r="G367" s="255"/>
      <c r="H367" s="255"/>
      <c r="I367" s="60"/>
      <c r="J367" s="255"/>
      <c r="K367" s="255"/>
      <c r="L367" s="255"/>
      <c r="M367" s="255"/>
      <c r="N367" s="255"/>
      <c r="O367" s="60"/>
      <c r="P367" s="255"/>
      <c r="Q367" s="255"/>
      <c r="R367" s="255"/>
      <c r="S367" s="255"/>
      <c r="T367" s="255"/>
      <c r="U367" s="255"/>
      <c r="V367" s="255"/>
      <c r="W367" s="255"/>
      <c r="X367" s="60"/>
    </row>
    <row r="368" spans="1:24">
      <c r="A368" s="257"/>
      <c r="B368" s="60"/>
      <c r="C368" s="60"/>
      <c r="D368" s="60"/>
      <c r="E368" s="255"/>
      <c r="F368" s="255"/>
      <c r="G368" s="255"/>
      <c r="H368" s="255"/>
      <c r="I368" s="60"/>
      <c r="J368" s="255"/>
      <c r="K368" s="255"/>
      <c r="L368" s="255"/>
      <c r="M368" s="255"/>
      <c r="N368" s="255"/>
      <c r="O368" s="60"/>
      <c r="P368" s="255"/>
      <c r="Q368" s="255"/>
      <c r="R368" s="255"/>
      <c r="S368" s="255"/>
      <c r="T368" s="255"/>
      <c r="U368" s="255"/>
      <c r="V368" s="255"/>
      <c r="W368" s="255"/>
      <c r="X368" s="60"/>
    </row>
    <row r="369" spans="1:24">
      <c r="A369" s="257"/>
      <c r="B369" s="60"/>
      <c r="C369" s="60"/>
      <c r="D369" s="60"/>
      <c r="E369" s="255"/>
      <c r="F369" s="255"/>
      <c r="G369" s="255"/>
      <c r="H369" s="255"/>
      <c r="I369" s="60"/>
      <c r="J369" s="255"/>
      <c r="K369" s="255"/>
      <c r="L369" s="255"/>
      <c r="M369" s="255"/>
      <c r="N369" s="255"/>
      <c r="O369" s="60"/>
      <c r="P369" s="255"/>
      <c r="Q369" s="255"/>
      <c r="R369" s="255"/>
      <c r="S369" s="255"/>
      <c r="T369" s="255"/>
      <c r="U369" s="255"/>
      <c r="V369" s="255"/>
      <c r="W369" s="255"/>
      <c r="X369" s="60"/>
    </row>
    <row r="370" spans="1:24">
      <c r="A370" s="257"/>
      <c r="B370" s="60"/>
      <c r="C370" s="60"/>
      <c r="D370" s="60"/>
      <c r="E370" s="255"/>
      <c r="F370" s="255"/>
      <c r="G370" s="255"/>
      <c r="H370" s="255"/>
      <c r="I370" s="60"/>
      <c r="J370" s="255"/>
      <c r="K370" s="255"/>
      <c r="L370" s="255"/>
      <c r="M370" s="255"/>
      <c r="N370" s="255"/>
      <c r="O370" s="60"/>
      <c r="P370" s="255"/>
      <c r="Q370" s="255"/>
      <c r="R370" s="255"/>
      <c r="S370" s="255"/>
      <c r="T370" s="255"/>
      <c r="U370" s="255"/>
      <c r="V370" s="255"/>
      <c r="W370" s="255"/>
      <c r="X370" s="60"/>
    </row>
    <row r="371" spans="1:24">
      <c r="A371" s="257"/>
      <c r="B371" s="60"/>
      <c r="C371" s="60"/>
      <c r="D371" s="60"/>
      <c r="E371" s="255"/>
      <c r="F371" s="255"/>
      <c r="G371" s="255"/>
      <c r="H371" s="255"/>
      <c r="I371" s="60"/>
      <c r="J371" s="255"/>
      <c r="K371" s="255"/>
      <c r="L371" s="255"/>
      <c r="M371" s="255"/>
      <c r="N371" s="255"/>
      <c r="O371" s="60"/>
      <c r="P371" s="255"/>
      <c r="Q371" s="255"/>
      <c r="R371" s="255"/>
      <c r="S371" s="255"/>
      <c r="T371" s="255"/>
      <c r="U371" s="255"/>
      <c r="V371" s="255"/>
      <c r="W371" s="255"/>
      <c r="X371" s="60"/>
    </row>
    <row r="372" spans="1:24">
      <c r="A372" s="257"/>
      <c r="B372" s="60"/>
      <c r="C372" s="60"/>
      <c r="D372" s="60"/>
      <c r="E372" s="255"/>
      <c r="F372" s="255"/>
      <c r="G372" s="255"/>
      <c r="H372" s="255"/>
      <c r="I372" s="60"/>
      <c r="J372" s="255"/>
      <c r="K372" s="255"/>
      <c r="L372" s="255"/>
      <c r="M372" s="255"/>
      <c r="N372" s="255"/>
      <c r="O372" s="60"/>
      <c r="P372" s="255"/>
      <c r="Q372" s="255"/>
      <c r="R372" s="255"/>
      <c r="S372" s="255"/>
      <c r="T372" s="255"/>
      <c r="U372" s="255"/>
      <c r="V372" s="255"/>
      <c r="W372" s="255"/>
      <c r="X372" s="60"/>
    </row>
    <row r="373" spans="1:24">
      <c r="A373" s="257"/>
      <c r="B373" s="60"/>
      <c r="C373" s="60"/>
      <c r="D373" s="60"/>
      <c r="E373" s="255"/>
      <c r="F373" s="255"/>
      <c r="G373" s="255"/>
      <c r="H373" s="255"/>
      <c r="I373" s="60"/>
      <c r="J373" s="255"/>
      <c r="K373" s="255"/>
      <c r="L373" s="255"/>
      <c r="M373" s="255"/>
      <c r="N373" s="255"/>
      <c r="O373" s="60"/>
      <c r="P373" s="255"/>
      <c r="Q373" s="255"/>
      <c r="R373" s="255"/>
      <c r="S373" s="255"/>
      <c r="T373" s="255"/>
      <c r="U373" s="255"/>
      <c r="V373" s="255"/>
      <c r="W373" s="255"/>
      <c r="X373" s="60"/>
    </row>
    <row r="374" spans="1:24">
      <c r="A374" s="257"/>
      <c r="B374" s="60"/>
      <c r="C374" s="60"/>
      <c r="D374" s="60"/>
      <c r="E374" s="255"/>
      <c r="F374" s="255"/>
      <c r="G374" s="255"/>
      <c r="H374" s="255"/>
      <c r="I374" s="60"/>
      <c r="J374" s="255"/>
      <c r="K374" s="255"/>
      <c r="L374" s="255"/>
      <c r="M374" s="255"/>
      <c r="N374" s="255"/>
      <c r="O374" s="60"/>
      <c r="P374" s="255"/>
      <c r="Q374" s="255"/>
      <c r="R374" s="255"/>
      <c r="S374" s="255"/>
      <c r="T374" s="255"/>
      <c r="U374" s="255"/>
      <c r="V374" s="255"/>
      <c r="W374" s="255"/>
      <c r="X374" s="60"/>
    </row>
    <row r="375" spans="1:24">
      <c r="A375" s="257"/>
      <c r="B375" s="60"/>
      <c r="C375" s="60"/>
      <c r="D375" s="60"/>
      <c r="E375" s="255"/>
      <c r="F375" s="255"/>
      <c r="G375" s="255"/>
      <c r="H375" s="255"/>
      <c r="I375" s="60"/>
      <c r="J375" s="255"/>
      <c r="K375" s="255"/>
      <c r="L375" s="255"/>
      <c r="M375" s="255"/>
      <c r="N375" s="255"/>
      <c r="O375" s="60"/>
      <c r="P375" s="255"/>
      <c r="Q375" s="255"/>
      <c r="R375" s="255"/>
      <c r="S375" s="255"/>
      <c r="T375" s="255"/>
      <c r="U375" s="255"/>
      <c r="V375" s="255"/>
      <c r="W375" s="255"/>
      <c r="X375" s="60"/>
    </row>
    <row r="376" spans="1:24">
      <c r="A376" s="257"/>
      <c r="B376" s="60"/>
      <c r="C376" s="60"/>
      <c r="D376" s="60"/>
      <c r="E376" s="255"/>
      <c r="F376" s="255"/>
      <c r="G376" s="255"/>
      <c r="H376" s="255"/>
      <c r="I376" s="60"/>
      <c r="J376" s="255"/>
      <c r="K376" s="255"/>
      <c r="L376" s="255"/>
      <c r="M376" s="255"/>
      <c r="N376" s="255"/>
      <c r="O376" s="60"/>
      <c r="P376" s="255"/>
      <c r="Q376" s="255"/>
      <c r="R376" s="255"/>
      <c r="S376" s="255"/>
      <c r="T376" s="255"/>
      <c r="U376" s="255"/>
      <c r="V376" s="255"/>
      <c r="W376" s="255"/>
      <c r="X376" s="60"/>
    </row>
    <row r="377" spans="1:24">
      <c r="A377" s="257"/>
      <c r="B377" s="60"/>
      <c r="C377" s="60"/>
      <c r="D377" s="60"/>
      <c r="E377" s="255"/>
      <c r="F377" s="255"/>
      <c r="G377" s="255"/>
      <c r="H377" s="255"/>
      <c r="I377" s="60"/>
      <c r="J377" s="255"/>
      <c r="K377" s="255"/>
      <c r="L377" s="255"/>
      <c r="M377" s="255"/>
      <c r="N377" s="255"/>
      <c r="O377" s="60"/>
      <c r="P377" s="255"/>
      <c r="Q377" s="255"/>
      <c r="R377" s="255"/>
      <c r="S377" s="255"/>
      <c r="T377" s="255"/>
      <c r="U377" s="255"/>
      <c r="V377" s="255"/>
      <c r="W377" s="255"/>
      <c r="X377" s="60"/>
    </row>
    <row r="378" spans="1:24">
      <c r="A378" s="257"/>
      <c r="B378" s="60"/>
      <c r="C378" s="60"/>
      <c r="D378" s="60"/>
      <c r="E378" s="255"/>
      <c r="F378" s="255"/>
      <c r="G378" s="255"/>
      <c r="H378" s="255"/>
      <c r="I378" s="60"/>
      <c r="J378" s="255"/>
      <c r="K378" s="255"/>
      <c r="L378" s="255"/>
      <c r="M378" s="255"/>
      <c r="N378" s="255"/>
      <c r="O378" s="60"/>
      <c r="P378" s="255"/>
      <c r="Q378" s="255"/>
      <c r="R378" s="255"/>
      <c r="S378" s="255"/>
      <c r="T378" s="255"/>
      <c r="U378" s="255"/>
      <c r="V378" s="255"/>
      <c r="W378" s="255"/>
      <c r="X378" s="60"/>
    </row>
    <row r="379" spans="1:24">
      <c r="A379" s="257"/>
      <c r="B379" s="60"/>
      <c r="C379" s="60"/>
      <c r="D379" s="60"/>
      <c r="E379" s="255"/>
      <c r="F379" s="255"/>
      <c r="G379" s="255"/>
      <c r="H379" s="255"/>
      <c r="I379" s="60"/>
      <c r="J379" s="255"/>
      <c r="K379" s="255"/>
      <c r="L379" s="255"/>
      <c r="M379" s="255"/>
      <c r="N379" s="255"/>
      <c r="O379" s="60"/>
      <c r="P379" s="255"/>
      <c r="Q379" s="255"/>
      <c r="R379" s="255"/>
      <c r="S379" s="255"/>
      <c r="T379" s="255"/>
      <c r="U379" s="255"/>
      <c r="V379" s="255"/>
      <c r="W379" s="255"/>
      <c r="X379" s="60"/>
    </row>
    <row r="380" spans="1:24">
      <c r="A380" s="257"/>
      <c r="B380" s="60"/>
      <c r="C380" s="60"/>
      <c r="D380" s="60"/>
      <c r="E380" s="255"/>
      <c r="F380" s="255"/>
      <c r="G380" s="255"/>
      <c r="H380" s="255"/>
      <c r="I380" s="60"/>
      <c r="J380" s="255"/>
      <c r="K380" s="255"/>
      <c r="L380" s="255"/>
      <c r="M380" s="255"/>
      <c r="N380" s="255"/>
      <c r="O380" s="60"/>
      <c r="P380" s="255"/>
      <c r="Q380" s="255"/>
      <c r="R380" s="255"/>
      <c r="S380" s="255"/>
      <c r="T380" s="255"/>
      <c r="U380" s="255"/>
      <c r="V380" s="255"/>
      <c r="W380" s="255"/>
      <c r="X380" s="60"/>
    </row>
    <row r="381" spans="1:24">
      <c r="A381" s="257"/>
      <c r="B381" s="60"/>
      <c r="C381" s="60"/>
      <c r="D381" s="60"/>
      <c r="E381" s="255"/>
      <c r="F381" s="255"/>
      <c r="G381" s="255"/>
      <c r="H381" s="255"/>
      <c r="I381" s="60"/>
      <c r="J381" s="255"/>
      <c r="K381" s="255"/>
      <c r="L381" s="255"/>
      <c r="M381" s="255"/>
      <c r="N381" s="255"/>
      <c r="O381" s="60"/>
      <c r="P381" s="255"/>
      <c r="Q381" s="255"/>
      <c r="R381" s="255"/>
      <c r="S381" s="255"/>
      <c r="T381" s="255"/>
      <c r="U381" s="255"/>
      <c r="V381" s="255"/>
      <c r="W381" s="255"/>
      <c r="X381" s="60"/>
    </row>
    <row r="382" spans="1:24">
      <c r="A382" s="257"/>
      <c r="B382" s="60"/>
      <c r="C382" s="60"/>
      <c r="D382" s="60"/>
      <c r="E382" s="255"/>
      <c r="F382" s="255"/>
      <c r="G382" s="255"/>
      <c r="H382" s="255"/>
      <c r="I382" s="60"/>
      <c r="J382" s="255"/>
      <c r="K382" s="255"/>
      <c r="L382" s="255"/>
      <c r="M382" s="255"/>
      <c r="N382" s="255"/>
      <c r="O382" s="60"/>
      <c r="P382" s="255"/>
      <c r="Q382" s="255"/>
      <c r="R382" s="255"/>
      <c r="S382" s="255"/>
      <c r="T382" s="255"/>
      <c r="U382" s="255"/>
      <c r="V382" s="255"/>
      <c r="W382" s="255"/>
      <c r="X382" s="60"/>
    </row>
    <row r="383" spans="1:24">
      <c r="A383" s="257"/>
      <c r="B383" s="60"/>
      <c r="C383" s="60"/>
      <c r="D383" s="60"/>
      <c r="E383" s="255"/>
      <c r="F383" s="255"/>
      <c r="G383" s="255"/>
      <c r="H383" s="255"/>
      <c r="I383" s="60"/>
      <c r="J383" s="255"/>
      <c r="K383" s="255"/>
      <c r="L383" s="255"/>
      <c r="M383" s="255"/>
      <c r="N383" s="255"/>
      <c r="O383" s="60"/>
      <c r="P383" s="255"/>
      <c r="Q383" s="255"/>
      <c r="R383" s="255"/>
      <c r="S383" s="255"/>
      <c r="T383" s="255"/>
      <c r="U383" s="255"/>
      <c r="V383" s="255"/>
      <c r="W383" s="255"/>
      <c r="X383" s="60"/>
    </row>
    <row r="384" spans="1:24">
      <c r="A384" s="257"/>
      <c r="B384" s="60"/>
      <c r="C384" s="60"/>
      <c r="D384" s="60"/>
      <c r="E384" s="255"/>
      <c r="F384" s="255"/>
      <c r="G384" s="255"/>
      <c r="H384" s="255"/>
      <c r="I384" s="60"/>
      <c r="J384" s="255"/>
      <c r="K384" s="255"/>
      <c r="L384" s="255"/>
      <c r="M384" s="255"/>
      <c r="N384" s="255"/>
      <c r="O384" s="60"/>
      <c r="P384" s="255"/>
      <c r="Q384" s="255"/>
      <c r="R384" s="255"/>
      <c r="S384" s="255"/>
      <c r="T384" s="255"/>
      <c r="U384" s="255"/>
      <c r="V384" s="255"/>
      <c r="W384" s="255"/>
      <c r="X384" s="60"/>
    </row>
    <row r="385" spans="1:24">
      <c r="A385" s="257"/>
      <c r="B385" s="60"/>
      <c r="C385" s="60"/>
      <c r="D385" s="60"/>
      <c r="E385" s="255"/>
      <c r="F385" s="255"/>
      <c r="G385" s="255"/>
      <c r="H385" s="255"/>
      <c r="I385" s="60"/>
      <c r="J385" s="255"/>
      <c r="K385" s="255"/>
      <c r="L385" s="255"/>
      <c r="M385" s="255"/>
      <c r="N385" s="255"/>
      <c r="O385" s="60"/>
      <c r="P385" s="255"/>
      <c r="Q385" s="255"/>
      <c r="R385" s="255"/>
      <c r="S385" s="255"/>
      <c r="T385" s="255"/>
      <c r="U385" s="255"/>
      <c r="V385" s="255"/>
      <c r="W385" s="255"/>
      <c r="X385" s="60"/>
    </row>
    <row r="386" spans="1:24">
      <c r="A386" s="257"/>
      <c r="B386" s="60"/>
      <c r="C386" s="60"/>
      <c r="D386" s="60"/>
      <c r="E386" s="255"/>
      <c r="F386" s="255"/>
      <c r="G386" s="255"/>
      <c r="H386" s="255"/>
      <c r="I386" s="60"/>
      <c r="J386" s="255"/>
      <c r="K386" s="255"/>
      <c r="L386" s="255"/>
      <c r="M386" s="255"/>
      <c r="N386" s="255"/>
      <c r="O386" s="60"/>
      <c r="P386" s="255"/>
      <c r="Q386" s="255"/>
      <c r="R386" s="255"/>
      <c r="S386" s="255"/>
      <c r="T386" s="255"/>
      <c r="U386" s="255"/>
      <c r="V386" s="255"/>
      <c r="W386" s="255"/>
      <c r="X386" s="60"/>
    </row>
    <row r="387" spans="1:24">
      <c r="A387" s="257"/>
      <c r="B387" s="60"/>
      <c r="C387" s="60"/>
      <c r="D387" s="60"/>
      <c r="E387" s="255"/>
      <c r="F387" s="255"/>
      <c r="G387" s="255"/>
      <c r="H387" s="255"/>
      <c r="I387" s="60"/>
      <c r="J387" s="255"/>
      <c r="K387" s="255"/>
      <c r="L387" s="255"/>
      <c r="M387" s="255"/>
      <c r="N387" s="255"/>
      <c r="O387" s="60"/>
      <c r="P387" s="255"/>
      <c r="Q387" s="255"/>
      <c r="R387" s="255"/>
      <c r="S387" s="255"/>
      <c r="T387" s="255"/>
      <c r="U387" s="255"/>
      <c r="V387" s="255"/>
      <c r="W387" s="255"/>
      <c r="X387" s="60"/>
    </row>
    <row r="388" spans="1:24">
      <c r="A388" s="257"/>
      <c r="B388" s="60"/>
      <c r="C388" s="60"/>
      <c r="D388" s="60"/>
      <c r="E388" s="255"/>
      <c r="F388" s="255"/>
      <c r="G388" s="255"/>
      <c r="H388" s="255"/>
      <c r="I388" s="60"/>
      <c r="J388" s="255"/>
      <c r="K388" s="255"/>
      <c r="L388" s="255"/>
      <c r="M388" s="255"/>
      <c r="N388" s="255"/>
      <c r="O388" s="60"/>
      <c r="P388" s="255"/>
      <c r="Q388" s="255"/>
      <c r="R388" s="255"/>
      <c r="S388" s="255"/>
      <c r="T388" s="255"/>
      <c r="U388" s="255"/>
      <c r="V388" s="255"/>
      <c r="W388" s="255"/>
      <c r="X388" s="60"/>
    </row>
    <row r="389" spans="1:24">
      <c r="A389" s="257"/>
      <c r="B389" s="60"/>
      <c r="C389" s="60"/>
      <c r="D389" s="60"/>
      <c r="E389" s="255"/>
      <c r="F389" s="255"/>
      <c r="G389" s="255"/>
      <c r="H389" s="255"/>
      <c r="I389" s="60"/>
      <c r="J389" s="255"/>
      <c r="K389" s="255"/>
      <c r="L389" s="255"/>
      <c r="M389" s="255"/>
      <c r="N389" s="255"/>
      <c r="O389" s="60"/>
      <c r="P389" s="255"/>
      <c r="Q389" s="255"/>
      <c r="R389" s="255"/>
      <c r="S389" s="255"/>
      <c r="T389" s="255"/>
      <c r="U389" s="255"/>
      <c r="V389" s="255"/>
      <c r="W389" s="255"/>
      <c r="X389" s="60"/>
    </row>
    <row r="390" spans="1:24">
      <c r="A390" s="257"/>
      <c r="B390" s="60"/>
      <c r="C390" s="60"/>
      <c r="D390" s="60"/>
      <c r="E390" s="255"/>
      <c r="F390" s="255"/>
      <c r="G390" s="255"/>
      <c r="H390" s="255"/>
      <c r="I390" s="60"/>
      <c r="J390" s="255"/>
      <c r="K390" s="255"/>
      <c r="L390" s="255"/>
      <c r="M390" s="255"/>
      <c r="N390" s="255"/>
      <c r="O390" s="60"/>
      <c r="P390" s="255"/>
      <c r="Q390" s="255"/>
      <c r="R390" s="255"/>
      <c r="S390" s="255"/>
      <c r="T390" s="255"/>
      <c r="U390" s="255"/>
      <c r="V390" s="255"/>
      <c r="W390" s="255"/>
      <c r="X390" s="60"/>
    </row>
    <row r="391" spans="1:24">
      <c r="A391" s="257"/>
      <c r="B391" s="60"/>
      <c r="C391" s="60"/>
      <c r="D391" s="60"/>
      <c r="E391" s="255"/>
      <c r="F391" s="255"/>
      <c r="G391" s="255"/>
      <c r="H391" s="255"/>
      <c r="I391" s="60"/>
      <c r="J391" s="255"/>
      <c r="K391" s="255"/>
      <c r="L391" s="255"/>
      <c r="M391" s="255"/>
      <c r="N391" s="255"/>
      <c r="O391" s="60"/>
      <c r="P391" s="255"/>
      <c r="Q391" s="255"/>
      <c r="R391" s="255"/>
      <c r="S391" s="255"/>
      <c r="T391" s="255"/>
      <c r="U391" s="255"/>
      <c r="V391" s="255"/>
      <c r="W391" s="255"/>
      <c r="X391" s="60"/>
    </row>
    <row r="392" spans="1:24">
      <c r="A392" s="257"/>
      <c r="B392" s="60"/>
      <c r="C392" s="60"/>
      <c r="D392" s="60"/>
      <c r="E392" s="255"/>
      <c r="F392" s="255"/>
      <c r="G392" s="255"/>
      <c r="H392" s="255"/>
      <c r="I392" s="60"/>
      <c r="J392" s="255"/>
      <c r="K392" s="255"/>
      <c r="L392" s="255"/>
      <c r="M392" s="255"/>
      <c r="N392" s="255"/>
      <c r="O392" s="60"/>
      <c r="P392" s="255"/>
      <c r="Q392" s="255"/>
      <c r="R392" s="255"/>
      <c r="S392" s="255"/>
      <c r="T392" s="255"/>
      <c r="U392" s="255"/>
      <c r="V392" s="255"/>
      <c r="W392" s="255"/>
      <c r="X392" s="60"/>
    </row>
    <row r="393" spans="1:24">
      <c r="A393" s="257"/>
      <c r="B393" s="60"/>
      <c r="C393" s="60"/>
      <c r="D393" s="60"/>
      <c r="E393" s="255"/>
      <c r="F393" s="255"/>
      <c r="G393" s="255"/>
      <c r="H393" s="255"/>
      <c r="I393" s="60"/>
      <c r="J393" s="255"/>
      <c r="K393" s="255"/>
      <c r="L393" s="255"/>
      <c r="M393" s="255"/>
      <c r="N393" s="255"/>
      <c r="O393" s="60"/>
      <c r="P393" s="255"/>
      <c r="Q393" s="255"/>
      <c r="R393" s="255"/>
      <c r="S393" s="255"/>
      <c r="T393" s="255"/>
      <c r="U393" s="255"/>
      <c r="V393" s="255"/>
      <c r="W393" s="255"/>
      <c r="X393" s="60"/>
    </row>
    <row r="394" spans="1:24">
      <c r="A394" s="257"/>
      <c r="B394" s="60"/>
      <c r="C394" s="60"/>
      <c r="D394" s="60"/>
      <c r="E394" s="255"/>
      <c r="F394" s="255"/>
      <c r="G394" s="255"/>
      <c r="H394" s="255"/>
      <c r="I394" s="60"/>
      <c r="J394" s="255"/>
      <c r="K394" s="255"/>
      <c r="L394" s="255"/>
      <c r="M394" s="255"/>
      <c r="N394" s="255"/>
      <c r="O394" s="60"/>
      <c r="P394" s="255"/>
      <c r="Q394" s="255"/>
      <c r="R394" s="255"/>
      <c r="S394" s="255"/>
      <c r="T394" s="255"/>
      <c r="U394" s="255"/>
      <c r="V394" s="255"/>
      <c r="W394" s="255"/>
      <c r="X394" s="60"/>
    </row>
    <row r="395" spans="1:24">
      <c r="A395" s="257"/>
      <c r="B395" s="60"/>
      <c r="C395" s="60"/>
      <c r="D395" s="60"/>
      <c r="E395" s="255"/>
      <c r="F395" s="255"/>
      <c r="G395" s="255"/>
      <c r="H395" s="255"/>
      <c r="I395" s="60"/>
      <c r="J395" s="255"/>
      <c r="K395" s="255"/>
      <c r="L395" s="255"/>
      <c r="M395" s="255"/>
      <c r="N395" s="255"/>
      <c r="O395" s="60"/>
      <c r="P395" s="255"/>
      <c r="Q395" s="255"/>
      <c r="R395" s="255"/>
      <c r="S395" s="255"/>
      <c r="T395" s="255"/>
      <c r="U395" s="255"/>
      <c r="V395" s="255"/>
      <c r="W395" s="255"/>
      <c r="X395" s="60"/>
    </row>
    <row r="396" spans="1:24">
      <c r="A396" s="257"/>
      <c r="B396" s="60"/>
      <c r="C396" s="60"/>
      <c r="D396" s="60"/>
      <c r="E396" s="255"/>
      <c r="F396" s="255"/>
      <c r="G396" s="255"/>
      <c r="H396" s="255"/>
      <c r="I396" s="60"/>
      <c r="J396" s="255"/>
      <c r="K396" s="255"/>
      <c r="L396" s="255"/>
      <c r="M396" s="255"/>
      <c r="N396" s="255"/>
      <c r="O396" s="60"/>
      <c r="P396" s="255"/>
      <c r="Q396" s="255"/>
      <c r="R396" s="255"/>
      <c r="S396" s="255"/>
      <c r="T396" s="255"/>
      <c r="U396" s="255"/>
      <c r="V396" s="255"/>
      <c r="W396" s="255"/>
      <c r="X396" s="60"/>
    </row>
    <row r="397" spans="1:24">
      <c r="A397" s="257"/>
      <c r="B397" s="60"/>
      <c r="C397" s="60"/>
      <c r="D397" s="60"/>
      <c r="E397" s="255"/>
      <c r="F397" s="255"/>
      <c r="G397" s="255"/>
      <c r="H397" s="255"/>
      <c r="I397" s="60"/>
      <c r="J397" s="255"/>
      <c r="K397" s="255"/>
      <c r="L397" s="255"/>
      <c r="M397" s="255"/>
      <c r="N397" s="255"/>
      <c r="O397" s="60"/>
      <c r="P397" s="255"/>
      <c r="Q397" s="255"/>
      <c r="R397" s="255"/>
      <c r="S397" s="255"/>
      <c r="T397" s="255"/>
      <c r="U397" s="255"/>
      <c r="V397" s="255"/>
      <c r="W397" s="255"/>
      <c r="X397" s="60"/>
    </row>
    <row r="398" spans="1:24">
      <c r="A398" s="257"/>
      <c r="B398" s="60"/>
      <c r="C398" s="60"/>
      <c r="D398" s="60"/>
      <c r="E398" s="255"/>
      <c r="F398" s="255"/>
      <c r="G398" s="255"/>
      <c r="H398" s="255"/>
      <c r="I398" s="60"/>
      <c r="J398" s="255"/>
      <c r="K398" s="255"/>
      <c r="L398" s="255"/>
      <c r="M398" s="255"/>
      <c r="N398" s="255"/>
      <c r="O398" s="60"/>
      <c r="P398" s="255"/>
      <c r="Q398" s="255"/>
      <c r="R398" s="255"/>
      <c r="S398" s="255"/>
      <c r="T398" s="255"/>
      <c r="U398" s="255"/>
      <c r="V398" s="255"/>
      <c r="W398" s="255"/>
      <c r="X398" s="60"/>
    </row>
    <row r="399" spans="1:24">
      <c r="A399" s="257"/>
      <c r="B399" s="60"/>
      <c r="C399" s="60"/>
      <c r="D399" s="60"/>
      <c r="E399" s="255"/>
      <c r="F399" s="255"/>
      <c r="G399" s="255"/>
      <c r="H399" s="255"/>
      <c r="I399" s="60"/>
      <c r="J399" s="255"/>
      <c r="K399" s="255"/>
      <c r="L399" s="255"/>
      <c r="M399" s="255"/>
      <c r="N399" s="255"/>
      <c r="O399" s="60"/>
      <c r="P399" s="255"/>
      <c r="Q399" s="255"/>
      <c r="R399" s="255"/>
      <c r="S399" s="255"/>
      <c r="T399" s="255"/>
      <c r="U399" s="255"/>
      <c r="V399" s="255"/>
      <c r="W399" s="255"/>
      <c r="X399" s="60"/>
    </row>
    <row r="400" spans="1:24">
      <c r="A400" s="257"/>
      <c r="B400" s="60"/>
      <c r="C400" s="60"/>
      <c r="D400" s="60"/>
      <c r="E400" s="255"/>
      <c r="F400" s="255"/>
      <c r="G400" s="255"/>
      <c r="H400" s="255"/>
      <c r="I400" s="60"/>
      <c r="J400" s="255"/>
      <c r="K400" s="255"/>
      <c r="L400" s="255"/>
      <c r="M400" s="255"/>
      <c r="N400" s="255"/>
      <c r="O400" s="60"/>
      <c r="P400" s="255"/>
      <c r="Q400" s="255"/>
      <c r="R400" s="255"/>
      <c r="S400" s="255"/>
      <c r="T400" s="255"/>
      <c r="U400" s="255"/>
      <c r="V400" s="255"/>
      <c r="W400" s="255"/>
      <c r="X400" s="60"/>
    </row>
    <row r="401" spans="1:24">
      <c r="A401" s="257"/>
      <c r="B401" s="60"/>
      <c r="C401" s="60"/>
      <c r="D401" s="60"/>
      <c r="E401" s="255"/>
      <c r="F401" s="255"/>
      <c r="G401" s="255"/>
      <c r="H401" s="255"/>
      <c r="I401" s="60"/>
      <c r="J401" s="255"/>
      <c r="K401" s="255"/>
      <c r="L401" s="255"/>
      <c r="M401" s="255"/>
      <c r="N401" s="255"/>
      <c r="O401" s="60"/>
      <c r="P401" s="255"/>
      <c r="Q401" s="255"/>
      <c r="R401" s="255"/>
      <c r="S401" s="255"/>
      <c r="T401" s="255"/>
      <c r="U401" s="255"/>
      <c r="V401" s="255"/>
      <c r="W401" s="255"/>
      <c r="X401" s="60"/>
    </row>
    <row r="402" spans="1:24">
      <c r="A402" s="257"/>
      <c r="B402" s="60"/>
      <c r="C402" s="60"/>
      <c r="D402" s="60"/>
      <c r="E402" s="255"/>
      <c r="F402" s="255"/>
      <c r="G402" s="255"/>
      <c r="H402" s="255"/>
      <c r="I402" s="60"/>
      <c r="J402" s="255"/>
      <c r="K402" s="255"/>
      <c r="L402" s="255"/>
      <c r="M402" s="255"/>
      <c r="N402" s="255"/>
      <c r="O402" s="60"/>
      <c r="P402" s="255"/>
      <c r="Q402" s="255"/>
      <c r="R402" s="255"/>
      <c r="S402" s="255"/>
      <c r="T402" s="255"/>
      <c r="U402" s="255"/>
      <c r="V402" s="255"/>
      <c r="W402" s="255"/>
      <c r="X402" s="60"/>
    </row>
    <row r="403" spans="1:24">
      <c r="A403" s="257"/>
      <c r="B403" s="60"/>
      <c r="C403" s="60"/>
      <c r="D403" s="60"/>
      <c r="E403" s="255"/>
      <c r="F403" s="255"/>
      <c r="G403" s="255"/>
      <c r="H403" s="255"/>
      <c r="I403" s="60"/>
      <c r="J403" s="255"/>
      <c r="K403" s="255"/>
      <c r="L403" s="255"/>
      <c r="M403" s="255"/>
      <c r="N403" s="255"/>
      <c r="O403" s="60"/>
      <c r="P403" s="255"/>
      <c r="Q403" s="255"/>
      <c r="R403" s="255"/>
      <c r="S403" s="255"/>
      <c r="T403" s="255"/>
      <c r="U403" s="255"/>
      <c r="V403" s="255"/>
      <c r="W403" s="255"/>
      <c r="X403" s="60"/>
    </row>
    <row r="404" spans="1:24">
      <c r="A404" s="257"/>
      <c r="B404" s="60"/>
      <c r="C404" s="60"/>
      <c r="D404" s="60"/>
      <c r="E404" s="255"/>
      <c r="F404" s="255"/>
      <c r="G404" s="255"/>
      <c r="H404" s="255"/>
      <c r="I404" s="60"/>
      <c r="J404" s="255"/>
      <c r="K404" s="255"/>
      <c r="L404" s="255"/>
      <c r="M404" s="255"/>
      <c r="N404" s="255"/>
      <c r="O404" s="60"/>
      <c r="P404" s="255"/>
      <c r="Q404" s="255"/>
      <c r="R404" s="255"/>
      <c r="S404" s="255"/>
      <c r="T404" s="255"/>
      <c r="U404" s="255"/>
      <c r="V404" s="255"/>
      <c r="W404" s="255"/>
      <c r="X404" s="60"/>
    </row>
    <row r="405" spans="1:24">
      <c r="A405" s="257"/>
      <c r="B405" s="60"/>
      <c r="C405" s="60"/>
      <c r="D405" s="60"/>
      <c r="E405" s="255"/>
      <c r="F405" s="255"/>
      <c r="G405" s="255"/>
      <c r="H405" s="255"/>
      <c r="I405" s="60"/>
      <c r="J405" s="255"/>
      <c r="K405" s="255"/>
      <c r="L405" s="255"/>
      <c r="M405" s="255"/>
      <c r="N405" s="255"/>
      <c r="O405" s="60"/>
      <c r="P405" s="255"/>
      <c r="Q405" s="255"/>
      <c r="R405" s="255"/>
      <c r="S405" s="255"/>
      <c r="T405" s="255"/>
      <c r="U405" s="255"/>
      <c r="V405" s="255"/>
      <c r="W405" s="255"/>
      <c r="X405" s="60"/>
    </row>
    <row r="406" spans="1:24">
      <c r="A406" s="257"/>
      <c r="B406" s="60"/>
      <c r="C406" s="60"/>
      <c r="D406" s="60"/>
      <c r="E406" s="255"/>
      <c r="F406" s="255"/>
      <c r="G406" s="255"/>
      <c r="H406" s="255"/>
      <c r="I406" s="60"/>
      <c r="J406" s="255"/>
      <c r="K406" s="255"/>
      <c r="L406" s="255"/>
      <c r="M406" s="255"/>
      <c r="N406" s="255"/>
      <c r="O406" s="60"/>
      <c r="P406" s="255"/>
      <c r="Q406" s="255"/>
      <c r="R406" s="255"/>
      <c r="S406" s="255"/>
      <c r="T406" s="255"/>
      <c r="U406" s="255"/>
      <c r="V406" s="255"/>
      <c r="W406" s="255"/>
      <c r="X406" s="60"/>
    </row>
    <row r="407" spans="1:24">
      <c r="A407" s="257"/>
      <c r="B407" s="60"/>
      <c r="C407" s="60"/>
      <c r="D407" s="60"/>
      <c r="E407" s="255"/>
      <c r="F407" s="255"/>
      <c r="G407" s="255"/>
      <c r="H407" s="255"/>
      <c r="I407" s="60"/>
      <c r="J407" s="255"/>
      <c r="K407" s="255"/>
      <c r="L407" s="255"/>
      <c r="M407" s="255"/>
      <c r="N407" s="255"/>
      <c r="O407" s="60"/>
      <c r="P407" s="255"/>
      <c r="Q407" s="255"/>
      <c r="R407" s="255"/>
      <c r="S407" s="255"/>
      <c r="T407" s="255"/>
      <c r="U407" s="255"/>
      <c r="V407" s="255"/>
      <c r="W407" s="255"/>
      <c r="X407" s="60"/>
    </row>
    <row r="408" spans="1:24">
      <c r="A408" s="257"/>
      <c r="B408" s="60"/>
      <c r="C408" s="60"/>
      <c r="D408" s="60"/>
      <c r="E408" s="255"/>
      <c r="F408" s="255"/>
      <c r="G408" s="255"/>
      <c r="H408" s="255"/>
      <c r="I408" s="60"/>
      <c r="J408" s="255"/>
      <c r="K408" s="255"/>
      <c r="L408" s="255"/>
      <c r="M408" s="255"/>
      <c r="N408" s="255"/>
      <c r="O408" s="60"/>
      <c r="P408" s="255"/>
      <c r="Q408" s="255"/>
      <c r="R408" s="255"/>
      <c r="S408" s="255"/>
      <c r="T408" s="255"/>
      <c r="U408" s="255"/>
      <c r="V408" s="255"/>
      <c r="W408" s="255"/>
      <c r="X408" s="60"/>
    </row>
    <row r="409" spans="1:24">
      <c r="A409" s="257"/>
      <c r="B409" s="60"/>
      <c r="C409" s="60"/>
      <c r="D409" s="60"/>
      <c r="E409" s="255"/>
      <c r="F409" s="255"/>
      <c r="G409" s="255"/>
      <c r="H409" s="255"/>
      <c r="I409" s="60"/>
      <c r="J409" s="255"/>
      <c r="K409" s="255"/>
      <c r="L409" s="255"/>
      <c r="M409" s="255"/>
      <c r="N409" s="255"/>
      <c r="O409" s="60"/>
      <c r="P409" s="255"/>
      <c r="Q409" s="255"/>
      <c r="R409" s="255"/>
      <c r="S409" s="255"/>
      <c r="T409" s="255"/>
      <c r="U409" s="255"/>
      <c r="V409" s="255"/>
      <c r="W409" s="255"/>
      <c r="X409" s="60"/>
    </row>
    <row r="410" spans="1:24">
      <c r="A410" s="257"/>
      <c r="B410" s="60"/>
      <c r="C410" s="60"/>
      <c r="D410" s="60"/>
      <c r="E410" s="255"/>
      <c r="F410" s="255"/>
      <c r="G410" s="255"/>
      <c r="H410" s="255"/>
      <c r="I410" s="60"/>
      <c r="J410" s="255"/>
      <c r="K410" s="255"/>
      <c r="L410" s="255"/>
      <c r="M410" s="255"/>
      <c r="N410" s="255"/>
      <c r="O410" s="60"/>
      <c r="P410" s="255"/>
      <c r="Q410" s="255"/>
      <c r="R410" s="255"/>
      <c r="S410" s="255"/>
      <c r="T410" s="255"/>
      <c r="U410" s="255"/>
      <c r="V410" s="255"/>
      <c r="W410" s="255"/>
      <c r="X410" s="60"/>
    </row>
    <row r="411" spans="1:24">
      <c r="A411" s="257"/>
      <c r="B411" s="60"/>
      <c r="C411" s="60"/>
      <c r="D411" s="60"/>
      <c r="E411" s="255"/>
      <c r="F411" s="255"/>
      <c r="G411" s="255"/>
      <c r="H411" s="255"/>
      <c r="I411" s="60"/>
      <c r="J411" s="255"/>
      <c r="K411" s="255"/>
      <c r="L411" s="255"/>
      <c r="M411" s="255"/>
      <c r="N411" s="255"/>
      <c r="O411" s="60"/>
      <c r="P411" s="255"/>
      <c r="Q411" s="255"/>
      <c r="R411" s="255"/>
      <c r="S411" s="255"/>
      <c r="T411" s="255"/>
      <c r="U411" s="255"/>
      <c r="V411" s="255"/>
      <c r="W411" s="255"/>
      <c r="X411" s="60"/>
    </row>
    <row r="412" spans="1:24">
      <c r="A412" s="257"/>
      <c r="B412" s="60"/>
      <c r="C412" s="60"/>
      <c r="D412" s="60"/>
      <c r="E412" s="255"/>
      <c r="F412" s="255"/>
      <c r="G412" s="255"/>
      <c r="H412" s="255"/>
      <c r="I412" s="60"/>
      <c r="J412" s="255"/>
      <c r="K412" s="255"/>
      <c r="L412" s="255"/>
      <c r="M412" s="255"/>
      <c r="N412" s="255"/>
      <c r="O412" s="60"/>
      <c r="P412" s="255"/>
      <c r="Q412" s="255"/>
      <c r="R412" s="255"/>
      <c r="S412" s="255"/>
      <c r="T412" s="255"/>
      <c r="U412" s="255"/>
      <c r="V412" s="255"/>
      <c r="W412" s="255"/>
      <c r="X412" s="60"/>
    </row>
    <row r="413" spans="1:24">
      <c r="A413" s="257"/>
      <c r="B413" s="60"/>
      <c r="C413" s="60"/>
      <c r="D413" s="60"/>
      <c r="E413" s="255"/>
      <c r="F413" s="255"/>
      <c r="G413" s="255"/>
      <c r="H413" s="255"/>
      <c r="I413" s="60"/>
      <c r="J413" s="255"/>
      <c r="K413" s="255"/>
      <c r="L413" s="255"/>
      <c r="M413" s="255"/>
      <c r="N413" s="255"/>
      <c r="O413" s="60"/>
      <c r="P413" s="255"/>
      <c r="Q413" s="255"/>
      <c r="R413" s="255"/>
      <c r="S413" s="255"/>
      <c r="T413" s="255"/>
      <c r="U413" s="255"/>
      <c r="V413" s="255"/>
      <c r="W413" s="255"/>
      <c r="X413" s="60"/>
    </row>
    <row r="414" spans="1:24">
      <c r="A414" s="257"/>
      <c r="B414" s="60"/>
      <c r="C414" s="60"/>
      <c r="D414" s="60"/>
      <c r="E414" s="255"/>
      <c r="F414" s="255"/>
      <c r="G414" s="255"/>
      <c r="H414" s="255"/>
      <c r="I414" s="60"/>
      <c r="J414" s="255"/>
      <c r="K414" s="255"/>
      <c r="L414" s="255"/>
      <c r="M414" s="255"/>
      <c r="N414" s="255"/>
      <c r="O414" s="60"/>
      <c r="P414" s="255"/>
      <c r="Q414" s="255"/>
      <c r="R414" s="255"/>
      <c r="S414" s="255"/>
      <c r="T414" s="255"/>
      <c r="U414" s="255"/>
      <c r="V414" s="255"/>
      <c r="W414" s="255"/>
      <c r="X414" s="60"/>
    </row>
    <row r="415" spans="1:24">
      <c r="A415" s="257"/>
      <c r="B415" s="60"/>
      <c r="C415" s="60"/>
      <c r="D415" s="60"/>
      <c r="E415" s="255"/>
      <c r="F415" s="255"/>
      <c r="G415" s="255"/>
      <c r="H415" s="255"/>
      <c r="I415" s="60"/>
      <c r="J415" s="255"/>
      <c r="K415" s="255"/>
      <c r="L415" s="255"/>
      <c r="M415" s="255"/>
      <c r="N415" s="255"/>
      <c r="O415" s="60"/>
      <c r="P415" s="255"/>
      <c r="Q415" s="255"/>
      <c r="R415" s="255"/>
      <c r="S415" s="255"/>
      <c r="T415" s="255"/>
      <c r="U415" s="255"/>
      <c r="V415" s="255"/>
      <c r="W415" s="255"/>
      <c r="X415" s="60"/>
    </row>
    <row r="416" spans="1:24">
      <c r="A416" s="257"/>
      <c r="B416" s="60"/>
      <c r="C416" s="60"/>
      <c r="D416" s="60"/>
      <c r="E416" s="255"/>
      <c r="F416" s="255"/>
      <c r="G416" s="255"/>
      <c r="H416" s="255"/>
      <c r="I416" s="60"/>
      <c r="J416" s="255"/>
      <c r="K416" s="255"/>
      <c r="L416" s="255"/>
      <c r="M416" s="255"/>
      <c r="N416" s="255"/>
      <c r="O416" s="60"/>
      <c r="P416" s="255"/>
      <c r="Q416" s="255"/>
      <c r="R416" s="255"/>
      <c r="S416" s="255"/>
      <c r="T416" s="255"/>
      <c r="U416" s="255"/>
      <c r="V416" s="255"/>
      <c r="W416" s="255"/>
      <c r="X416" s="60"/>
    </row>
    <row r="417" spans="1:24">
      <c r="A417" s="257"/>
      <c r="B417" s="60"/>
      <c r="C417" s="60"/>
      <c r="D417" s="60"/>
      <c r="E417" s="255"/>
      <c r="F417" s="255"/>
      <c r="G417" s="255"/>
      <c r="H417" s="255"/>
      <c r="I417" s="60"/>
      <c r="J417" s="255"/>
      <c r="K417" s="255"/>
      <c r="L417" s="255"/>
      <c r="M417" s="255"/>
      <c r="N417" s="255"/>
      <c r="O417" s="60"/>
      <c r="P417" s="255"/>
      <c r="Q417" s="255"/>
      <c r="R417" s="255"/>
      <c r="S417" s="255"/>
      <c r="T417" s="255"/>
      <c r="U417" s="255"/>
      <c r="V417" s="255"/>
      <c r="W417" s="255"/>
      <c r="X417" s="60"/>
    </row>
    <row r="418" spans="1:24">
      <c r="A418" s="257"/>
      <c r="B418" s="60"/>
      <c r="C418" s="60"/>
      <c r="D418" s="60"/>
      <c r="E418" s="255"/>
      <c r="F418" s="255"/>
      <c r="G418" s="255"/>
      <c r="H418" s="255"/>
      <c r="I418" s="60"/>
      <c r="J418" s="255"/>
      <c r="K418" s="255"/>
      <c r="L418" s="255"/>
      <c r="M418" s="255"/>
      <c r="N418" s="255"/>
      <c r="O418" s="60"/>
      <c r="P418" s="255"/>
      <c r="Q418" s="255"/>
      <c r="R418" s="255"/>
      <c r="S418" s="255"/>
      <c r="T418" s="255"/>
      <c r="U418" s="255"/>
      <c r="V418" s="255"/>
      <c r="W418" s="255"/>
      <c r="X418" s="60"/>
    </row>
    <row r="419" spans="1:24">
      <c r="A419" s="257"/>
      <c r="B419" s="60"/>
      <c r="C419" s="60"/>
      <c r="D419" s="60"/>
      <c r="E419" s="255"/>
      <c r="F419" s="255"/>
      <c r="G419" s="255"/>
      <c r="H419" s="255"/>
      <c r="I419" s="60"/>
      <c r="J419" s="255"/>
      <c r="K419" s="255"/>
      <c r="L419" s="255"/>
      <c r="M419" s="255"/>
      <c r="N419" s="255"/>
      <c r="O419" s="60"/>
      <c r="P419" s="255"/>
      <c r="Q419" s="255"/>
      <c r="R419" s="255"/>
      <c r="S419" s="255"/>
      <c r="T419" s="255"/>
      <c r="U419" s="255"/>
      <c r="V419" s="255"/>
      <c r="W419" s="255"/>
      <c r="X419" s="60"/>
    </row>
    <row r="420" spans="1:24">
      <c r="A420" s="257"/>
      <c r="B420" s="60"/>
      <c r="C420" s="60"/>
      <c r="D420" s="60"/>
      <c r="E420" s="255"/>
      <c r="F420" s="255"/>
      <c r="G420" s="255"/>
      <c r="H420" s="255"/>
      <c r="I420" s="60"/>
      <c r="J420" s="255"/>
      <c r="K420" s="255"/>
      <c r="L420" s="255"/>
      <c r="M420" s="255"/>
      <c r="N420" s="255"/>
      <c r="O420" s="60"/>
      <c r="P420" s="255"/>
      <c r="Q420" s="255"/>
      <c r="R420" s="255"/>
      <c r="S420" s="255"/>
      <c r="T420" s="255"/>
      <c r="U420" s="255"/>
      <c r="V420" s="255"/>
      <c r="W420" s="255"/>
      <c r="X420" s="60"/>
    </row>
    <row r="421" spans="1:24">
      <c r="A421" s="257"/>
      <c r="B421" s="60"/>
      <c r="C421" s="60"/>
      <c r="D421" s="60"/>
      <c r="E421" s="255"/>
      <c r="F421" s="255"/>
      <c r="G421" s="255"/>
      <c r="H421" s="255"/>
      <c r="I421" s="60"/>
      <c r="J421" s="255"/>
      <c r="K421" s="255"/>
      <c r="L421" s="255"/>
      <c r="M421" s="255"/>
      <c r="N421" s="255"/>
      <c r="O421" s="60"/>
      <c r="P421" s="255"/>
      <c r="Q421" s="255"/>
      <c r="R421" s="255"/>
      <c r="S421" s="255"/>
      <c r="T421" s="255"/>
      <c r="U421" s="255"/>
      <c r="V421" s="255"/>
      <c r="W421" s="255"/>
      <c r="X421" s="60"/>
    </row>
    <row r="422" spans="1:24">
      <c r="A422" s="257"/>
      <c r="B422" s="60"/>
      <c r="C422" s="60"/>
      <c r="D422" s="60"/>
      <c r="E422" s="255"/>
      <c r="F422" s="255"/>
      <c r="G422" s="255"/>
      <c r="H422" s="255"/>
      <c r="I422" s="60"/>
      <c r="J422" s="255"/>
      <c r="K422" s="255"/>
      <c r="L422" s="255"/>
      <c r="M422" s="255"/>
      <c r="N422" s="255"/>
      <c r="O422" s="60"/>
      <c r="P422" s="255"/>
      <c r="Q422" s="255"/>
      <c r="R422" s="255"/>
      <c r="S422" s="255"/>
      <c r="T422" s="255"/>
      <c r="U422" s="255"/>
      <c r="V422" s="255"/>
      <c r="W422" s="255"/>
      <c r="X422" s="60"/>
    </row>
    <row r="423" spans="1:24">
      <c r="A423" s="257"/>
      <c r="B423" s="60"/>
      <c r="C423" s="60"/>
      <c r="D423" s="60"/>
      <c r="E423" s="255"/>
      <c r="F423" s="255"/>
      <c r="G423" s="255"/>
      <c r="H423" s="255"/>
      <c r="I423" s="60"/>
      <c r="J423" s="255"/>
      <c r="K423" s="255"/>
      <c r="L423" s="255"/>
      <c r="M423" s="255"/>
      <c r="N423" s="255"/>
      <c r="O423" s="60"/>
      <c r="P423" s="255"/>
      <c r="Q423" s="255"/>
      <c r="R423" s="255"/>
      <c r="S423" s="255"/>
      <c r="T423" s="255"/>
      <c r="U423" s="255"/>
      <c r="V423" s="255"/>
      <c r="W423" s="255"/>
      <c r="X423" s="60"/>
    </row>
    <row r="424" spans="1:24">
      <c r="A424" s="257"/>
      <c r="B424" s="60"/>
      <c r="C424" s="60"/>
      <c r="D424" s="60"/>
      <c r="E424" s="255"/>
      <c r="F424" s="255"/>
      <c r="G424" s="255"/>
      <c r="H424" s="255"/>
      <c r="I424" s="60"/>
      <c r="J424" s="255"/>
      <c r="K424" s="255"/>
      <c r="L424" s="255"/>
      <c r="M424" s="255"/>
      <c r="N424" s="255"/>
      <c r="O424" s="60"/>
      <c r="P424" s="255"/>
      <c r="Q424" s="255"/>
      <c r="R424" s="255"/>
      <c r="S424" s="255"/>
      <c r="T424" s="255"/>
      <c r="U424" s="255"/>
      <c r="V424" s="255"/>
      <c r="W424" s="255"/>
      <c r="X424" s="60"/>
    </row>
    <row r="425" spans="1:24">
      <c r="A425" s="257"/>
      <c r="B425" s="60"/>
      <c r="C425" s="60"/>
      <c r="D425" s="60"/>
      <c r="E425" s="255"/>
      <c r="F425" s="255"/>
      <c r="G425" s="255"/>
      <c r="H425" s="255"/>
      <c r="I425" s="60"/>
      <c r="J425" s="255"/>
      <c r="K425" s="255"/>
      <c r="L425" s="255"/>
      <c r="M425" s="255"/>
      <c r="N425" s="255"/>
      <c r="O425" s="60"/>
      <c r="P425" s="255"/>
      <c r="Q425" s="255"/>
      <c r="R425" s="255"/>
      <c r="S425" s="255"/>
      <c r="T425" s="255"/>
      <c r="U425" s="255"/>
      <c r="V425" s="255"/>
      <c r="W425" s="255"/>
      <c r="X425" s="60"/>
    </row>
    <row r="426" spans="1:24">
      <c r="A426" s="257"/>
      <c r="B426" s="60"/>
      <c r="C426" s="60"/>
      <c r="D426" s="60"/>
      <c r="E426" s="255"/>
      <c r="F426" s="255"/>
      <c r="G426" s="255"/>
      <c r="H426" s="255"/>
      <c r="I426" s="60"/>
      <c r="J426" s="255"/>
      <c r="K426" s="255"/>
      <c r="L426" s="255"/>
      <c r="M426" s="255"/>
      <c r="N426" s="255"/>
      <c r="O426" s="60"/>
      <c r="P426" s="255"/>
      <c r="Q426" s="255"/>
      <c r="R426" s="255"/>
      <c r="S426" s="255"/>
      <c r="T426" s="255"/>
      <c r="U426" s="255"/>
      <c r="V426" s="255"/>
      <c r="W426" s="255"/>
      <c r="X426" s="60"/>
    </row>
    <row r="427" spans="1:24">
      <c r="A427" s="257"/>
      <c r="B427" s="60"/>
      <c r="C427" s="60"/>
      <c r="D427" s="60"/>
      <c r="E427" s="255"/>
      <c r="F427" s="255"/>
      <c r="G427" s="255"/>
      <c r="H427" s="255"/>
      <c r="I427" s="60"/>
      <c r="J427" s="255"/>
      <c r="K427" s="255"/>
      <c r="L427" s="255"/>
      <c r="M427" s="255"/>
      <c r="N427" s="255"/>
      <c r="O427" s="60"/>
      <c r="P427" s="255"/>
      <c r="Q427" s="255"/>
      <c r="R427" s="255"/>
      <c r="S427" s="255"/>
      <c r="T427" s="255"/>
      <c r="U427" s="255"/>
      <c r="V427" s="255"/>
      <c r="W427" s="255"/>
      <c r="X427" s="60"/>
    </row>
    <row r="428" spans="1:24">
      <c r="A428" s="257"/>
      <c r="B428" s="60"/>
      <c r="C428" s="60"/>
      <c r="D428" s="60"/>
      <c r="E428" s="255"/>
      <c r="F428" s="255"/>
      <c r="G428" s="255"/>
      <c r="H428" s="255"/>
      <c r="I428" s="60"/>
      <c r="J428" s="255"/>
      <c r="K428" s="255"/>
      <c r="L428" s="255"/>
      <c r="M428" s="255"/>
      <c r="N428" s="255"/>
      <c r="O428" s="60"/>
      <c r="P428" s="255"/>
      <c r="Q428" s="255"/>
      <c r="R428" s="255"/>
      <c r="S428" s="255"/>
      <c r="T428" s="255"/>
      <c r="U428" s="255"/>
      <c r="V428" s="255"/>
      <c r="W428" s="255"/>
      <c r="X428" s="60"/>
    </row>
    <row r="429" spans="1:24">
      <c r="A429" s="257"/>
      <c r="B429" s="60"/>
      <c r="C429" s="60"/>
      <c r="D429" s="60"/>
      <c r="E429" s="255"/>
      <c r="F429" s="255"/>
      <c r="G429" s="255"/>
      <c r="H429" s="255"/>
      <c r="I429" s="60"/>
      <c r="J429" s="255"/>
      <c r="K429" s="255"/>
      <c r="L429" s="255"/>
      <c r="M429" s="255"/>
      <c r="N429" s="255"/>
      <c r="O429" s="60"/>
      <c r="P429" s="255"/>
      <c r="Q429" s="255"/>
      <c r="R429" s="255"/>
      <c r="S429" s="255"/>
      <c r="T429" s="255"/>
      <c r="U429" s="255"/>
      <c r="V429" s="255"/>
      <c r="W429" s="255"/>
      <c r="X429" s="60"/>
    </row>
    <row r="430" spans="1:24">
      <c r="A430" s="257"/>
      <c r="B430" s="60"/>
      <c r="C430" s="60"/>
      <c r="D430" s="60"/>
      <c r="E430" s="255"/>
      <c r="F430" s="255"/>
      <c r="G430" s="255"/>
      <c r="H430" s="255"/>
      <c r="I430" s="60"/>
      <c r="J430" s="255"/>
      <c r="K430" s="255"/>
      <c r="L430" s="255"/>
      <c r="M430" s="255"/>
      <c r="N430" s="255"/>
      <c r="O430" s="60"/>
      <c r="P430" s="255"/>
      <c r="Q430" s="255"/>
      <c r="R430" s="255"/>
      <c r="S430" s="255"/>
      <c r="T430" s="255"/>
      <c r="U430" s="255"/>
      <c r="V430" s="255"/>
      <c r="W430" s="255"/>
      <c r="X430" s="60"/>
    </row>
    <row r="431" spans="1:24">
      <c r="A431" s="257"/>
      <c r="B431" s="60"/>
      <c r="C431" s="60"/>
      <c r="D431" s="60"/>
      <c r="E431" s="255"/>
      <c r="F431" s="255"/>
      <c r="G431" s="255"/>
      <c r="H431" s="255"/>
      <c r="I431" s="60"/>
      <c r="J431" s="255"/>
      <c r="K431" s="255"/>
      <c r="L431" s="255"/>
      <c r="M431" s="255"/>
      <c r="N431" s="255"/>
      <c r="O431" s="60"/>
      <c r="P431" s="255"/>
      <c r="Q431" s="255"/>
      <c r="R431" s="255"/>
      <c r="S431" s="255"/>
      <c r="T431" s="255"/>
      <c r="U431" s="255"/>
      <c r="V431" s="255"/>
      <c r="W431" s="255"/>
      <c r="X431" s="60"/>
    </row>
    <row r="432" spans="1:24">
      <c r="A432" s="257"/>
      <c r="B432" s="60"/>
      <c r="C432" s="60"/>
      <c r="D432" s="60"/>
      <c r="E432" s="255"/>
      <c r="F432" s="255"/>
      <c r="G432" s="255"/>
      <c r="H432" s="255"/>
      <c r="I432" s="60"/>
      <c r="J432" s="255"/>
      <c r="K432" s="255"/>
      <c r="L432" s="255"/>
      <c r="M432" s="255"/>
      <c r="N432" s="255"/>
      <c r="O432" s="60"/>
      <c r="P432" s="255"/>
      <c r="Q432" s="255"/>
      <c r="R432" s="255"/>
      <c r="S432" s="255"/>
      <c r="T432" s="255"/>
      <c r="U432" s="255"/>
      <c r="V432" s="255"/>
      <c r="W432" s="255"/>
      <c r="X432" s="60"/>
    </row>
    <row r="433" spans="1:24">
      <c r="A433" s="257"/>
      <c r="B433" s="60"/>
      <c r="C433" s="60"/>
      <c r="D433" s="60"/>
      <c r="E433" s="255"/>
      <c r="F433" s="255"/>
      <c r="G433" s="255"/>
      <c r="H433" s="255"/>
      <c r="I433" s="60"/>
      <c r="J433" s="255"/>
      <c r="K433" s="255"/>
      <c r="L433" s="255"/>
      <c r="M433" s="255"/>
      <c r="N433" s="255"/>
      <c r="O433" s="60"/>
      <c r="P433" s="255"/>
      <c r="Q433" s="255"/>
      <c r="R433" s="255"/>
      <c r="S433" s="255"/>
      <c r="T433" s="255"/>
      <c r="U433" s="255"/>
      <c r="V433" s="255"/>
      <c r="W433" s="255"/>
      <c r="X433" s="60"/>
    </row>
    <row r="434" spans="1:24">
      <c r="A434" s="257"/>
      <c r="B434" s="60"/>
      <c r="C434" s="60"/>
      <c r="D434" s="60"/>
      <c r="E434" s="255"/>
      <c r="F434" s="255"/>
      <c r="G434" s="255"/>
      <c r="H434" s="255"/>
      <c r="I434" s="60"/>
      <c r="J434" s="255"/>
      <c r="K434" s="255"/>
      <c r="L434" s="255"/>
      <c r="M434" s="255"/>
      <c r="N434" s="255"/>
      <c r="O434" s="60"/>
      <c r="P434" s="255"/>
      <c r="Q434" s="255"/>
      <c r="R434" s="255"/>
      <c r="S434" s="255"/>
      <c r="T434" s="255"/>
      <c r="U434" s="255"/>
      <c r="V434" s="255"/>
      <c r="W434" s="255"/>
      <c r="X434" s="60"/>
    </row>
    <row r="435" spans="1:24">
      <c r="A435" s="257"/>
      <c r="B435" s="60"/>
      <c r="C435" s="60"/>
      <c r="D435" s="60"/>
      <c r="E435" s="255"/>
      <c r="F435" s="255"/>
      <c r="G435" s="255"/>
      <c r="H435" s="255"/>
      <c r="I435" s="60"/>
      <c r="J435" s="255"/>
      <c r="K435" s="255"/>
      <c r="L435" s="255"/>
      <c r="M435" s="255"/>
      <c r="N435" s="255"/>
      <c r="O435" s="60"/>
      <c r="P435" s="255"/>
      <c r="Q435" s="255"/>
      <c r="R435" s="255"/>
      <c r="S435" s="255"/>
      <c r="T435" s="255"/>
      <c r="U435" s="255"/>
      <c r="V435" s="255"/>
      <c r="W435" s="255"/>
      <c r="X435" s="60"/>
    </row>
    <row r="436" spans="1:24">
      <c r="A436" s="257"/>
      <c r="B436" s="60"/>
      <c r="C436" s="60"/>
      <c r="D436" s="60"/>
      <c r="E436" s="255"/>
      <c r="F436" s="255"/>
      <c r="G436" s="255"/>
      <c r="H436" s="255"/>
      <c r="I436" s="60"/>
      <c r="J436" s="255"/>
      <c r="K436" s="255"/>
      <c r="L436" s="255"/>
      <c r="M436" s="255"/>
      <c r="N436" s="255"/>
      <c r="O436" s="60"/>
      <c r="P436" s="255"/>
      <c r="Q436" s="255"/>
      <c r="R436" s="255"/>
      <c r="S436" s="255"/>
      <c r="T436" s="255"/>
      <c r="U436" s="255"/>
      <c r="V436" s="255"/>
      <c r="W436" s="255"/>
      <c r="X436" s="60"/>
    </row>
    <row r="437" spans="1:24">
      <c r="A437" s="257"/>
      <c r="B437" s="60"/>
      <c r="C437" s="60"/>
      <c r="D437" s="60"/>
      <c r="E437" s="255"/>
      <c r="F437" s="255"/>
      <c r="G437" s="255"/>
      <c r="H437" s="255"/>
      <c r="I437" s="60"/>
      <c r="J437" s="255"/>
      <c r="K437" s="255"/>
      <c r="L437" s="255"/>
      <c r="M437" s="255"/>
      <c r="N437" s="255"/>
      <c r="O437" s="60"/>
      <c r="P437" s="255"/>
      <c r="Q437" s="255"/>
      <c r="R437" s="255"/>
      <c r="S437" s="255"/>
      <c r="T437" s="255"/>
      <c r="U437" s="255"/>
      <c r="V437" s="255"/>
      <c r="W437" s="255"/>
      <c r="X437" s="60"/>
    </row>
    <row r="438" spans="1:24">
      <c r="A438" s="257"/>
      <c r="B438" s="60"/>
      <c r="C438" s="60"/>
      <c r="D438" s="60"/>
      <c r="E438" s="255"/>
      <c r="F438" s="255"/>
      <c r="G438" s="255"/>
      <c r="H438" s="255"/>
      <c r="I438" s="60"/>
      <c r="J438" s="255"/>
      <c r="K438" s="255"/>
      <c r="L438" s="255"/>
      <c r="M438" s="255"/>
      <c r="N438" s="255"/>
      <c r="O438" s="60"/>
      <c r="P438" s="255"/>
      <c r="Q438" s="255"/>
      <c r="R438" s="255"/>
      <c r="S438" s="255"/>
      <c r="T438" s="255"/>
      <c r="U438" s="255"/>
      <c r="V438" s="255"/>
      <c r="W438" s="255"/>
      <c r="X438" s="60"/>
    </row>
    <row r="439" spans="1:24">
      <c r="A439" s="257"/>
      <c r="B439" s="60"/>
      <c r="C439" s="60"/>
      <c r="D439" s="60"/>
      <c r="E439" s="255"/>
      <c r="F439" s="255"/>
      <c r="G439" s="255"/>
      <c r="H439" s="255"/>
      <c r="I439" s="60"/>
      <c r="J439" s="255"/>
      <c r="K439" s="255"/>
      <c r="L439" s="255"/>
      <c r="M439" s="255"/>
      <c r="N439" s="255"/>
      <c r="O439" s="60"/>
      <c r="P439" s="255"/>
      <c r="Q439" s="255"/>
      <c r="R439" s="255"/>
      <c r="S439" s="255"/>
      <c r="T439" s="255"/>
      <c r="U439" s="255"/>
      <c r="V439" s="255"/>
      <c r="W439" s="255"/>
      <c r="X439" s="60"/>
    </row>
    <row r="440" spans="1:24">
      <c r="A440" s="257"/>
      <c r="B440" s="60"/>
      <c r="C440" s="60"/>
      <c r="D440" s="60"/>
      <c r="E440" s="255"/>
      <c r="F440" s="255"/>
      <c r="G440" s="255"/>
      <c r="H440" s="255"/>
      <c r="I440" s="60"/>
      <c r="J440" s="255"/>
      <c r="K440" s="255"/>
      <c r="L440" s="255"/>
      <c r="M440" s="255"/>
      <c r="N440" s="255"/>
      <c r="O440" s="60"/>
      <c r="P440" s="255"/>
      <c r="Q440" s="255"/>
      <c r="R440" s="255"/>
      <c r="S440" s="255"/>
      <c r="T440" s="255"/>
      <c r="U440" s="255"/>
      <c r="V440" s="255"/>
      <c r="W440" s="255"/>
      <c r="X440" s="60"/>
    </row>
    <row r="441" spans="1:24">
      <c r="A441" s="257"/>
      <c r="B441" s="60"/>
      <c r="C441" s="60"/>
      <c r="D441" s="60"/>
      <c r="E441" s="255"/>
      <c r="F441" s="255"/>
      <c r="G441" s="255"/>
      <c r="H441" s="255"/>
      <c r="I441" s="60"/>
      <c r="J441" s="255"/>
      <c r="K441" s="255"/>
      <c r="L441" s="255"/>
      <c r="M441" s="255"/>
      <c r="N441" s="255"/>
      <c r="O441" s="60"/>
      <c r="P441" s="255"/>
      <c r="Q441" s="255"/>
      <c r="R441" s="255"/>
      <c r="S441" s="255"/>
      <c r="T441" s="255"/>
      <c r="U441" s="255"/>
      <c r="V441" s="255"/>
      <c r="W441" s="255"/>
      <c r="X441" s="60"/>
    </row>
    <row r="442" spans="1:24">
      <c r="A442" s="257"/>
      <c r="B442" s="60"/>
      <c r="C442" s="60"/>
      <c r="D442" s="60"/>
      <c r="E442" s="255"/>
      <c r="F442" s="255"/>
      <c r="G442" s="255"/>
      <c r="H442" s="255"/>
      <c r="I442" s="60"/>
      <c r="J442" s="255"/>
      <c r="K442" s="255"/>
      <c r="L442" s="255"/>
      <c r="M442" s="255"/>
      <c r="N442" s="255"/>
      <c r="O442" s="60"/>
      <c r="P442" s="255"/>
      <c r="Q442" s="255"/>
      <c r="R442" s="255"/>
      <c r="S442" s="255"/>
      <c r="T442" s="255"/>
      <c r="U442" s="255"/>
      <c r="V442" s="255"/>
      <c r="W442" s="255"/>
      <c r="X442" s="60"/>
    </row>
    <row r="443" spans="1:24">
      <c r="A443" s="257"/>
      <c r="B443" s="60"/>
      <c r="C443" s="60"/>
      <c r="D443" s="60"/>
      <c r="E443" s="255"/>
      <c r="F443" s="255"/>
      <c r="G443" s="255"/>
      <c r="H443" s="255"/>
      <c r="I443" s="60"/>
      <c r="J443" s="255"/>
      <c r="K443" s="255"/>
      <c r="L443" s="255"/>
      <c r="M443" s="255"/>
      <c r="N443" s="255"/>
      <c r="O443" s="60"/>
      <c r="P443" s="255"/>
      <c r="Q443" s="255"/>
      <c r="R443" s="255"/>
      <c r="S443" s="255"/>
      <c r="T443" s="255"/>
      <c r="U443" s="255"/>
      <c r="V443" s="255"/>
      <c r="W443" s="255"/>
      <c r="X443" s="60"/>
    </row>
    <row r="444" spans="1:24">
      <c r="A444" s="257"/>
      <c r="B444" s="60"/>
      <c r="C444" s="60"/>
      <c r="D444" s="60"/>
      <c r="E444" s="255"/>
      <c r="F444" s="255"/>
      <c r="G444" s="255"/>
      <c r="H444" s="255"/>
      <c r="I444" s="60"/>
      <c r="J444" s="255"/>
      <c r="K444" s="255"/>
      <c r="L444" s="255"/>
      <c r="M444" s="255"/>
      <c r="N444" s="255"/>
      <c r="O444" s="60"/>
      <c r="P444" s="255"/>
      <c r="Q444" s="255"/>
      <c r="R444" s="255"/>
      <c r="S444" s="255"/>
      <c r="T444" s="255"/>
      <c r="U444" s="255"/>
      <c r="V444" s="255"/>
      <c r="W444" s="255"/>
      <c r="X444" s="60"/>
    </row>
    <row r="445" spans="1:24">
      <c r="A445" s="257"/>
      <c r="B445" s="60"/>
      <c r="C445" s="60"/>
      <c r="D445" s="60"/>
      <c r="E445" s="255"/>
      <c r="F445" s="255"/>
      <c r="G445" s="255"/>
      <c r="H445" s="255"/>
      <c r="I445" s="60"/>
      <c r="J445" s="255"/>
      <c r="K445" s="255"/>
      <c r="L445" s="255"/>
      <c r="M445" s="255"/>
      <c r="N445" s="255"/>
      <c r="O445" s="60"/>
      <c r="P445" s="255"/>
      <c r="Q445" s="255"/>
      <c r="R445" s="255"/>
      <c r="S445" s="255"/>
      <c r="T445" s="255"/>
      <c r="U445" s="255"/>
      <c r="V445" s="255"/>
      <c r="W445" s="255"/>
      <c r="X445" s="60"/>
    </row>
    <row r="446" spans="1:24">
      <c r="A446" s="257"/>
      <c r="B446" s="60"/>
      <c r="C446" s="60"/>
      <c r="D446" s="60"/>
      <c r="E446" s="255"/>
      <c r="F446" s="255"/>
      <c r="G446" s="255"/>
      <c r="H446" s="255"/>
      <c r="I446" s="60"/>
      <c r="J446" s="255"/>
      <c r="K446" s="255"/>
      <c r="L446" s="255"/>
      <c r="M446" s="255"/>
      <c r="N446" s="255"/>
      <c r="O446" s="60"/>
      <c r="P446" s="255"/>
      <c r="Q446" s="255"/>
      <c r="R446" s="255"/>
      <c r="S446" s="255"/>
      <c r="T446" s="255"/>
      <c r="U446" s="255"/>
      <c r="V446" s="255"/>
      <c r="W446" s="255"/>
      <c r="X446" s="60"/>
    </row>
    <row r="447" spans="1:24">
      <c r="A447" s="257"/>
      <c r="B447" s="60"/>
      <c r="C447" s="60"/>
      <c r="D447" s="60"/>
      <c r="E447" s="255"/>
      <c r="F447" s="255"/>
      <c r="G447" s="255"/>
      <c r="H447" s="255"/>
      <c r="I447" s="60"/>
      <c r="J447" s="255"/>
      <c r="K447" s="255"/>
      <c r="L447" s="255"/>
      <c r="M447" s="255"/>
      <c r="N447" s="255"/>
      <c r="O447" s="60"/>
      <c r="P447" s="255"/>
      <c r="Q447" s="255"/>
      <c r="R447" s="255"/>
      <c r="S447" s="255"/>
      <c r="T447" s="255"/>
      <c r="U447" s="255"/>
      <c r="V447" s="255"/>
      <c r="W447" s="255"/>
      <c r="X447" s="60"/>
    </row>
    <row r="448" spans="1:24">
      <c r="A448" s="257"/>
      <c r="B448" s="60"/>
      <c r="C448" s="60"/>
      <c r="D448" s="60"/>
      <c r="E448" s="255"/>
      <c r="F448" s="255"/>
      <c r="G448" s="255"/>
      <c r="H448" s="255"/>
      <c r="I448" s="60"/>
      <c r="J448" s="255"/>
      <c r="K448" s="255"/>
      <c r="L448" s="255"/>
      <c r="M448" s="255"/>
      <c r="N448" s="255"/>
      <c r="O448" s="60"/>
      <c r="P448" s="255"/>
      <c r="Q448" s="255"/>
      <c r="R448" s="255"/>
      <c r="S448" s="255"/>
      <c r="T448" s="255"/>
      <c r="U448" s="255"/>
      <c r="V448" s="255"/>
      <c r="W448" s="255"/>
      <c r="X448" s="60"/>
    </row>
    <row r="449" spans="1:24">
      <c r="A449" s="257"/>
      <c r="B449" s="60"/>
      <c r="C449" s="60"/>
      <c r="D449" s="60"/>
      <c r="E449" s="255"/>
      <c r="F449" s="255"/>
      <c r="G449" s="255"/>
      <c r="H449" s="255"/>
      <c r="I449" s="60"/>
      <c r="J449" s="255"/>
      <c r="K449" s="255"/>
      <c r="L449" s="255"/>
      <c r="M449" s="255"/>
      <c r="N449" s="255"/>
      <c r="O449" s="60"/>
      <c r="P449" s="255"/>
      <c r="Q449" s="255"/>
      <c r="R449" s="255"/>
      <c r="S449" s="255"/>
      <c r="T449" s="255"/>
      <c r="U449" s="255"/>
      <c r="V449" s="255"/>
      <c r="W449" s="255"/>
      <c r="X449" s="60"/>
    </row>
    <row r="450" spans="1:24">
      <c r="A450" s="257"/>
      <c r="B450" s="60"/>
      <c r="C450" s="60"/>
      <c r="D450" s="60"/>
      <c r="E450" s="255"/>
      <c r="F450" s="255"/>
      <c r="G450" s="255"/>
      <c r="H450" s="255"/>
      <c r="I450" s="60"/>
      <c r="J450" s="255"/>
      <c r="K450" s="255"/>
      <c r="L450" s="255"/>
      <c r="M450" s="255"/>
      <c r="N450" s="255"/>
      <c r="O450" s="60"/>
      <c r="P450" s="255"/>
      <c r="Q450" s="255"/>
      <c r="R450" s="255"/>
      <c r="S450" s="255"/>
      <c r="T450" s="255"/>
      <c r="U450" s="255"/>
      <c r="V450" s="255"/>
      <c r="W450" s="255"/>
      <c r="X450" s="60"/>
    </row>
    <row r="451" spans="1:24">
      <c r="A451" s="257"/>
      <c r="B451" s="60"/>
      <c r="C451" s="60"/>
      <c r="D451" s="60"/>
      <c r="E451" s="255"/>
      <c r="F451" s="255"/>
      <c r="G451" s="255"/>
      <c r="H451" s="255"/>
      <c r="I451" s="60"/>
      <c r="J451" s="255"/>
      <c r="K451" s="255"/>
      <c r="L451" s="255"/>
      <c r="M451" s="255"/>
      <c r="N451" s="255"/>
      <c r="O451" s="60"/>
      <c r="P451" s="255"/>
      <c r="Q451" s="255"/>
      <c r="R451" s="255"/>
      <c r="S451" s="255"/>
      <c r="T451" s="255"/>
      <c r="U451" s="255"/>
      <c r="V451" s="255"/>
      <c r="W451" s="255"/>
      <c r="X451" s="60"/>
    </row>
    <row r="452" spans="1:24">
      <c r="A452" s="257"/>
      <c r="B452" s="60"/>
      <c r="C452" s="60"/>
      <c r="D452" s="60"/>
      <c r="E452" s="255"/>
      <c r="F452" s="255"/>
      <c r="G452" s="255"/>
      <c r="H452" s="255"/>
      <c r="I452" s="60"/>
      <c r="J452" s="255"/>
      <c r="K452" s="255"/>
      <c r="L452" s="255"/>
      <c r="M452" s="255"/>
      <c r="N452" s="255"/>
      <c r="O452" s="60"/>
      <c r="P452" s="255"/>
      <c r="Q452" s="255"/>
      <c r="R452" s="255"/>
      <c r="S452" s="255"/>
      <c r="T452" s="255"/>
      <c r="U452" s="255"/>
      <c r="V452" s="255"/>
      <c r="W452" s="255"/>
      <c r="X452" s="60"/>
    </row>
    <row r="453" spans="1:24">
      <c r="A453" s="257"/>
      <c r="B453" s="60"/>
      <c r="C453" s="60"/>
      <c r="D453" s="60"/>
      <c r="E453" s="255"/>
      <c r="F453" s="255"/>
      <c r="G453" s="255"/>
      <c r="H453" s="255"/>
      <c r="I453" s="60"/>
      <c r="J453" s="255"/>
      <c r="K453" s="255"/>
      <c r="L453" s="255"/>
      <c r="M453" s="255"/>
      <c r="N453" s="255"/>
      <c r="O453" s="60"/>
      <c r="P453" s="255"/>
      <c r="Q453" s="255"/>
      <c r="R453" s="255"/>
      <c r="S453" s="255"/>
      <c r="T453" s="255"/>
      <c r="U453" s="255"/>
      <c r="V453" s="255"/>
      <c r="W453" s="255"/>
      <c r="X453" s="60"/>
    </row>
    <row r="454" spans="1:24">
      <c r="A454" s="257"/>
      <c r="B454" s="60"/>
      <c r="C454" s="60"/>
      <c r="D454" s="60"/>
      <c r="E454" s="255"/>
      <c r="F454" s="255"/>
      <c r="G454" s="255"/>
      <c r="H454" s="255"/>
      <c r="I454" s="60"/>
      <c r="J454" s="255"/>
      <c r="K454" s="255"/>
      <c r="L454" s="255"/>
      <c r="M454" s="255"/>
      <c r="N454" s="255"/>
      <c r="O454" s="60"/>
      <c r="P454" s="255"/>
      <c r="Q454" s="255"/>
      <c r="R454" s="255"/>
      <c r="S454" s="255"/>
      <c r="T454" s="255"/>
      <c r="U454" s="255"/>
      <c r="V454" s="255"/>
      <c r="W454" s="255"/>
      <c r="X454" s="60"/>
    </row>
    <row r="455" spans="1:24">
      <c r="A455" s="257"/>
      <c r="B455" s="60"/>
      <c r="C455" s="60"/>
      <c r="D455" s="60"/>
      <c r="E455" s="255"/>
      <c r="F455" s="255"/>
      <c r="G455" s="255"/>
      <c r="H455" s="255"/>
      <c r="I455" s="60"/>
      <c r="J455" s="255"/>
      <c r="K455" s="255"/>
      <c r="L455" s="255"/>
      <c r="M455" s="255"/>
      <c r="N455" s="255"/>
      <c r="O455" s="60"/>
      <c r="P455" s="255"/>
      <c r="Q455" s="255"/>
      <c r="R455" s="255"/>
      <c r="S455" s="255"/>
      <c r="T455" s="255"/>
      <c r="U455" s="255"/>
      <c r="V455" s="255"/>
      <c r="W455" s="255"/>
      <c r="X455" s="60"/>
    </row>
    <row r="456" spans="1:24">
      <c r="A456" s="257"/>
      <c r="B456" s="60"/>
      <c r="C456" s="60"/>
      <c r="D456" s="60"/>
      <c r="E456" s="255"/>
      <c r="F456" s="255"/>
      <c r="G456" s="255"/>
      <c r="H456" s="255"/>
      <c r="I456" s="60"/>
      <c r="J456" s="255"/>
      <c r="K456" s="255"/>
      <c r="L456" s="255"/>
      <c r="M456" s="255"/>
      <c r="N456" s="255"/>
      <c r="O456" s="60"/>
      <c r="P456" s="255"/>
      <c r="Q456" s="255"/>
      <c r="R456" s="255"/>
      <c r="S456" s="255"/>
      <c r="T456" s="255"/>
      <c r="U456" s="255"/>
      <c r="V456" s="255"/>
      <c r="W456" s="255"/>
      <c r="X456" s="60"/>
    </row>
    <row r="457" spans="1:24">
      <c r="A457" s="257"/>
      <c r="B457" s="60"/>
      <c r="C457" s="60"/>
      <c r="D457" s="60"/>
      <c r="E457" s="255"/>
      <c r="F457" s="255"/>
      <c r="G457" s="255"/>
      <c r="H457" s="255"/>
      <c r="I457" s="60"/>
      <c r="J457" s="255"/>
      <c r="K457" s="255"/>
      <c r="L457" s="255"/>
      <c r="M457" s="255"/>
      <c r="N457" s="255"/>
      <c r="O457" s="60"/>
      <c r="P457" s="255"/>
      <c r="Q457" s="255"/>
      <c r="R457" s="255"/>
      <c r="S457" s="255"/>
      <c r="T457" s="255"/>
      <c r="U457" s="255"/>
      <c r="V457" s="255"/>
      <c r="W457" s="255"/>
      <c r="X457" s="60"/>
    </row>
    <row r="458" spans="1:24">
      <c r="A458" s="257"/>
      <c r="B458" s="60"/>
      <c r="C458" s="60"/>
      <c r="D458" s="60"/>
      <c r="E458" s="255"/>
      <c r="F458" s="255"/>
      <c r="G458" s="255"/>
      <c r="H458" s="255"/>
      <c r="I458" s="60"/>
      <c r="J458" s="255"/>
      <c r="K458" s="255"/>
      <c r="L458" s="255"/>
      <c r="M458" s="255"/>
      <c r="N458" s="255"/>
      <c r="O458" s="60"/>
      <c r="P458" s="255"/>
      <c r="Q458" s="255"/>
      <c r="R458" s="255"/>
      <c r="S458" s="255"/>
      <c r="T458" s="255"/>
      <c r="U458" s="255"/>
      <c r="V458" s="255"/>
      <c r="W458" s="255"/>
      <c r="X458" s="60"/>
    </row>
    <row r="459" spans="1:24">
      <c r="A459" s="257"/>
      <c r="B459" s="60"/>
      <c r="C459" s="60"/>
      <c r="D459" s="60"/>
      <c r="E459" s="255"/>
      <c r="F459" s="255"/>
      <c r="G459" s="255"/>
      <c r="H459" s="255"/>
      <c r="I459" s="60"/>
      <c r="J459" s="255"/>
      <c r="K459" s="255"/>
      <c r="L459" s="255"/>
      <c r="M459" s="255"/>
      <c r="N459" s="255"/>
      <c r="O459" s="60"/>
      <c r="P459" s="255"/>
      <c r="Q459" s="255"/>
      <c r="R459" s="255"/>
      <c r="S459" s="255"/>
      <c r="T459" s="255"/>
      <c r="U459" s="255"/>
      <c r="V459" s="255"/>
      <c r="W459" s="255"/>
      <c r="X459" s="60"/>
    </row>
    <row r="460" spans="1:24">
      <c r="A460" s="257"/>
      <c r="B460" s="60"/>
      <c r="C460" s="60"/>
      <c r="D460" s="60"/>
      <c r="E460" s="255"/>
      <c r="F460" s="255"/>
      <c r="G460" s="255"/>
      <c r="H460" s="255"/>
      <c r="I460" s="60"/>
      <c r="J460" s="255"/>
      <c r="K460" s="255"/>
      <c r="L460" s="255"/>
      <c r="M460" s="255"/>
      <c r="N460" s="255"/>
      <c r="O460" s="60"/>
      <c r="P460" s="255"/>
      <c r="Q460" s="255"/>
      <c r="R460" s="255"/>
      <c r="S460" s="255"/>
      <c r="T460" s="255"/>
      <c r="U460" s="255"/>
      <c r="V460" s="255"/>
      <c r="W460" s="255"/>
      <c r="X460" s="60"/>
    </row>
    <row r="461" spans="1:24">
      <c r="A461" s="257"/>
      <c r="B461" s="60"/>
      <c r="C461" s="60"/>
      <c r="D461" s="60"/>
      <c r="E461" s="255"/>
      <c r="F461" s="255"/>
      <c r="G461" s="255"/>
      <c r="H461" s="255"/>
      <c r="I461" s="60"/>
      <c r="J461" s="255"/>
      <c r="K461" s="255"/>
      <c r="L461" s="255"/>
      <c r="M461" s="255"/>
      <c r="N461" s="255"/>
      <c r="O461" s="60"/>
      <c r="P461" s="255"/>
      <c r="Q461" s="255"/>
      <c r="R461" s="255"/>
      <c r="S461" s="255"/>
      <c r="T461" s="255"/>
      <c r="U461" s="255"/>
      <c r="V461" s="255"/>
      <c r="W461" s="255"/>
      <c r="X461" s="60"/>
    </row>
    <row r="462" spans="1:24">
      <c r="A462" s="257"/>
      <c r="B462" s="60"/>
      <c r="C462" s="60"/>
      <c r="D462" s="60"/>
      <c r="E462" s="255"/>
      <c r="F462" s="255"/>
      <c r="G462" s="255"/>
      <c r="H462" s="255"/>
      <c r="I462" s="60"/>
      <c r="J462" s="255"/>
      <c r="K462" s="255"/>
      <c r="L462" s="255"/>
      <c r="M462" s="255"/>
      <c r="N462" s="255"/>
      <c r="O462" s="60"/>
      <c r="P462" s="255"/>
      <c r="Q462" s="255"/>
      <c r="R462" s="255"/>
      <c r="S462" s="255"/>
      <c r="T462" s="255"/>
      <c r="U462" s="255"/>
      <c r="V462" s="255"/>
      <c r="W462" s="255"/>
      <c r="X462" s="60"/>
    </row>
    <row r="463" spans="1:24">
      <c r="A463" s="257"/>
      <c r="B463" s="60"/>
      <c r="C463" s="60"/>
      <c r="D463" s="60"/>
      <c r="E463" s="255"/>
      <c r="F463" s="255"/>
      <c r="G463" s="255"/>
      <c r="H463" s="255"/>
      <c r="I463" s="60"/>
      <c r="J463" s="255"/>
      <c r="K463" s="255"/>
      <c r="L463" s="255"/>
      <c r="M463" s="255"/>
      <c r="N463" s="255"/>
      <c r="O463" s="60"/>
      <c r="P463" s="255"/>
      <c r="Q463" s="255"/>
      <c r="R463" s="255"/>
      <c r="S463" s="255"/>
      <c r="T463" s="255"/>
      <c r="U463" s="255"/>
      <c r="V463" s="255"/>
      <c r="W463" s="255"/>
      <c r="X463" s="60"/>
    </row>
    <row r="464" spans="1:24">
      <c r="A464" s="257"/>
      <c r="B464" s="60"/>
      <c r="C464" s="60"/>
      <c r="D464" s="60"/>
      <c r="E464" s="255"/>
      <c r="F464" s="255"/>
      <c r="G464" s="255"/>
      <c r="H464" s="255"/>
      <c r="I464" s="60"/>
      <c r="J464" s="255"/>
      <c r="K464" s="255"/>
      <c r="L464" s="255"/>
      <c r="M464" s="255"/>
      <c r="N464" s="255"/>
      <c r="O464" s="60"/>
      <c r="P464" s="255"/>
      <c r="Q464" s="255"/>
      <c r="R464" s="255"/>
      <c r="S464" s="255"/>
      <c r="T464" s="255"/>
      <c r="U464" s="255"/>
      <c r="V464" s="255"/>
      <c r="W464" s="255"/>
      <c r="X464" s="60"/>
    </row>
    <row r="465" spans="1:24">
      <c r="A465" s="257"/>
      <c r="B465" s="60"/>
      <c r="C465" s="60"/>
      <c r="D465" s="60"/>
      <c r="E465" s="255"/>
      <c r="F465" s="255"/>
      <c r="G465" s="255"/>
      <c r="H465" s="255"/>
      <c r="I465" s="60"/>
      <c r="J465" s="255"/>
      <c r="K465" s="255"/>
      <c r="L465" s="255"/>
      <c r="M465" s="255"/>
      <c r="N465" s="255"/>
      <c r="O465" s="60"/>
      <c r="P465" s="255"/>
      <c r="Q465" s="255"/>
      <c r="R465" s="255"/>
      <c r="S465" s="255"/>
      <c r="T465" s="255"/>
      <c r="U465" s="255"/>
      <c r="V465" s="255"/>
      <c r="W465" s="255"/>
      <c r="X465" s="60"/>
    </row>
    <row r="466" spans="1:24">
      <c r="A466" s="257"/>
      <c r="B466" s="60"/>
      <c r="C466" s="60"/>
      <c r="D466" s="60"/>
      <c r="E466" s="255"/>
      <c r="F466" s="255"/>
      <c r="G466" s="255"/>
      <c r="H466" s="255"/>
      <c r="I466" s="60"/>
      <c r="J466" s="255"/>
      <c r="K466" s="255"/>
      <c r="L466" s="255"/>
      <c r="M466" s="255"/>
      <c r="N466" s="255"/>
      <c r="O466" s="60"/>
      <c r="P466" s="255"/>
      <c r="Q466" s="255"/>
      <c r="R466" s="255"/>
      <c r="S466" s="255"/>
      <c r="T466" s="255"/>
      <c r="U466" s="255"/>
      <c r="V466" s="255"/>
      <c r="W466" s="255"/>
      <c r="X466" s="60"/>
    </row>
    <row r="467" spans="1:24">
      <c r="A467" s="257"/>
      <c r="B467" s="60"/>
      <c r="C467" s="60"/>
      <c r="D467" s="60"/>
      <c r="E467" s="255"/>
      <c r="F467" s="255"/>
      <c r="G467" s="255"/>
      <c r="H467" s="255"/>
      <c r="I467" s="60"/>
      <c r="J467" s="255"/>
      <c r="K467" s="255"/>
      <c r="L467" s="255"/>
      <c r="M467" s="255"/>
      <c r="N467" s="255"/>
      <c r="O467" s="60"/>
      <c r="P467" s="255"/>
      <c r="Q467" s="255"/>
      <c r="R467" s="255"/>
      <c r="S467" s="255"/>
      <c r="T467" s="255"/>
      <c r="U467" s="255"/>
      <c r="V467" s="255"/>
      <c r="W467" s="255"/>
      <c r="X467" s="60"/>
    </row>
    <row r="468" spans="1:24">
      <c r="A468" s="257"/>
      <c r="B468" s="60"/>
      <c r="C468" s="60"/>
      <c r="D468" s="60"/>
      <c r="E468" s="255"/>
      <c r="F468" s="255"/>
      <c r="G468" s="255"/>
      <c r="H468" s="255"/>
      <c r="I468" s="60"/>
      <c r="J468" s="255"/>
      <c r="K468" s="255"/>
      <c r="L468" s="255"/>
      <c r="M468" s="255"/>
      <c r="N468" s="255"/>
      <c r="O468" s="60"/>
      <c r="P468" s="255"/>
      <c r="Q468" s="255"/>
      <c r="R468" s="255"/>
      <c r="S468" s="255"/>
      <c r="T468" s="255"/>
      <c r="U468" s="255"/>
      <c r="V468" s="255"/>
      <c r="W468" s="255"/>
      <c r="X468" s="60"/>
    </row>
    <row r="469" spans="1:24">
      <c r="A469" s="257"/>
      <c r="B469" s="60"/>
      <c r="C469" s="60"/>
      <c r="D469" s="60"/>
      <c r="E469" s="255"/>
      <c r="F469" s="255"/>
      <c r="G469" s="255"/>
      <c r="H469" s="255"/>
      <c r="I469" s="60"/>
      <c r="J469" s="255"/>
      <c r="K469" s="255"/>
      <c r="L469" s="255"/>
      <c r="M469" s="255"/>
      <c r="N469" s="255"/>
      <c r="O469" s="60"/>
      <c r="P469" s="255"/>
      <c r="Q469" s="255"/>
      <c r="R469" s="255"/>
      <c r="S469" s="255"/>
      <c r="T469" s="255"/>
      <c r="U469" s="255"/>
      <c r="V469" s="255"/>
      <c r="W469" s="255"/>
      <c r="X469" s="60"/>
    </row>
    <row r="470" spans="1:24">
      <c r="A470" s="257"/>
      <c r="B470" s="60"/>
      <c r="C470" s="60"/>
      <c r="D470" s="60"/>
      <c r="E470" s="255"/>
      <c r="F470" s="255"/>
      <c r="G470" s="255"/>
      <c r="H470" s="255"/>
      <c r="I470" s="60"/>
      <c r="J470" s="255"/>
      <c r="K470" s="255"/>
      <c r="L470" s="255"/>
      <c r="M470" s="255"/>
      <c r="N470" s="255"/>
      <c r="O470" s="60"/>
      <c r="P470" s="255"/>
      <c r="Q470" s="255"/>
      <c r="R470" s="255"/>
      <c r="S470" s="255"/>
      <c r="T470" s="255"/>
      <c r="U470" s="255"/>
      <c r="V470" s="255"/>
      <c r="W470" s="255"/>
      <c r="X470" s="60"/>
    </row>
    <row r="471" spans="1:24">
      <c r="A471" s="257"/>
      <c r="B471" s="60"/>
      <c r="C471" s="60"/>
      <c r="D471" s="60"/>
      <c r="E471" s="255"/>
      <c r="F471" s="255"/>
      <c r="G471" s="255"/>
      <c r="H471" s="255"/>
      <c r="I471" s="60"/>
      <c r="J471" s="255"/>
      <c r="K471" s="255"/>
      <c r="L471" s="255"/>
      <c r="M471" s="255"/>
      <c r="N471" s="255"/>
      <c r="O471" s="60"/>
      <c r="P471" s="255"/>
      <c r="Q471" s="255"/>
      <c r="R471" s="255"/>
      <c r="S471" s="255"/>
      <c r="T471" s="255"/>
      <c r="U471" s="255"/>
      <c r="V471" s="255"/>
      <c r="W471" s="255"/>
      <c r="X471" s="60"/>
    </row>
    <row r="472" spans="1:24">
      <c r="A472" s="257"/>
      <c r="B472" s="60"/>
      <c r="C472" s="60"/>
      <c r="D472" s="60"/>
      <c r="E472" s="255"/>
      <c r="F472" s="255"/>
      <c r="G472" s="255"/>
      <c r="H472" s="255"/>
      <c r="I472" s="60"/>
      <c r="J472" s="255"/>
      <c r="K472" s="255"/>
      <c r="L472" s="255"/>
      <c r="M472" s="255"/>
      <c r="N472" s="255"/>
      <c r="O472" s="60"/>
      <c r="P472" s="255"/>
      <c r="Q472" s="255"/>
      <c r="R472" s="255"/>
      <c r="S472" s="255"/>
      <c r="T472" s="255"/>
      <c r="U472" s="255"/>
      <c r="V472" s="255"/>
      <c r="W472" s="255"/>
      <c r="X472" s="60"/>
    </row>
    <row r="473" spans="1:24">
      <c r="A473" s="257"/>
      <c r="B473" s="60"/>
      <c r="C473" s="60"/>
      <c r="D473" s="60"/>
      <c r="E473" s="255"/>
      <c r="F473" s="255"/>
      <c r="G473" s="255"/>
      <c r="H473" s="255"/>
      <c r="I473" s="60"/>
      <c r="J473" s="255"/>
      <c r="K473" s="255"/>
      <c r="L473" s="255"/>
      <c r="M473" s="255"/>
      <c r="N473" s="255"/>
      <c r="O473" s="60"/>
      <c r="P473" s="255"/>
      <c r="Q473" s="255"/>
      <c r="R473" s="255"/>
      <c r="S473" s="255"/>
      <c r="T473" s="255"/>
      <c r="U473" s="255"/>
      <c r="V473" s="255"/>
      <c r="W473" s="255"/>
      <c r="X473" s="60"/>
    </row>
    <row r="474" spans="1:24">
      <c r="A474" s="257"/>
      <c r="B474" s="60"/>
      <c r="C474" s="60"/>
      <c r="D474" s="60"/>
      <c r="E474" s="255"/>
      <c r="F474" s="255"/>
      <c r="G474" s="255"/>
      <c r="H474" s="255"/>
      <c r="I474" s="60"/>
      <c r="J474" s="255"/>
      <c r="K474" s="255"/>
      <c r="L474" s="255"/>
      <c r="M474" s="255"/>
      <c r="N474" s="255"/>
      <c r="O474" s="60"/>
      <c r="P474" s="255"/>
      <c r="Q474" s="255"/>
      <c r="R474" s="255"/>
      <c r="S474" s="255"/>
      <c r="T474" s="255"/>
      <c r="U474" s="255"/>
      <c r="V474" s="255"/>
      <c r="W474" s="255"/>
      <c r="X474" s="60"/>
    </row>
    <row r="475" spans="1:24">
      <c r="A475" s="257"/>
      <c r="B475" s="60"/>
      <c r="C475" s="60"/>
      <c r="D475" s="60"/>
      <c r="E475" s="255"/>
      <c r="F475" s="255"/>
      <c r="G475" s="255"/>
      <c r="H475" s="255"/>
      <c r="I475" s="60"/>
      <c r="J475" s="255"/>
      <c r="K475" s="255"/>
      <c r="L475" s="255"/>
      <c r="M475" s="255"/>
      <c r="N475" s="255"/>
      <c r="O475" s="60"/>
      <c r="P475" s="255"/>
      <c r="Q475" s="255"/>
      <c r="R475" s="255"/>
      <c r="S475" s="255"/>
      <c r="T475" s="255"/>
      <c r="U475" s="255"/>
      <c r="V475" s="255"/>
      <c r="W475" s="255"/>
      <c r="X475" s="60"/>
    </row>
    <row r="476" spans="1:24">
      <c r="A476" s="257"/>
      <c r="B476" s="60"/>
      <c r="C476" s="60"/>
      <c r="D476" s="60"/>
      <c r="E476" s="255"/>
      <c r="F476" s="255"/>
      <c r="G476" s="255"/>
      <c r="H476" s="255"/>
      <c r="I476" s="60"/>
      <c r="J476" s="255"/>
      <c r="K476" s="255"/>
      <c r="L476" s="255"/>
      <c r="M476" s="255"/>
      <c r="N476" s="255"/>
      <c r="O476" s="60"/>
      <c r="P476" s="255"/>
      <c r="Q476" s="255"/>
      <c r="R476" s="255"/>
      <c r="S476" s="255"/>
      <c r="T476" s="255"/>
      <c r="U476" s="255"/>
      <c r="V476" s="255"/>
      <c r="W476" s="255"/>
      <c r="X476" s="60"/>
    </row>
    <row r="477" spans="1:24">
      <c r="A477" s="257"/>
      <c r="B477" s="60"/>
      <c r="C477" s="60"/>
      <c r="D477" s="60"/>
      <c r="E477" s="255"/>
      <c r="F477" s="255"/>
      <c r="G477" s="255"/>
      <c r="H477" s="255"/>
      <c r="I477" s="60"/>
      <c r="J477" s="255"/>
      <c r="K477" s="255"/>
      <c r="L477" s="255"/>
      <c r="M477" s="255"/>
      <c r="N477" s="255"/>
      <c r="O477" s="60"/>
      <c r="P477" s="255"/>
      <c r="Q477" s="255"/>
      <c r="R477" s="255"/>
      <c r="S477" s="255"/>
      <c r="T477" s="255"/>
      <c r="U477" s="255"/>
      <c r="V477" s="255"/>
      <c r="W477" s="255"/>
      <c r="X477" s="60"/>
    </row>
    <row r="478" spans="1:24">
      <c r="A478" s="257"/>
      <c r="B478" s="60"/>
      <c r="C478" s="60"/>
      <c r="D478" s="60"/>
      <c r="E478" s="255"/>
      <c r="F478" s="255"/>
      <c r="G478" s="255"/>
      <c r="H478" s="255"/>
      <c r="I478" s="60"/>
      <c r="J478" s="255"/>
      <c r="K478" s="255"/>
      <c r="L478" s="255"/>
      <c r="M478" s="255"/>
      <c r="N478" s="255"/>
      <c r="O478" s="60"/>
      <c r="P478" s="255"/>
      <c r="Q478" s="255"/>
      <c r="R478" s="255"/>
      <c r="S478" s="255"/>
      <c r="T478" s="255"/>
      <c r="U478" s="255"/>
      <c r="V478" s="255"/>
      <c r="W478" s="255"/>
      <c r="X478" s="60"/>
    </row>
    <row r="479" spans="1:24">
      <c r="A479" s="257"/>
      <c r="B479" s="60"/>
      <c r="C479" s="60"/>
      <c r="D479" s="60"/>
      <c r="E479" s="255"/>
      <c r="F479" s="255"/>
      <c r="G479" s="255"/>
      <c r="H479" s="255"/>
      <c r="I479" s="60"/>
      <c r="J479" s="255"/>
      <c r="K479" s="255"/>
      <c r="L479" s="255"/>
      <c r="M479" s="255"/>
      <c r="N479" s="255"/>
      <c r="O479" s="60"/>
      <c r="P479" s="255"/>
      <c r="Q479" s="255"/>
      <c r="R479" s="255"/>
      <c r="S479" s="255"/>
      <c r="T479" s="255"/>
      <c r="U479" s="255"/>
      <c r="V479" s="255"/>
      <c r="W479" s="255"/>
      <c r="X479" s="60"/>
    </row>
    <row r="480" spans="1:24">
      <c r="A480" s="257"/>
      <c r="B480" s="60"/>
      <c r="C480" s="60"/>
      <c r="D480" s="60"/>
      <c r="E480" s="255"/>
      <c r="F480" s="255"/>
      <c r="G480" s="255"/>
      <c r="H480" s="255"/>
      <c r="I480" s="60"/>
      <c r="J480" s="255"/>
      <c r="K480" s="255"/>
      <c r="L480" s="255"/>
      <c r="M480" s="255"/>
      <c r="N480" s="255"/>
      <c r="O480" s="60"/>
      <c r="P480" s="255"/>
      <c r="Q480" s="255"/>
      <c r="R480" s="255"/>
      <c r="S480" s="255"/>
      <c r="T480" s="255"/>
      <c r="U480" s="255"/>
      <c r="V480" s="255"/>
      <c r="W480" s="255"/>
      <c r="X480" s="60"/>
    </row>
    <row r="481" spans="1:24">
      <c r="A481" s="257"/>
      <c r="B481" s="60"/>
      <c r="C481" s="60"/>
      <c r="D481" s="60"/>
      <c r="E481" s="255"/>
      <c r="F481" s="255"/>
      <c r="G481" s="255"/>
      <c r="H481" s="255"/>
      <c r="I481" s="60"/>
      <c r="J481" s="255"/>
      <c r="K481" s="255"/>
      <c r="L481" s="255"/>
      <c r="M481" s="255"/>
      <c r="N481" s="255"/>
      <c r="O481" s="60"/>
      <c r="P481" s="255"/>
      <c r="Q481" s="255"/>
      <c r="R481" s="255"/>
      <c r="S481" s="255"/>
      <c r="T481" s="255"/>
      <c r="U481" s="255"/>
      <c r="V481" s="255"/>
      <c r="W481" s="255"/>
      <c r="X481" s="60"/>
    </row>
    <row r="482" spans="1:24">
      <c r="A482" s="257"/>
      <c r="B482" s="60"/>
      <c r="C482" s="60"/>
      <c r="D482" s="60"/>
      <c r="E482" s="255"/>
      <c r="F482" s="255"/>
      <c r="G482" s="255"/>
      <c r="H482" s="255"/>
      <c r="I482" s="60"/>
      <c r="J482" s="255"/>
      <c r="K482" s="255"/>
      <c r="L482" s="255"/>
      <c r="M482" s="255"/>
      <c r="N482" s="255"/>
      <c r="O482" s="60"/>
      <c r="P482" s="255"/>
      <c r="Q482" s="255"/>
      <c r="R482" s="255"/>
      <c r="S482" s="255"/>
      <c r="T482" s="255"/>
      <c r="U482" s="255"/>
      <c r="V482" s="255"/>
      <c r="W482" s="255"/>
      <c r="X482" s="60"/>
    </row>
    <row r="483" spans="1:24">
      <c r="A483" s="257"/>
      <c r="B483" s="60"/>
      <c r="C483" s="60"/>
      <c r="D483" s="60"/>
      <c r="E483" s="255"/>
      <c r="F483" s="255"/>
      <c r="G483" s="255"/>
      <c r="H483" s="255"/>
      <c r="I483" s="60"/>
      <c r="J483" s="255"/>
      <c r="K483" s="255"/>
      <c r="L483" s="255"/>
      <c r="M483" s="255"/>
      <c r="N483" s="255"/>
      <c r="O483" s="60"/>
      <c r="P483" s="255"/>
      <c r="Q483" s="255"/>
      <c r="R483" s="255"/>
      <c r="S483" s="255"/>
      <c r="T483" s="255"/>
      <c r="U483" s="255"/>
      <c r="V483" s="255"/>
      <c r="W483" s="255"/>
      <c r="X483" s="60"/>
    </row>
    <row r="484" spans="1:24">
      <c r="A484" s="257"/>
      <c r="B484" s="60"/>
      <c r="C484" s="60"/>
      <c r="D484" s="60"/>
      <c r="E484" s="255"/>
      <c r="F484" s="255"/>
      <c r="G484" s="255"/>
      <c r="H484" s="255"/>
      <c r="I484" s="60"/>
      <c r="J484" s="255"/>
      <c r="K484" s="255"/>
      <c r="L484" s="255"/>
      <c r="M484" s="255"/>
      <c r="N484" s="255"/>
      <c r="O484" s="60"/>
      <c r="P484" s="255"/>
      <c r="Q484" s="255"/>
      <c r="R484" s="255"/>
      <c r="S484" s="255"/>
      <c r="T484" s="255"/>
      <c r="U484" s="255"/>
      <c r="V484" s="255"/>
      <c r="W484" s="255"/>
      <c r="X484" s="60"/>
    </row>
    <row r="485" spans="1:24">
      <c r="A485" s="257"/>
      <c r="B485" s="60"/>
      <c r="C485" s="60"/>
      <c r="D485" s="60"/>
      <c r="E485" s="255"/>
      <c r="F485" s="255"/>
      <c r="G485" s="255"/>
      <c r="H485" s="255"/>
      <c r="I485" s="60"/>
      <c r="J485" s="255"/>
      <c r="K485" s="255"/>
      <c r="L485" s="255"/>
      <c r="M485" s="255"/>
      <c r="N485" s="255"/>
      <c r="O485" s="60"/>
      <c r="P485" s="255"/>
      <c r="Q485" s="255"/>
      <c r="R485" s="255"/>
      <c r="S485" s="255"/>
      <c r="T485" s="255"/>
      <c r="U485" s="255"/>
      <c r="V485" s="255"/>
      <c r="W485" s="255"/>
      <c r="X485" s="60"/>
    </row>
    <row r="486" spans="1:24">
      <c r="A486" s="257"/>
      <c r="B486" s="60"/>
      <c r="C486" s="60"/>
      <c r="D486" s="60"/>
      <c r="E486" s="255"/>
      <c r="F486" s="255"/>
      <c r="G486" s="255"/>
      <c r="H486" s="255"/>
      <c r="I486" s="60"/>
      <c r="J486" s="255"/>
      <c r="K486" s="255"/>
      <c r="L486" s="255"/>
      <c r="M486" s="255"/>
      <c r="N486" s="255"/>
      <c r="O486" s="60"/>
      <c r="P486" s="255"/>
      <c r="Q486" s="255"/>
      <c r="R486" s="255"/>
      <c r="S486" s="255"/>
      <c r="T486" s="255"/>
      <c r="U486" s="255"/>
      <c r="V486" s="255"/>
      <c r="W486" s="255"/>
      <c r="X486" s="60"/>
    </row>
    <row r="487" spans="1:24">
      <c r="A487" s="257"/>
      <c r="B487" s="60"/>
      <c r="C487" s="60"/>
      <c r="D487" s="60"/>
      <c r="E487" s="255"/>
      <c r="F487" s="255"/>
      <c r="G487" s="255"/>
      <c r="H487" s="255"/>
      <c r="I487" s="60"/>
      <c r="J487" s="255"/>
      <c r="K487" s="255"/>
      <c r="L487" s="255"/>
      <c r="M487" s="255"/>
      <c r="N487" s="255"/>
      <c r="O487" s="60"/>
      <c r="P487" s="255"/>
      <c r="Q487" s="255"/>
      <c r="R487" s="255"/>
      <c r="S487" s="255"/>
      <c r="T487" s="255"/>
      <c r="U487" s="255"/>
      <c r="V487" s="255"/>
      <c r="W487" s="255"/>
      <c r="X487" s="60"/>
    </row>
    <row r="488" spans="1:24">
      <c r="A488" s="257"/>
      <c r="B488" s="60"/>
      <c r="C488" s="60"/>
      <c r="D488" s="60"/>
      <c r="E488" s="255"/>
      <c r="F488" s="255"/>
      <c r="G488" s="255"/>
      <c r="H488" s="255"/>
      <c r="I488" s="60"/>
      <c r="J488" s="255"/>
      <c r="K488" s="255"/>
      <c r="L488" s="255"/>
      <c r="M488" s="255"/>
      <c r="N488" s="255"/>
      <c r="O488" s="60"/>
      <c r="P488" s="255"/>
      <c r="Q488" s="255"/>
      <c r="R488" s="255"/>
      <c r="S488" s="255"/>
      <c r="T488" s="255"/>
      <c r="U488" s="255"/>
      <c r="V488" s="255"/>
      <c r="W488" s="255"/>
      <c r="X488" s="60"/>
    </row>
    <row r="489" spans="1:24">
      <c r="A489" s="257"/>
      <c r="B489" s="60"/>
      <c r="C489" s="60"/>
      <c r="D489" s="60"/>
      <c r="E489" s="255"/>
      <c r="F489" s="255"/>
      <c r="G489" s="255"/>
      <c r="H489" s="255"/>
      <c r="I489" s="60"/>
      <c r="J489" s="255"/>
      <c r="K489" s="255"/>
      <c r="L489" s="255"/>
      <c r="M489" s="255"/>
      <c r="N489" s="255"/>
      <c r="O489" s="60"/>
      <c r="P489" s="255"/>
      <c r="Q489" s="255"/>
      <c r="R489" s="255"/>
      <c r="S489" s="255"/>
      <c r="T489" s="255"/>
      <c r="U489" s="255"/>
      <c r="V489" s="255"/>
      <c r="W489" s="255"/>
      <c r="X489" s="60"/>
    </row>
    <row r="490" spans="1:24">
      <c r="A490" s="257"/>
      <c r="B490" s="60"/>
      <c r="C490" s="60"/>
      <c r="D490" s="60"/>
      <c r="E490" s="255"/>
      <c r="F490" s="255"/>
      <c r="G490" s="255"/>
      <c r="H490" s="255"/>
      <c r="I490" s="60"/>
      <c r="J490" s="255"/>
      <c r="K490" s="255"/>
      <c r="L490" s="255"/>
      <c r="M490" s="255"/>
      <c r="N490" s="255"/>
      <c r="O490" s="60"/>
      <c r="P490" s="255"/>
      <c r="Q490" s="255"/>
      <c r="R490" s="255"/>
      <c r="S490" s="255"/>
      <c r="T490" s="255"/>
      <c r="U490" s="255"/>
      <c r="V490" s="255"/>
      <c r="W490" s="255"/>
      <c r="X490" s="60"/>
    </row>
    <row r="491" spans="1:24">
      <c r="A491" s="257"/>
      <c r="B491" s="60"/>
      <c r="C491" s="60"/>
      <c r="D491" s="60"/>
      <c r="E491" s="255"/>
      <c r="F491" s="255"/>
      <c r="G491" s="255"/>
      <c r="H491" s="255"/>
      <c r="I491" s="60"/>
      <c r="J491" s="255"/>
      <c r="K491" s="255"/>
      <c r="L491" s="255"/>
      <c r="M491" s="255"/>
      <c r="N491" s="255"/>
      <c r="O491" s="60"/>
      <c r="P491" s="255"/>
      <c r="Q491" s="255"/>
      <c r="R491" s="255"/>
      <c r="S491" s="255"/>
      <c r="T491" s="255"/>
      <c r="U491" s="255"/>
      <c r="V491" s="255"/>
      <c r="W491" s="255"/>
      <c r="X491" s="60"/>
    </row>
    <row r="492" spans="1:24">
      <c r="A492" s="257"/>
      <c r="B492" s="60"/>
      <c r="C492" s="60"/>
      <c r="D492" s="60"/>
      <c r="E492" s="255"/>
      <c r="F492" s="255"/>
      <c r="G492" s="255"/>
      <c r="H492" s="255"/>
      <c r="I492" s="60"/>
      <c r="J492" s="255"/>
      <c r="K492" s="255"/>
      <c r="L492" s="255"/>
      <c r="M492" s="255"/>
      <c r="N492" s="255"/>
      <c r="O492" s="60"/>
      <c r="P492" s="255"/>
      <c r="Q492" s="255"/>
      <c r="R492" s="255"/>
      <c r="S492" s="255"/>
      <c r="T492" s="255"/>
      <c r="U492" s="255"/>
      <c r="V492" s="255"/>
      <c r="W492" s="255"/>
      <c r="X492" s="60"/>
    </row>
    <row r="493" spans="1:24">
      <c r="A493" s="257"/>
      <c r="B493" s="60"/>
      <c r="C493" s="60"/>
      <c r="D493" s="60"/>
      <c r="E493" s="255"/>
      <c r="F493" s="255"/>
      <c r="G493" s="255"/>
      <c r="H493" s="255"/>
      <c r="I493" s="60"/>
      <c r="J493" s="255"/>
      <c r="K493" s="255"/>
      <c r="L493" s="255"/>
      <c r="M493" s="255"/>
      <c r="N493" s="255"/>
      <c r="O493" s="60"/>
      <c r="P493" s="255"/>
      <c r="Q493" s="255"/>
      <c r="R493" s="255"/>
      <c r="S493" s="255"/>
      <c r="T493" s="255"/>
      <c r="U493" s="255"/>
      <c r="V493" s="255"/>
      <c r="W493" s="255"/>
      <c r="X493" s="60"/>
    </row>
    <row r="494" spans="1:24">
      <c r="A494" s="257"/>
      <c r="B494" s="60"/>
      <c r="C494" s="60"/>
      <c r="D494" s="60"/>
      <c r="E494" s="255"/>
      <c r="F494" s="255"/>
      <c r="G494" s="255"/>
      <c r="H494" s="255"/>
      <c r="I494" s="60"/>
      <c r="J494" s="255"/>
      <c r="K494" s="255"/>
      <c r="L494" s="255"/>
      <c r="M494" s="255"/>
      <c r="N494" s="255"/>
      <c r="O494" s="60"/>
      <c r="P494" s="255"/>
      <c r="Q494" s="255"/>
      <c r="R494" s="255"/>
      <c r="S494" s="255"/>
      <c r="T494" s="255"/>
      <c r="U494" s="255"/>
      <c r="V494" s="255"/>
      <c r="W494" s="255"/>
      <c r="X494" s="60"/>
    </row>
    <row r="495" spans="1:24">
      <c r="A495" s="257"/>
      <c r="B495" s="60"/>
      <c r="C495" s="60"/>
      <c r="D495" s="60"/>
      <c r="E495" s="255"/>
      <c r="F495" s="255"/>
      <c r="G495" s="255"/>
      <c r="H495" s="255"/>
      <c r="I495" s="60"/>
      <c r="J495" s="255"/>
      <c r="K495" s="255"/>
      <c r="L495" s="255"/>
      <c r="M495" s="255"/>
      <c r="N495" s="255"/>
      <c r="O495" s="60"/>
      <c r="P495" s="255"/>
      <c r="Q495" s="255"/>
      <c r="R495" s="255"/>
      <c r="S495" s="255"/>
      <c r="T495" s="255"/>
      <c r="U495" s="255"/>
      <c r="V495" s="255"/>
      <c r="W495" s="255"/>
      <c r="X495" s="60"/>
    </row>
    <row r="496" spans="1:24">
      <c r="A496" s="257"/>
      <c r="B496" s="60"/>
      <c r="C496" s="60"/>
      <c r="D496" s="60"/>
      <c r="E496" s="255"/>
      <c r="F496" s="255"/>
      <c r="G496" s="255"/>
      <c r="H496" s="255"/>
      <c r="I496" s="60"/>
      <c r="J496" s="255"/>
      <c r="K496" s="255"/>
      <c r="L496" s="255"/>
      <c r="M496" s="255"/>
      <c r="N496" s="255"/>
      <c r="O496" s="60"/>
      <c r="P496" s="255"/>
      <c r="Q496" s="255"/>
      <c r="R496" s="255"/>
      <c r="S496" s="255"/>
      <c r="T496" s="255"/>
      <c r="U496" s="255"/>
      <c r="V496" s="255"/>
      <c r="W496" s="255"/>
      <c r="X496" s="60"/>
    </row>
    <row r="497" spans="1:24">
      <c r="A497" s="257"/>
      <c r="B497" s="60"/>
      <c r="C497" s="60"/>
      <c r="D497" s="60"/>
      <c r="E497" s="255"/>
      <c r="F497" s="255"/>
      <c r="G497" s="255"/>
      <c r="H497" s="255"/>
      <c r="I497" s="60"/>
      <c r="J497" s="255"/>
      <c r="K497" s="255"/>
      <c r="L497" s="255"/>
      <c r="M497" s="255"/>
      <c r="N497" s="255"/>
      <c r="O497" s="60"/>
      <c r="P497" s="255"/>
      <c r="Q497" s="255"/>
      <c r="R497" s="255"/>
      <c r="S497" s="255"/>
      <c r="T497" s="255"/>
      <c r="U497" s="255"/>
      <c r="V497" s="255"/>
      <c r="W497" s="255"/>
      <c r="X497" s="60"/>
    </row>
    <row r="498" spans="1:24">
      <c r="A498" s="257"/>
      <c r="B498" s="60"/>
      <c r="C498" s="60"/>
      <c r="D498" s="60"/>
      <c r="E498" s="255"/>
      <c r="F498" s="255"/>
      <c r="G498" s="255"/>
      <c r="H498" s="255"/>
      <c r="I498" s="60"/>
      <c r="J498" s="255"/>
      <c r="K498" s="255"/>
      <c r="L498" s="255"/>
      <c r="M498" s="255"/>
      <c r="N498" s="255"/>
      <c r="O498" s="60"/>
      <c r="P498" s="255"/>
      <c r="Q498" s="255"/>
      <c r="R498" s="255"/>
      <c r="S498" s="255"/>
      <c r="T498" s="255"/>
      <c r="U498" s="255"/>
      <c r="V498" s="255"/>
      <c r="W498" s="255"/>
      <c r="X498" s="60"/>
    </row>
    <row r="499" spans="1:24">
      <c r="A499" s="257"/>
      <c r="B499" s="60"/>
      <c r="C499" s="60"/>
      <c r="D499" s="60"/>
      <c r="E499" s="255"/>
      <c r="F499" s="255"/>
      <c r="G499" s="255"/>
      <c r="H499" s="255"/>
      <c r="I499" s="60"/>
      <c r="J499" s="255"/>
      <c r="K499" s="255"/>
      <c r="L499" s="255"/>
      <c r="M499" s="255"/>
      <c r="N499" s="255"/>
      <c r="O499" s="60"/>
      <c r="P499" s="255"/>
      <c r="Q499" s="255"/>
      <c r="R499" s="255"/>
      <c r="S499" s="255"/>
      <c r="T499" s="255"/>
      <c r="U499" s="255"/>
      <c r="V499" s="255"/>
      <c r="W499" s="255"/>
      <c r="X499" s="60"/>
    </row>
    <row r="500" spans="1:24">
      <c r="A500" s="257"/>
      <c r="B500" s="60"/>
      <c r="C500" s="60"/>
      <c r="D500" s="60"/>
      <c r="E500" s="255"/>
      <c r="F500" s="255"/>
      <c r="G500" s="255"/>
      <c r="H500" s="255"/>
      <c r="I500" s="60"/>
      <c r="J500" s="255"/>
      <c r="K500" s="255"/>
      <c r="L500" s="255"/>
      <c r="M500" s="255"/>
      <c r="N500" s="255"/>
      <c r="O500" s="60"/>
      <c r="P500" s="255"/>
      <c r="Q500" s="255"/>
      <c r="R500" s="255"/>
      <c r="S500" s="255"/>
      <c r="T500" s="255"/>
      <c r="U500" s="255"/>
      <c r="V500" s="255"/>
      <c r="W500" s="255"/>
      <c r="X500" s="60"/>
    </row>
    <row r="501" spans="1:24">
      <c r="A501" s="257"/>
      <c r="B501" s="60"/>
      <c r="C501" s="60"/>
      <c r="D501" s="60"/>
      <c r="E501" s="255"/>
      <c r="F501" s="255"/>
      <c r="G501" s="255"/>
      <c r="H501" s="255"/>
      <c r="I501" s="60"/>
      <c r="J501" s="255"/>
      <c r="K501" s="255"/>
      <c r="L501" s="255"/>
      <c r="M501" s="255"/>
      <c r="N501" s="255"/>
      <c r="O501" s="60"/>
      <c r="P501" s="255"/>
      <c r="Q501" s="255"/>
      <c r="R501" s="255"/>
      <c r="S501" s="255"/>
      <c r="T501" s="255"/>
      <c r="U501" s="255"/>
      <c r="V501" s="255"/>
      <c r="W501" s="255"/>
      <c r="X501" s="60"/>
    </row>
    <row r="502" spans="1:24">
      <c r="A502" s="257"/>
      <c r="B502" s="60"/>
      <c r="C502" s="60"/>
      <c r="D502" s="60"/>
      <c r="E502" s="255"/>
      <c r="F502" s="255"/>
      <c r="G502" s="255"/>
      <c r="H502" s="255"/>
      <c r="I502" s="60"/>
      <c r="J502" s="255"/>
      <c r="K502" s="255"/>
      <c r="L502" s="255"/>
      <c r="M502" s="255"/>
      <c r="N502" s="255"/>
      <c r="O502" s="60"/>
      <c r="P502" s="255"/>
      <c r="Q502" s="255"/>
      <c r="R502" s="255"/>
      <c r="S502" s="255"/>
      <c r="T502" s="255"/>
      <c r="U502" s="255"/>
      <c r="V502" s="255"/>
      <c r="W502" s="255"/>
      <c r="X502" s="60"/>
    </row>
    <row r="503" spans="1:24">
      <c r="A503" s="257"/>
      <c r="B503" s="60"/>
      <c r="C503" s="60"/>
      <c r="D503" s="60"/>
      <c r="E503" s="255"/>
      <c r="F503" s="255"/>
      <c r="G503" s="255"/>
      <c r="H503" s="255"/>
      <c r="I503" s="60"/>
      <c r="J503" s="255"/>
      <c r="K503" s="255"/>
      <c r="L503" s="255"/>
      <c r="M503" s="255"/>
      <c r="N503" s="255"/>
      <c r="O503" s="60"/>
      <c r="P503" s="255"/>
      <c r="Q503" s="255"/>
      <c r="R503" s="255"/>
      <c r="S503" s="255"/>
      <c r="T503" s="255"/>
      <c r="U503" s="255"/>
      <c r="V503" s="255"/>
      <c r="W503" s="255"/>
      <c r="X503" s="60"/>
    </row>
    <row r="504" spans="1:24">
      <c r="A504" s="257"/>
      <c r="B504" s="60"/>
      <c r="C504" s="60"/>
      <c r="D504" s="60"/>
      <c r="E504" s="255"/>
      <c r="F504" s="255"/>
      <c r="G504" s="255"/>
      <c r="H504" s="255"/>
      <c r="I504" s="60"/>
      <c r="J504" s="255"/>
      <c r="K504" s="255"/>
      <c r="L504" s="255"/>
      <c r="M504" s="255"/>
      <c r="N504" s="255"/>
      <c r="O504" s="60"/>
      <c r="P504" s="255"/>
      <c r="Q504" s="255"/>
      <c r="R504" s="255"/>
      <c r="S504" s="255"/>
      <c r="T504" s="255"/>
      <c r="U504" s="255"/>
      <c r="V504" s="255"/>
      <c r="W504" s="255"/>
      <c r="X504" s="60"/>
    </row>
    <row r="505" spans="1:24">
      <c r="A505" s="257"/>
      <c r="B505" s="60"/>
      <c r="C505" s="60"/>
      <c r="D505" s="60"/>
      <c r="E505" s="255"/>
      <c r="F505" s="255"/>
      <c r="G505" s="255"/>
      <c r="H505" s="255"/>
      <c r="I505" s="60"/>
      <c r="J505" s="255"/>
      <c r="K505" s="255"/>
      <c r="L505" s="255"/>
      <c r="M505" s="255"/>
      <c r="N505" s="255"/>
      <c r="O505" s="60"/>
      <c r="P505" s="255"/>
      <c r="Q505" s="255"/>
      <c r="R505" s="255"/>
      <c r="S505" s="255"/>
      <c r="T505" s="255"/>
      <c r="U505" s="255"/>
      <c r="V505" s="255"/>
      <c r="W505" s="255"/>
      <c r="X505" s="60"/>
    </row>
    <row r="506" spans="1:24">
      <c r="A506" s="257"/>
      <c r="B506" s="60"/>
      <c r="C506" s="60"/>
      <c r="D506" s="60"/>
      <c r="E506" s="255"/>
      <c r="F506" s="255"/>
      <c r="G506" s="255"/>
      <c r="H506" s="255"/>
      <c r="I506" s="60"/>
      <c r="J506" s="255"/>
      <c r="K506" s="255"/>
      <c r="L506" s="255"/>
      <c r="M506" s="255"/>
      <c r="N506" s="255"/>
      <c r="O506" s="60"/>
      <c r="P506" s="255"/>
      <c r="Q506" s="255"/>
      <c r="R506" s="255"/>
      <c r="S506" s="255"/>
      <c r="T506" s="255"/>
      <c r="U506" s="255"/>
      <c r="V506" s="255"/>
      <c r="W506" s="255"/>
      <c r="X506" s="60"/>
    </row>
    <row r="507" spans="1:24">
      <c r="A507" s="257"/>
      <c r="B507" s="60"/>
      <c r="C507" s="60"/>
      <c r="D507" s="60"/>
      <c r="E507" s="255"/>
      <c r="F507" s="255"/>
      <c r="G507" s="255"/>
      <c r="H507" s="255"/>
      <c r="I507" s="60"/>
      <c r="J507" s="255"/>
      <c r="K507" s="255"/>
      <c r="L507" s="255"/>
      <c r="M507" s="255"/>
      <c r="N507" s="255"/>
      <c r="O507" s="60"/>
      <c r="P507" s="255"/>
      <c r="Q507" s="255"/>
      <c r="R507" s="255"/>
      <c r="S507" s="255"/>
      <c r="T507" s="255"/>
      <c r="U507" s="255"/>
      <c r="V507" s="255"/>
      <c r="W507" s="255"/>
      <c r="X507" s="60"/>
    </row>
    <row r="508" spans="1:24">
      <c r="A508" s="257"/>
      <c r="B508" s="60"/>
      <c r="C508" s="60"/>
      <c r="D508" s="60"/>
      <c r="E508" s="255"/>
      <c r="F508" s="255"/>
      <c r="G508" s="255"/>
      <c r="H508" s="255"/>
      <c r="I508" s="60"/>
      <c r="J508" s="255"/>
      <c r="K508" s="255"/>
      <c r="L508" s="255"/>
      <c r="M508" s="255"/>
      <c r="N508" s="255"/>
      <c r="O508" s="60"/>
      <c r="P508" s="255"/>
      <c r="Q508" s="255"/>
      <c r="R508" s="255"/>
      <c r="S508" s="255"/>
      <c r="T508" s="255"/>
      <c r="U508" s="255"/>
      <c r="V508" s="255"/>
      <c r="W508" s="255"/>
      <c r="X508" s="60"/>
    </row>
    <row r="509" spans="1:24">
      <c r="A509" s="257"/>
      <c r="B509" s="60"/>
      <c r="C509" s="60"/>
      <c r="D509" s="60"/>
      <c r="E509" s="255"/>
      <c r="F509" s="255"/>
      <c r="G509" s="255"/>
      <c r="H509" s="255"/>
      <c r="I509" s="60"/>
      <c r="J509" s="255"/>
      <c r="K509" s="255"/>
      <c r="L509" s="255"/>
      <c r="M509" s="255"/>
      <c r="N509" s="255"/>
      <c r="O509" s="60"/>
      <c r="P509" s="255"/>
      <c r="Q509" s="255"/>
      <c r="R509" s="255"/>
      <c r="S509" s="255"/>
      <c r="T509" s="255"/>
      <c r="U509" s="255"/>
      <c r="V509" s="255"/>
      <c r="W509" s="255"/>
      <c r="X509" s="60"/>
    </row>
    <row r="510" spans="1:24">
      <c r="A510" s="257"/>
      <c r="B510" s="60"/>
      <c r="C510" s="60"/>
      <c r="D510" s="60"/>
      <c r="E510" s="255"/>
      <c r="F510" s="255"/>
      <c r="G510" s="255"/>
      <c r="H510" s="255"/>
      <c r="I510" s="60"/>
      <c r="J510" s="255"/>
      <c r="K510" s="255"/>
      <c r="L510" s="255"/>
      <c r="M510" s="255"/>
      <c r="N510" s="255"/>
      <c r="O510" s="60"/>
      <c r="P510" s="255"/>
      <c r="Q510" s="255"/>
      <c r="R510" s="255"/>
      <c r="S510" s="255"/>
      <c r="T510" s="255"/>
      <c r="U510" s="255"/>
      <c r="V510" s="255"/>
      <c r="W510" s="255"/>
      <c r="X510" s="60"/>
    </row>
    <row r="511" spans="1:24">
      <c r="A511" s="257"/>
      <c r="B511" s="60"/>
      <c r="C511" s="60"/>
      <c r="D511" s="60"/>
      <c r="E511" s="255"/>
      <c r="F511" s="255"/>
      <c r="G511" s="255"/>
      <c r="H511" s="255"/>
      <c r="I511" s="60"/>
      <c r="J511" s="255"/>
      <c r="K511" s="255"/>
      <c r="L511" s="255"/>
      <c r="M511" s="255"/>
      <c r="N511" s="255"/>
      <c r="O511" s="60"/>
      <c r="P511" s="255"/>
      <c r="Q511" s="255"/>
      <c r="R511" s="255"/>
      <c r="S511" s="255"/>
      <c r="T511" s="255"/>
      <c r="U511" s="255"/>
      <c r="V511" s="255"/>
      <c r="W511" s="255"/>
      <c r="X511" s="60"/>
    </row>
    <row r="512" spans="1:24">
      <c r="A512" s="257"/>
      <c r="B512" s="60"/>
      <c r="C512" s="60"/>
      <c r="D512" s="60"/>
      <c r="E512" s="255"/>
      <c r="F512" s="255"/>
      <c r="G512" s="255"/>
      <c r="H512" s="255"/>
      <c r="I512" s="60"/>
      <c r="J512" s="255"/>
      <c r="K512" s="255"/>
      <c r="L512" s="255"/>
      <c r="M512" s="255"/>
      <c r="N512" s="255"/>
      <c r="O512" s="60"/>
      <c r="P512" s="255"/>
      <c r="Q512" s="255"/>
      <c r="R512" s="255"/>
      <c r="S512" s="255"/>
      <c r="T512" s="255"/>
      <c r="U512" s="255"/>
      <c r="V512" s="255"/>
      <c r="W512" s="255"/>
      <c r="X512" s="60"/>
    </row>
    <row r="513" spans="1:24">
      <c r="A513" s="257"/>
      <c r="B513" s="60"/>
      <c r="C513" s="60"/>
      <c r="D513" s="60"/>
      <c r="E513" s="255"/>
      <c r="F513" s="255"/>
      <c r="G513" s="255"/>
      <c r="H513" s="255"/>
      <c r="I513" s="60"/>
      <c r="J513" s="255"/>
      <c r="K513" s="255"/>
      <c r="L513" s="255"/>
      <c r="M513" s="255"/>
      <c r="N513" s="255"/>
      <c r="O513" s="60"/>
      <c r="P513" s="255"/>
      <c r="Q513" s="255"/>
      <c r="R513" s="255"/>
      <c r="S513" s="255"/>
      <c r="T513" s="255"/>
      <c r="U513" s="255"/>
      <c r="V513" s="255"/>
      <c r="W513" s="255"/>
      <c r="X513" s="60"/>
    </row>
    <row r="514" spans="1:24">
      <c r="A514" s="257"/>
      <c r="B514" s="60"/>
      <c r="C514" s="60"/>
      <c r="D514" s="60"/>
      <c r="E514" s="255"/>
      <c r="F514" s="255"/>
      <c r="G514" s="255"/>
      <c r="H514" s="255"/>
      <c r="I514" s="60"/>
      <c r="J514" s="255"/>
      <c r="K514" s="255"/>
      <c r="L514" s="255"/>
      <c r="M514" s="255"/>
      <c r="N514" s="255"/>
      <c r="O514" s="60"/>
      <c r="P514" s="255"/>
      <c r="Q514" s="255"/>
      <c r="R514" s="255"/>
      <c r="S514" s="255"/>
      <c r="T514" s="255"/>
      <c r="U514" s="255"/>
      <c r="V514" s="255"/>
      <c r="W514" s="255"/>
      <c r="X514" s="60"/>
    </row>
    <row r="515" spans="1:24">
      <c r="A515" s="257"/>
      <c r="B515" s="60"/>
      <c r="C515" s="60"/>
      <c r="D515" s="60"/>
      <c r="E515" s="255"/>
      <c r="F515" s="255"/>
      <c r="G515" s="255"/>
      <c r="H515" s="255"/>
      <c r="I515" s="60"/>
      <c r="J515" s="255"/>
      <c r="K515" s="255"/>
      <c r="L515" s="255"/>
      <c r="M515" s="255"/>
      <c r="N515" s="255"/>
      <c r="O515" s="60"/>
      <c r="P515" s="255"/>
      <c r="Q515" s="255"/>
      <c r="R515" s="255"/>
      <c r="S515" s="255"/>
      <c r="T515" s="255"/>
      <c r="U515" s="255"/>
      <c r="V515" s="255"/>
      <c r="W515" s="255"/>
      <c r="X515" s="60"/>
    </row>
    <row r="516" spans="1:24">
      <c r="A516" s="257"/>
      <c r="B516" s="60"/>
      <c r="C516" s="60"/>
      <c r="D516" s="60"/>
      <c r="E516" s="255"/>
      <c r="F516" s="255"/>
      <c r="G516" s="255"/>
      <c r="H516" s="255"/>
      <c r="I516" s="60"/>
      <c r="J516" s="255"/>
      <c r="K516" s="255"/>
      <c r="L516" s="255"/>
      <c r="M516" s="255"/>
      <c r="N516" s="255"/>
      <c r="O516" s="60"/>
      <c r="P516" s="255"/>
      <c r="Q516" s="255"/>
      <c r="R516" s="255"/>
      <c r="S516" s="255"/>
      <c r="T516" s="255"/>
      <c r="U516" s="255"/>
      <c r="V516" s="255"/>
      <c r="W516" s="255"/>
      <c r="X516" s="60"/>
    </row>
    <row r="517" spans="1:24">
      <c r="A517" s="257"/>
      <c r="B517" s="60"/>
      <c r="C517" s="60"/>
      <c r="D517" s="60"/>
      <c r="E517" s="255"/>
      <c r="F517" s="255"/>
      <c r="G517" s="255"/>
      <c r="H517" s="255"/>
      <c r="I517" s="60"/>
      <c r="J517" s="255"/>
      <c r="K517" s="255"/>
      <c r="L517" s="255"/>
      <c r="M517" s="255"/>
      <c r="N517" s="255"/>
      <c r="O517" s="60"/>
      <c r="P517" s="255"/>
      <c r="Q517" s="255"/>
      <c r="R517" s="255"/>
      <c r="S517" s="255"/>
      <c r="T517" s="255"/>
      <c r="U517" s="255"/>
      <c r="V517" s="255"/>
      <c r="W517" s="255"/>
      <c r="X517" s="60"/>
    </row>
    <row r="518" spans="1:24">
      <c r="A518" s="257"/>
      <c r="B518" s="60"/>
      <c r="C518" s="60"/>
      <c r="D518" s="60"/>
      <c r="E518" s="255"/>
      <c r="F518" s="255"/>
      <c r="G518" s="255"/>
      <c r="H518" s="255"/>
      <c r="I518" s="60"/>
      <c r="J518" s="255"/>
      <c r="K518" s="255"/>
      <c r="L518" s="255"/>
      <c r="M518" s="255"/>
      <c r="N518" s="255"/>
      <c r="O518" s="60"/>
      <c r="P518" s="255"/>
      <c r="Q518" s="255"/>
      <c r="R518" s="255"/>
      <c r="S518" s="255"/>
      <c r="T518" s="255"/>
      <c r="U518" s="255"/>
      <c r="V518" s="255"/>
      <c r="W518" s="255"/>
      <c r="X518" s="60"/>
    </row>
    <row r="519" spans="1:24">
      <c r="A519" s="257"/>
      <c r="B519" s="60"/>
      <c r="C519" s="60"/>
      <c r="D519" s="60"/>
      <c r="E519" s="255"/>
      <c r="F519" s="255"/>
      <c r="G519" s="255"/>
      <c r="H519" s="255"/>
      <c r="I519" s="60"/>
      <c r="J519" s="255"/>
      <c r="K519" s="255"/>
      <c r="L519" s="255"/>
      <c r="M519" s="255"/>
      <c r="N519" s="255"/>
      <c r="O519" s="60"/>
      <c r="P519" s="255"/>
      <c r="Q519" s="255"/>
      <c r="R519" s="255"/>
      <c r="S519" s="255"/>
      <c r="T519" s="255"/>
      <c r="U519" s="255"/>
      <c r="V519" s="255"/>
      <c r="W519" s="255"/>
      <c r="X519" s="60"/>
    </row>
    <row r="520" spans="1:24">
      <c r="A520" s="257"/>
      <c r="B520" s="60"/>
      <c r="C520" s="60"/>
      <c r="D520" s="60"/>
      <c r="E520" s="255"/>
      <c r="F520" s="255"/>
      <c r="G520" s="255"/>
      <c r="H520" s="255"/>
      <c r="I520" s="60"/>
      <c r="J520" s="255"/>
      <c r="K520" s="255"/>
      <c r="L520" s="255"/>
      <c r="M520" s="255"/>
      <c r="N520" s="255"/>
      <c r="O520" s="60"/>
      <c r="P520" s="255"/>
      <c r="Q520" s="255"/>
      <c r="R520" s="255"/>
      <c r="S520" s="255"/>
      <c r="T520" s="255"/>
      <c r="U520" s="255"/>
      <c r="V520" s="255"/>
      <c r="W520" s="255"/>
      <c r="X520" s="60"/>
    </row>
    <row r="521" spans="1:24">
      <c r="A521" s="257"/>
      <c r="B521" s="60"/>
      <c r="C521" s="60"/>
      <c r="D521" s="60"/>
      <c r="E521" s="255"/>
      <c r="F521" s="255"/>
      <c r="G521" s="255"/>
      <c r="H521" s="255"/>
      <c r="I521" s="60"/>
      <c r="J521" s="255"/>
      <c r="K521" s="255"/>
      <c r="L521" s="255"/>
      <c r="M521" s="255"/>
      <c r="N521" s="255"/>
      <c r="O521" s="60"/>
      <c r="P521" s="255"/>
      <c r="Q521" s="255"/>
      <c r="R521" s="255"/>
      <c r="S521" s="255"/>
      <c r="T521" s="255"/>
      <c r="U521" s="255"/>
      <c r="V521" s="255"/>
      <c r="W521" s="255"/>
      <c r="X521" s="60"/>
    </row>
    <row r="522" spans="1:24">
      <c r="A522" s="257"/>
      <c r="B522" s="60"/>
      <c r="C522" s="60"/>
      <c r="D522" s="60"/>
      <c r="E522" s="255"/>
      <c r="F522" s="255"/>
      <c r="G522" s="255"/>
      <c r="H522" s="255"/>
      <c r="I522" s="60"/>
      <c r="J522" s="255"/>
      <c r="K522" s="255"/>
      <c r="L522" s="255"/>
      <c r="M522" s="255"/>
      <c r="N522" s="255"/>
      <c r="O522" s="60"/>
      <c r="P522" s="255"/>
      <c r="Q522" s="255"/>
      <c r="R522" s="255"/>
      <c r="S522" s="255"/>
      <c r="T522" s="255"/>
      <c r="U522" s="255"/>
      <c r="V522" s="255"/>
      <c r="W522" s="255"/>
      <c r="X522" s="60"/>
    </row>
    <row r="523" spans="1:24">
      <c r="A523" s="257"/>
      <c r="B523" s="60"/>
      <c r="C523" s="60"/>
      <c r="D523" s="60"/>
      <c r="E523" s="255"/>
      <c r="F523" s="255"/>
      <c r="G523" s="255"/>
      <c r="H523" s="255"/>
      <c r="I523" s="60"/>
      <c r="J523" s="255"/>
      <c r="K523" s="255"/>
      <c r="L523" s="255"/>
      <c r="M523" s="255"/>
      <c r="N523" s="255"/>
      <c r="O523" s="60"/>
      <c r="P523" s="255"/>
      <c r="Q523" s="255"/>
      <c r="R523" s="255"/>
      <c r="S523" s="255"/>
      <c r="T523" s="255"/>
      <c r="U523" s="255"/>
      <c r="V523" s="255"/>
      <c r="W523" s="255"/>
      <c r="X523" s="60"/>
    </row>
    <row r="524" spans="1:24">
      <c r="A524" s="257"/>
      <c r="B524" s="60"/>
      <c r="C524" s="60"/>
      <c r="D524" s="60"/>
      <c r="E524" s="255"/>
      <c r="F524" s="255"/>
      <c r="G524" s="255"/>
      <c r="H524" s="255"/>
      <c r="I524" s="60"/>
      <c r="J524" s="255"/>
      <c r="K524" s="255"/>
      <c r="L524" s="255"/>
      <c r="M524" s="255"/>
      <c r="N524" s="255"/>
      <c r="O524" s="60"/>
      <c r="P524" s="255"/>
      <c r="Q524" s="255"/>
      <c r="R524" s="255"/>
      <c r="S524" s="255"/>
      <c r="T524" s="255"/>
      <c r="U524" s="255"/>
      <c r="V524" s="255"/>
      <c r="W524" s="255"/>
      <c r="X524" s="60"/>
    </row>
    <row r="525" spans="1:24">
      <c r="A525" s="257"/>
      <c r="B525" s="60"/>
      <c r="C525" s="60"/>
      <c r="D525" s="60"/>
      <c r="E525" s="255"/>
      <c r="F525" s="255"/>
      <c r="G525" s="255"/>
      <c r="H525" s="255"/>
      <c r="I525" s="60"/>
      <c r="J525" s="255"/>
      <c r="K525" s="255"/>
      <c r="L525" s="255"/>
      <c r="M525" s="255"/>
      <c r="N525" s="255"/>
      <c r="O525" s="60"/>
      <c r="P525" s="255"/>
      <c r="Q525" s="255"/>
      <c r="R525" s="255"/>
      <c r="S525" s="255"/>
      <c r="T525" s="255"/>
      <c r="U525" s="255"/>
      <c r="V525" s="255"/>
      <c r="W525" s="255"/>
      <c r="X525" s="60"/>
    </row>
    <row r="526" spans="1:24">
      <c r="A526" s="257"/>
      <c r="B526" s="60"/>
      <c r="C526" s="60"/>
      <c r="D526" s="60"/>
      <c r="E526" s="255"/>
      <c r="F526" s="255"/>
      <c r="G526" s="255"/>
      <c r="H526" s="255"/>
      <c r="I526" s="60"/>
      <c r="J526" s="255"/>
      <c r="K526" s="255"/>
      <c r="L526" s="255"/>
      <c r="M526" s="255"/>
      <c r="N526" s="255"/>
      <c r="O526" s="60"/>
      <c r="P526" s="255"/>
      <c r="Q526" s="255"/>
      <c r="R526" s="255"/>
      <c r="S526" s="255"/>
      <c r="T526" s="255"/>
      <c r="U526" s="255"/>
      <c r="V526" s="255"/>
      <c r="W526" s="255"/>
      <c r="X526" s="60"/>
    </row>
    <row r="527" spans="1:24">
      <c r="A527" s="257"/>
      <c r="B527" s="60"/>
      <c r="C527" s="60"/>
      <c r="D527" s="60"/>
      <c r="E527" s="255"/>
      <c r="F527" s="255"/>
      <c r="G527" s="255"/>
      <c r="H527" s="255"/>
      <c r="I527" s="60"/>
      <c r="J527" s="255"/>
      <c r="K527" s="255"/>
      <c r="L527" s="255"/>
      <c r="M527" s="255"/>
      <c r="N527" s="255"/>
      <c r="O527" s="60"/>
      <c r="P527" s="255"/>
      <c r="Q527" s="255"/>
      <c r="R527" s="255"/>
      <c r="S527" s="255"/>
      <c r="T527" s="255"/>
      <c r="U527" s="255"/>
      <c r="V527" s="255"/>
      <c r="W527" s="255"/>
      <c r="X527" s="60"/>
    </row>
    <row r="528" spans="1:24">
      <c r="A528" s="257"/>
      <c r="B528" s="60"/>
      <c r="C528" s="60"/>
      <c r="D528" s="60"/>
      <c r="E528" s="255"/>
      <c r="F528" s="255"/>
      <c r="G528" s="255"/>
      <c r="H528" s="255"/>
      <c r="I528" s="60"/>
      <c r="J528" s="255"/>
      <c r="K528" s="255"/>
      <c r="L528" s="255"/>
      <c r="M528" s="255"/>
      <c r="N528" s="255"/>
      <c r="O528" s="60"/>
      <c r="P528" s="255"/>
      <c r="Q528" s="255"/>
      <c r="R528" s="255"/>
      <c r="S528" s="255"/>
      <c r="T528" s="255"/>
      <c r="U528" s="255"/>
      <c r="V528" s="255"/>
      <c r="W528" s="255"/>
      <c r="X528" s="60"/>
    </row>
    <row r="529" spans="1:24">
      <c r="A529" s="257"/>
      <c r="B529" s="60"/>
      <c r="C529" s="60"/>
      <c r="D529" s="60"/>
      <c r="E529" s="255"/>
      <c r="F529" s="255"/>
      <c r="G529" s="255"/>
      <c r="H529" s="255"/>
      <c r="I529" s="60"/>
      <c r="J529" s="255"/>
      <c r="K529" s="255"/>
      <c r="L529" s="255"/>
      <c r="M529" s="255"/>
      <c r="N529" s="255"/>
      <c r="O529" s="60"/>
      <c r="P529" s="255"/>
      <c r="Q529" s="255"/>
      <c r="R529" s="255"/>
      <c r="S529" s="255"/>
      <c r="T529" s="255"/>
      <c r="U529" s="255"/>
      <c r="V529" s="255"/>
      <c r="W529" s="255"/>
      <c r="X529" s="60"/>
    </row>
    <row r="530" spans="1:24">
      <c r="A530" s="257"/>
      <c r="B530" s="60"/>
      <c r="C530" s="60"/>
      <c r="D530" s="60"/>
      <c r="E530" s="255"/>
      <c r="F530" s="255"/>
      <c r="G530" s="255"/>
      <c r="H530" s="255"/>
      <c r="I530" s="60"/>
      <c r="J530" s="255"/>
      <c r="K530" s="255"/>
      <c r="L530" s="255"/>
      <c r="M530" s="255"/>
      <c r="N530" s="255"/>
      <c r="O530" s="60"/>
      <c r="P530" s="255"/>
      <c r="Q530" s="255"/>
      <c r="R530" s="255"/>
      <c r="S530" s="255"/>
      <c r="T530" s="255"/>
      <c r="U530" s="255"/>
      <c r="V530" s="255"/>
      <c r="W530" s="255"/>
      <c r="X530" s="60"/>
    </row>
    <row r="531" spans="1:24">
      <c r="A531" s="257"/>
      <c r="B531" s="60"/>
      <c r="C531" s="60"/>
      <c r="D531" s="60"/>
      <c r="E531" s="255"/>
      <c r="F531" s="255"/>
      <c r="G531" s="255"/>
      <c r="H531" s="255"/>
      <c r="I531" s="60"/>
      <c r="J531" s="255"/>
      <c r="K531" s="255"/>
      <c r="L531" s="255"/>
      <c r="M531" s="255"/>
      <c r="N531" s="255"/>
      <c r="O531" s="60"/>
      <c r="P531" s="255"/>
      <c r="Q531" s="255"/>
      <c r="R531" s="255"/>
      <c r="S531" s="255"/>
      <c r="T531" s="255"/>
      <c r="U531" s="255"/>
      <c r="V531" s="255"/>
      <c r="W531" s="255"/>
      <c r="X531" s="60"/>
    </row>
    <row r="532" spans="1:24">
      <c r="A532" s="257"/>
      <c r="B532" s="60"/>
      <c r="C532" s="60"/>
      <c r="D532" s="60"/>
      <c r="E532" s="255"/>
      <c r="F532" s="255"/>
      <c r="G532" s="255"/>
      <c r="H532" s="255"/>
      <c r="I532" s="60"/>
      <c r="J532" s="255"/>
      <c r="K532" s="255"/>
      <c r="L532" s="255"/>
      <c r="M532" s="255"/>
      <c r="N532" s="255"/>
      <c r="O532" s="60"/>
      <c r="P532" s="255"/>
      <c r="Q532" s="255"/>
      <c r="R532" s="255"/>
      <c r="S532" s="255"/>
      <c r="T532" s="255"/>
      <c r="U532" s="255"/>
      <c r="V532" s="255"/>
      <c r="W532" s="255"/>
      <c r="X532" s="60"/>
    </row>
    <row r="533" spans="1:24">
      <c r="A533" s="257"/>
      <c r="B533" s="60"/>
      <c r="C533" s="60"/>
      <c r="D533" s="60"/>
      <c r="E533" s="255"/>
      <c r="F533" s="255"/>
      <c r="G533" s="255"/>
      <c r="H533" s="255"/>
      <c r="I533" s="60"/>
      <c r="J533" s="255"/>
      <c r="K533" s="255"/>
      <c r="L533" s="255"/>
      <c r="M533" s="255"/>
      <c r="N533" s="255"/>
      <c r="O533" s="60"/>
      <c r="P533" s="255"/>
      <c r="Q533" s="255"/>
      <c r="R533" s="255"/>
      <c r="S533" s="255"/>
      <c r="T533" s="255"/>
      <c r="U533" s="255"/>
      <c r="V533" s="255"/>
      <c r="W533" s="255"/>
      <c r="X533" s="60"/>
    </row>
    <row r="534" spans="1:24">
      <c r="A534" s="257"/>
      <c r="B534" s="60"/>
      <c r="C534" s="60"/>
      <c r="D534" s="60"/>
      <c r="E534" s="255"/>
      <c r="F534" s="255"/>
      <c r="G534" s="255"/>
      <c r="H534" s="255"/>
      <c r="I534" s="60"/>
      <c r="J534" s="255"/>
      <c r="K534" s="255"/>
      <c r="L534" s="255"/>
      <c r="M534" s="255"/>
      <c r="N534" s="255"/>
      <c r="O534" s="60"/>
      <c r="P534" s="255"/>
      <c r="Q534" s="255"/>
      <c r="R534" s="255"/>
      <c r="S534" s="255"/>
      <c r="T534" s="255"/>
      <c r="U534" s="255"/>
      <c r="V534" s="255"/>
      <c r="W534" s="255"/>
      <c r="X534" s="60"/>
    </row>
    <row r="535" spans="1:24">
      <c r="A535" s="257"/>
      <c r="B535" s="60"/>
      <c r="C535" s="60"/>
      <c r="D535" s="60"/>
      <c r="E535" s="255"/>
      <c r="F535" s="255"/>
      <c r="G535" s="255"/>
      <c r="H535" s="255"/>
      <c r="I535" s="60"/>
      <c r="J535" s="255"/>
      <c r="K535" s="255"/>
      <c r="L535" s="255"/>
      <c r="M535" s="255"/>
      <c r="N535" s="255"/>
      <c r="O535" s="60"/>
      <c r="P535" s="255"/>
      <c r="Q535" s="255"/>
      <c r="R535" s="255"/>
      <c r="S535" s="255"/>
      <c r="T535" s="255"/>
      <c r="U535" s="255"/>
      <c r="V535" s="255"/>
      <c r="W535" s="255"/>
      <c r="X535" s="60"/>
    </row>
    <row r="536" spans="1:24">
      <c r="A536" s="257"/>
      <c r="B536" s="60"/>
      <c r="C536" s="60"/>
      <c r="D536" s="60"/>
      <c r="E536" s="255"/>
      <c r="F536" s="255"/>
      <c r="G536" s="255"/>
      <c r="H536" s="255"/>
      <c r="I536" s="60"/>
      <c r="J536" s="255"/>
      <c r="K536" s="255"/>
      <c r="L536" s="255"/>
      <c r="M536" s="255"/>
      <c r="N536" s="255"/>
      <c r="O536" s="60"/>
      <c r="P536" s="255"/>
      <c r="Q536" s="255"/>
      <c r="R536" s="255"/>
      <c r="S536" s="255"/>
      <c r="T536" s="255"/>
      <c r="U536" s="255"/>
      <c r="V536" s="255"/>
      <c r="W536" s="255"/>
      <c r="X536" s="60"/>
    </row>
    <row r="537" spans="1:24">
      <c r="A537" s="257"/>
      <c r="B537" s="60"/>
      <c r="C537" s="60"/>
      <c r="D537" s="60"/>
      <c r="E537" s="255"/>
      <c r="F537" s="255"/>
      <c r="G537" s="255"/>
      <c r="H537" s="255"/>
      <c r="I537" s="60"/>
      <c r="J537" s="255"/>
      <c r="K537" s="255"/>
      <c r="L537" s="255"/>
      <c r="M537" s="255"/>
      <c r="N537" s="255"/>
      <c r="O537" s="60"/>
      <c r="P537" s="255"/>
      <c r="Q537" s="255"/>
      <c r="R537" s="255"/>
      <c r="S537" s="255"/>
      <c r="T537" s="255"/>
      <c r="U537" s="255"/>
      <c r="V537" s="255"/>
      <c r="W537" s="255"/>
      <c r="X537" s="60"/>
    </row>
    <row r="538" spans="1:24">
      <c r="A538" s="257"/>
      <c r="B538" s="60"/>
      <c r="C538" s="60"/>
      <c r="D538" s="60"/>
      <c r="E538" s="255"/>
      <c r="F538" s="255"/>
      <c r="G538" s="255"/>
      <c r="H538" s="255"/>
      <c r="I538" s="60"/>
      <c r="J538" s="255"/>
      <c r="K538" s="255"/>
      <c r="L538" s="255"/>
      <c r="M538" s="255"/>
      <c r="N538" s="255"/>
      <c r="O538" s="60"/>
      <c r="P538" s="255"/>
      <c r="Q538" s="255"/>
      <c r="R538" s="255"/>
      <c r="S538" s="255"/>
      <c r="T538" s="255"/>
      <c r="U538" s="255"/>
      <c r="V538" s="255"/>
      <c r="W538" s="255"/>
      <c r="X538" s="60"/>
    </row>
    <row r="539" spans="1:24">
      <c r="A539" s="257"/>
      <c r="B539" s="60"/>
      <c r="C539" s="60"/>
      <c r="D539" s="60"/>
      <c r="E539" s="255"/>
      <c r="F539" s="255"/>
      <c r="G539" s="255"/>
      <c r="H539" s="255"/>
      <c r="I539" s="60"/>
      <c r="J539" s="255"/>
      <c r="K539" s="255"/>
      <c r="L539" s="255"/>
      <c r="M539" s="255"/>
      <c r="N539" s="255"/>
      <c r="O539" s="60"/>
      <c r="P539" s="255"/>
      <c r="Q539" s="255"/>
      <c r="R539" s="255"/>
      <c r="S539" s="255"/>
      <c r="T539" s="255"/>
      <c r="U539" s="255"/>
      <c r="V539" s="255"/>
      <c r="W539" s="255"/>
      <c r="X539" s="60"/>
    </row>
    <row r="540" spans="1:24">
      <c r="A540" s="257"/>
      <c r="B540" s="60"/>
      <c r="C540" s="60"/>
      <c r="D540" s="60"/>
      <c r="E540" s="255"/>
      <c r="F540" s="255"/>
      <c r="G540" s="255"/>
      <c r="H540" s="255"/>
      <c r="I540" s="60"/>
      <c r="J540" s="255"/>
      <c r="K540" s="255"/>
      <c r="L540" s="255"/>
      <c r="M540" s="255"/>
      <c r="N540" s="255"/>
      <c r="O540" s="60"/>
      <c r="P540" s="255"/>
      <c r="Q540" s="255"/>
      <c r="R540" s="255"/>
      <c r="S540" s="255"/>
      <c r="T540" s="255"/>
      <c r="U540" s="255"/>
      <c r="V540" s="255"/>
      <c r="W540" s="255"/>
      <c r="X540" s="60"/>
    </row>
    <row r="541" spans="1:24">
      <c r="A541" s="257"/>
      <c r="B541" s="60"/>
      <c r="C541" s="60"/>
      <c r="D541" s="60"/>
      <c r="E541" s="255"/>
      <c r="F541" s="255"/>
      <c r="G541" s="255"/>
      <c r="H541" s="255"/>
      <c r="I541" s="60"/>
      <c r="J541" s="255"/>
      <c r="K541" s="255"/>
      <c r="L541" s="255"/>
      <c r="M541" s="255"/>
      <c r="N541" s="255"/>
      <c r="O541" s="60"/>
      <c r="P541" s="255"/>
      <c r="Q541" s="255"/>
      <c r="R541" s="255"/>
      <c r="S541" s="255"/>
      <c r="T541" s="255"/>
      <c r="U541" s="255"/>
      <c r="V541" s="255"/>
      <c r="W541" s="255"/>
      <c r="X541" s="60"/>
    </row>
    <row r="542" spans="1:24">
      <c r="A542" s="257"/>
      <c r="B542" s="60"/>
      <c r="C542" s="60"/>
      <c r="D542" s="60"/>
      <c r="E542" s="255"/>
      <c r="F542" s="255"/>
      <c r="G542" s="255"/>
      <c r="H542" s="255"/>
      <c r="I542" s="60"/>
      <c r="J542" s="255"/>
      <c r="K542" s="255"/>
      <c r="L542" s="255"/>
      <c r="M542" s="255"/>
      <c r="N542" s="255"/>
      <c r="O542" s="60"/>
      <c r="P542" s="255"/>
      <c r="Q542" s="255"/>
      <c r="R542" s="255"/>
      <c r="S542" s="255"/>
      <c r="T542" s="255"/>
      <c r="U542" s="255"/>
      <c r="V542" s="255"/>
      <c r="W542" s="255"/>
      <c r="X542" s="60"/>
    </row>
    <row r="543" spans="1:24">
      <c r="A543" s="257"/>
      <c r="B543" s="60"/>
      <c r="C543" s="60"/>
      <c r="D543" s="60"/>
      <c r="E543" s="255"/>
      <c r="F543" s="255"/>
      <c r="G543" s="255"/>
      <c r="H543" s="255"/>
      <c r="I543" s="60"/>
      <c r="J543" s="255"/>
      <c r="K543" s="255"/>
      <c r="L543" s="255"/>
      <c r="M543" s="255"/>
      <c r="N543" s="255"/>
      <c r="O543" s="60"/>
      <c r="P543" s="255"/>
      <c r="Q543" s="255"/>
      <c r="R543" s="255"/>
      <c r="S543" s="255"/>
      <c r="T543" s="255"/>
      <c r="U543" s="255"/>
      <c r="V543" s="255"/>
      <c r="W543" s="255"/>
      <c r="X543" s="60"/>
    </row>
    <row r="544" spans="1:24">
      <c r="A544" s="257"/>
      <c r="B544" s="60"/>
      <c r="C544" s="60"/>
      <c r="D544" s="60"/>
      <c r="E544" s="255"/>
      <c r="F544" s="255"/>
      <c r="G544" s="255"/>
      <c r="H544" s="255"/>
      <c r="I544" s="60"/>
      <c r="J544" s="255"/>
      <c r="K544" s="255"/>
      <c r="L544" s="255"/>
      <c r="M544" s="255"/>
      <c r="N544" s="255"/>
      <c r="O544" s="60"/>
      <c r="P544" s="255"/>
      <c r="Q544" s="255"/>
      <c r="R544" s="255"/>
      <c r="S544" s="255"/>
      <c r="T544" s="255"/>
      <c r="U544" s="255"/>
      <c r="V544" s="255"/>
      <c r="W544" s="255"/>
      <c r="X544" s="60"/>
    </row>
    <row r="545" spans="1:24">
      <c r="A545" s="257"/>
      <c r="B545" s="60"/>
      <c r="C545" s="60"/>
      <c r="D545" s="60"/>
      <c r="E545" s="255"/>
      <c r="F545" s="255"/>
      <c r="G545" s="255"/>
      <c r="H545" s="255"/>
      <c r="I545" s="60"/>
      <c r="J545" s="255"/>
      <c r="K545" s="255"/>
      <c r="L545" s="255"/>
      <c r="M545" s="255"/>
      <c r="N545" s="255"/>
      <c r="O545" s="60"/>
      <c r="P545" s="255"/>
      <c r="Q545" s="255"/>
      <c r="R545" s="255"/>
      <c r="S545" s="255"/>
      <c r="T545" s="255"/>
      <c r="U545" s="255"/>
      <c r="V545" s="255"/>
      <c r="W545" s="255"/>
      <c r="X545" s="60"/>
    </row>
    <row r="546" spans="1:24">
      <c r="A546" s="257"/>
      <c r="B546" s="60"/>
      <c r="C546" s="60"/>
      <c r="D546" s="60"/>
      <c r="E546" s="255"/>
      <c r="F546" s="255"/>
      <c r="G546" s="255"/>
      <c r="H546" s="255"/>
      <c r="I546" s="60"/>
      <c r="J546" s="255"/>
      <c r="K546" s="255"/>
      <c r="L546" s="255"/>
      <c r="M546" s="255"/>
      <c r="N546" s="255"/>
      <c r="O546" s="60"/>
      <c r="P546" s="255"/>
      <c r="Q546" s="255"/>
      <c r="R546" s="255"/>
      <c r="S546" s="255"/>
      <c r="T546" s="255"/>
      <c r="U546" s="255"/>
      <c r="V546" s="255"/>
      <c r="W546" s="255"/>
      <c r="X546" s="60"/>
    </row>
    <row r="547" spans="1:24">
      <c r="A547" s="257"/>
      <c r="B547" s="60"/>
      <c r="C547" s="60"/>
      <c r="D547" s="60"/>
      <c r="E547" s="255"/>
      <c r="F547" s="255"/>
      <c r="G547" s="255"/>
      <c r="H547" s="255"/>
      <c r="I547" s="60"/>
      <c r="J547" s="255"/>
      <c r="K547" s="255"/>
      <c r="L547" s="255"/>
      <c r="M547" s="255"/>
      <c r="N547" s="255"/>
      <c r="O547" s="60"/>
      <c r="P547" s="255"/>
      <c r="Q547" s="255"/>
      <c r="R547" s="255"/>
      <c r="S547" s="255"/>
      <c r="T547" s="255"/>
      <c r="U547" s="255"/>
      <c r="V547" s="255"/>
      <c r="W547" s="255"/>
      <c r="X547" s="60"/>
    </row>
    <row r="548" spans="1:24">
      <c r="A548" s="257"/>
      <c r="B548" s="60"/>
      <c r="C548" s="60"/>
      <c r="D548" s="60"/>
      <c r="E548" s="255"/>
      <c r="F548" s="255"/>
      <c r="G548" s="255"/>
      <c r="H548" s="255"/>
      <c r="I548" s="60"/>
      <c r="J548" s="255"/>
      <c r="K548" s="255"/>
      <c r="L548" s="255"/>
      <c r="M548" s="255"/>
      <c r="N548" s="255"/>
      <c r="O548" s="60"/>
      <c r="P548" s="255"/>
      <c r="Q548" s="255"/>
      <c r="R548" s="255"/>
      <c r="S548" s="255"/>
      <c r="T548" s="255"/>
      <c r="U548" s="255"/>
      <c r="V548" s="255"/>
      <c r="W548" s="255"/>
      <c r="X548" s="60"/>
    </row>
    <row r="549" spans="1:24">
      <c r="A549" s="257"/>
      <c r="B549" s="60"/>
      <c r="C549" s="60"/>
      <c r="D549" s="60"/>
      <c r="E549" s="255"/>
      <c r="F549" s="255"/>
      <c r="G549" s="255"/>
      <c r="H549" s="255"/>
      <c r="I549" s="60"/>
      <c r="J549" s="255"/>
      <c r="K549" s="255"/>
      <c r="L549" s="255"/>
      <c r="M549" s="255"/>
      <c r="N549" s="255"/>
      <c r="O549" s="60"/>
      <c r="P549" s="255"/>
      <c r="Q549" s="255"/>
      <c r="R549" s="255"/>
      <c r="S549" s="255"/>
      <c r="T549" s="255"/>
      <c r="U549" s="255"/>
      <c r="V549" s="255"/>
      <c r="W549" s="255"/>
      <c r="X549" s="60"/>
    </row>
    <row r="550" spans="1:24">
      <c r="A550" s="257"/>
      <c r="B550" s="60"/>
      <c r="C550" s="60"/>
      <c r="D550" s="60"/>
      <c r="E550" s="255"/>
      <c r="F550" s="255"/>
      <c r="G550" s="255"/>
      <c r="H550" s="255"/>
      <c r="I550" s="60"/>
      <c r="J550" s="255"/>
      <c r="K550" s="255"/>
      <c r="L550" s="255"/>
      <c r="M550" s="255"/>
      <c r="N550" s="255"/>
      <c r="O550" s="60"/>
      <c r="P550" s="255"/>
      <c r="Q550" s="255"/>
      <c r="R550" s="255"/>
      <c r="S550" s="255"/>
      <c r="T550" s="255"/>
      <c r="U550" s="255"/>
      <c r="V550" s="255"/>
      <c r="W550" s="255"/>
      <c r="X550" s="60"/>
    </row>
    <row r="551" spans="1:24">
      <c r="A551" s="257"/>
      <c r="B551" s="60"/>
      <c r="C551" s="60"/>
      <c r="D551" s="60"/>
      <c r="E551" s="255"/>
      <c r="F551" s="255"/>
      <c r="G551" s="255"/>
      <c r="H551" s="255"/>
      <c r="I551" s="60"/>
      <c r="J551" s="255"/>
      <c r="K551" s="255"/>
      <c r="L551" s="255"/>
      <c r="M551" s="255"/>
      <c r="N551" s="255"/>
      <c r="O551" s="60"/>
      <c r="P551" s="255"/>
      <c r="Q551" s="255"/>
      <c r="R551" s="255"/>
      <c r="S551" s="255"/>
      <c r="T551" s="255"/>
      <c r="U551" s="255"/>
      <c r="V551" s="255"/>
      <c r="W551" s="255"/>
      <c r="X551" s="60"/>
    </row>
    <row r="552" spans="1:24">
      <c r="A552" s="257"/>
      <c r="B552" s="60"/>
      <c r="C552" s="60"/>
      <c r="D552" s="60"/>
      <c r="E552" s="255"/>
      <c r="F552" s="255"/>
      <c r="G552" s="255"/>
      <c r="H552" s="255"/>
      <c r="I552" s="60"/>
      <c r="J552" s="255"/>
      <c r="K552" s="255"/>
      <c r="L552" s="255"/>
      <c r="M552" s="255"/>
      <c r="N552" s="255"/>
      <c r="O552" s="60"/>
      <c r="P552" s="255"/>
      <c r="Q552" s="255"/>
      <c r="R552" s="255"/>
      <c r="S552" s="255"/>
      <c r="T552" s="255"/>
      <c r="U552" s="255"/>
      <c r="V552" s="255"/>
      <c r="W552" s="255"/>
      <c r="X552" s="60"/>
    </row>
    <row r="553" spans="1:24">
      <c r="A553" s="257"/>
      <c r="B553" s="60"/>
      <c r="C553" s="60"/>
      <c r="D553" s="60"/>
      <c r="E553" s="255"/>
      <c r="F553" s="255"/>
      <c r="G553" s="255"/>
      <c r="H553" s="255"/>
      <c r="I553" s="60"/>
      <c r="J553" s="255"/>
      <c r="K553" s="255"/>
      <c r="L553" s="255"/>
      <c r="M553" s="255"/>
      <c r="N553" s="255"/>
      <c r="O553" s="60"/>
      <c r="P553" s="255"/>
      <c r="Q553" s="255"/>
      <c r="R553" s="255"/>
      <c r="S553" s="255"/>
      <c r="T553" s="255"/>
      <c r="U553" s="255"/>
      <c r="V553" s="255"/>
      <c r="W553" s="255"/>
      <c r="X553" s="60"/>
    </row>
    <row r="554" spans="1:24">
      <c r="A554" s="257"/>
      <c r="B554" s="60"/>
      <c r="C554" s="60"/>
      <c r="D554" s="60"/>
      <c r="E554" s="255"/>
      <c r="F554" s="255"/>
      <c r="G554" s="255"/>
      <c r="H554" s="255"/>
      <c r="I554" s="60"/>
      <c r="J554" s="255"/>
      <c r="K554" s="255"/>
      <c r="L554" s="255"/>
      <c r="M554" s="255"/>
      <c r="N554" s="255"/>
      <c r="O554" s="60"/>
      <c r="P554" s="255"/>
      <c r="Q554" s="255"/>
      <c r="R554" s="255"/>
      <c r="S554" s="255"/>
      <c r="T554" s="255"/>
      <c r="U554" s="255"/>
      <c r="V554" s="255"/>
      <c r="W554" s="255"/>
      <c r="X554" s="60"/>
    </row>
    <row r="555" spans="1:24">
      <c r="A555" s="257"/>
      <c r="B555" s="60"/>
      <c r="C555" s="60"/>
      <c r="D555" s="60"/>
      <c r="E555" s="255"/>
      <c r="F555" s="255"/>
      <c r="G555" s="255"/>
      <c r="H555" s="255"/>
      <c r="I555" s="60"/>
      <c r="J555" s="255"/>
      <c r="K555" s="255"/>
      <c r="L555" s="255"/>
      <c r="M555" s="255"/>
      <c r="N555" s="255"/>
      <c r="O555" s="60"/>
      <c r="P555" s="255"/>
      <c r="Q555" s="255"/>
      <c r="R555" s="255"/>
      <c r="S555" s="255"/>
      <c r="T555" s="255"/>
      <c r="U555" s="255"/>
      <c r="V555" s="255"/>
      <c r="W555" s="255"/>
      <c r="X555" s="60"/>
    </row>
    <row r="556" spans="1:24">
      <c r="A556" s="257"/>
      <c r="B556" s="60"/>
      <c r="C556" s="60"/>
      <c r="D556" s="60"/>
      <c r="E556" s="255"/>
      <c r="F556" s="255"/>
      <c r="G556" s="255"/>
      <c r="H556" s="255"/>
      <c r="I556" s="60"/>
      <c r="J556" s="255"/>
      <c r="K556" s="255"/>
      <c r="L556" s="255"/>
      <c r="M556" s="255"/>
      <c r="N556" s="255"/>
      <c r="O556" s="60"/>
      <c r="P556" s="255"/>
      <c r="Q556" s="255"/>
      <c r="R556" s="255"/>
      <c r="S556" s="255"/>
      <c r="T556" s="255"/>
      <c r="U556" s="255"/>
      <c r="V556" s="255"/>
      <c r="W556" s="255"/>
      <c r="X556" s="60"/>
    </row>
    <row r="557" spans="1:24">
      <c r="A557" s="257"/>
      <c r="B557" s="60"/>
      <c r="C557" s="60"/>
      <c r="D557" s="60"/>
      <c r="E557" s="255"/>
      <c r="F557" s="255"/>
      <c r="G557" s="255"/>
      <c r="H557" s="255"/>
      <c r="I557" s="60"/>
      <c r="J557" s="255"/>
      <c r="K557" s="255"/>
      <c r="L557" s="255"/>
      <c r="M557" s="255"/>
      <c r="N557" s="255"/>
      <c r="O557" s="60"/>
      <c r="P557" s="255"/>
      <c r="Q557" s="255"/>
      <c r="R557" s="255"/>
      <c r="S557" s="255"/>
      <c r="T557" s="255"/>
      <c r="U557" s="255"/>
      <c r="V557" s="255"/>
      <c r="W557" s="255"/>
      <c r="X557" s="60"/>
    </row>
    <row r="558" spans="1:24">
      <c r="A558" s="257"/>
      <c r="B558" s="60"/>
      <c r="C558" s="60"/>
      <c r="D558" s="60"/>
      <c r="E558" s="255"/>
      <c r="F558" s="255"/>
      <c r="G558" s="255"/>
      <c r="H558" s="255"/>
      <c r="I558" s="60"/>
      <c r="J558" s="255"/>
      <c r="K558" s="255"/>
      <c r="L558" s="255"/>
      <c r="M558" s="255"/>
      <c r="N558" s="255"/>
      <c r="O558" s="60"/>
      <c r="P558" s="255"/>
      <c r="Q558" s="255"/>
      <c r="R558" s="255"/>
      <c r="S558" s="255"/>
      <c r="T558" s="255"/>
      <c r="U558" s="255"/>
      <c r="V558" s="255"/>
      <c r="W558" s="255"/>
      <c r="X558" s="60"/>
    </row>
    <row r="559" spans="1:24">
      <c r="A559" s="257"/>
      <c r="B559" s="60"/>
      <c r="C559" s="60"/>
      <c r="D559" s="60"/>
      <c r="E559" s="255"/>
      <c r="F559" s="255"/>
      <c r="G559" s="255"/>
      <c r="H559" s="255"/>
      <c r="I559" s="60"/>
      <c r="J559" s="255"/>
      <c r="K559" s="255"/>
      <c r="L559" s="255"/>
      <c r="M559" s="255"/>
      <c r="N559" s="255"/>
      <c r="O559" s="60"/>
      <c r="P559" s="255"/>
      <c r="Q559" s="255"/>
      <c r="R559" s="255"/>
      <c r="S559" s="255"/>
      <c r="T559" s="255"/>
      <c r="U559" s="255"/>
      <c r="V559" s="255"/>
      <c r="W559" s="255"/>
      <c r="X559" s="60"/>
    </row>
    <row r="560" spans="1:24">
      <c r="A560" s="257"/>
      <c r="B560" s="60"/>
      <c r="C560" s="60"/>
      <c r="D560" s="60"/>
      <c r="E560" s="255"/>
      <c r="F560" s="255"/>
      <c r="G560" s="255"/>
      <c r="H560" s="255"/>
      <c r="I560" s="60"/>
      <c r="J560" s="255"/>
      <c r="K560" s="255"/>
      <c r="L560" s="255"/>
      <c r="M560" s="255"/>
      <c r="N560" s="255"/>
      <c r="O560" s="60"/>
      <c r="P560" s="255"/>
      <c r="Q560" s="255"/>
      <c r="R560" s="255"/>
      <c r="S560" s="255"/>
      <c r="T560" s="255"/>
      <c r="U560" s="255"/>
      <c r="V560" s="255"/>
      <c r="W560" s="255"/>
      <c r="X560" s="60"/>
    </row>
    <row r="561" spans="1:24">
      <c r="A561" s="257"/>
      <c r="B561" s="60"/>
      <c r="C561" s="60"/>
      <c r="D561" s="60"/>
      <c r="E561" s="255"/>
      <c r="F561" s="255"/>
      <c r="G561" s="255"/>
      <c r="H561" s="255"/>
      <c r="I561" s="60"/>
      <c r="J561" s="255"/>
      <c r="K561" s="255"/>
      <c r="L561" s="255"/>
      <c r="M561" s="255"/>
      <c r="N561" s="255"/>
      <c r="O561" s="60"/>
      <c r="P561" s="255"/>
      <c r="Q561" s="255"/>
      <c r="R561" s="255"/>
      <c r="S561" s="255"/>
      <c r="T561" s="255"/>
      <c r="U561" s="255"/>
      <c r="V561" s="255"/>
      <c r="W561" s="255"/>
      <c r="X561" s="60"/>
    </row>
    <row r="562" spans="1:24">
      <c r="A562" s="257"/>
      <c r="B562" s="60"/>
      <c r="C562" s="60"/>
      <c r="D562" s="60"/>
      <c r="E562" s="255"/>
      <c r="F562" s="255"/>
      <c r="G562" s="255"/>
      <c r="H562" s="255"/>
      <c r="I562" s="60"/>
      <c r="J562" s="255"/>
      <c r="K562" s="255"/>
      <c r="L562" s="255"/>
      <c r="M562" s="255"/>
      <c r="N562" s="255"/>
      <c r="O562" s="60"/>
      <c r="P562" s="255"/>
      <c r="Q562" s="255"/>
      <c r="R562" s="255"/>
      <c r="S562" s="255"/>
      <c r="T562" s="255"/>
      <c r="U562" s="255"/>
      <c r="V562" s="255"/>
      <c r="W562" s="255"/>
      <c r="X562" s="60"/>
    </row>
    <row r="563" spans="1:24">
      <c r="A563" s="257"/>
      <c r="B563" s="60"/>
      <c r="C563" s="60"/>
      <c r="D563" s="60"/>
      <c r="E563" s="255"/>
      <c r="F563" s="255"/>
      <c r="G563" s="255"/>
      <c r="H563" s="255"/>
      <c r="I563" s="60"/>
      <c r="J563" s="255"/>
      <c r="K563" s="255"/>
      <c r="L563" s="255"/>
      <c r="M563" s="255"/>
      <c r="N563" s="255"/>
      <c r="O563" s="60"/>
      <c r="P563" s="255"/>
      <c r="Q563" s="255"/>
      <c r="R563" s="255"/>
      <c r="S563" s="255"/>
      <c r="T563" s="255"/>
      <c r="U563" s="255"/>
      <c r="V563" s="255"/>
      <c r="W563" s="255"/>
      <c r="X563" s="60"/>
    </row>
    <row r="564" spans="1:24">
      <c r="A564" s="257"/>
      <c r="B564" s="60"/>
      <c r="C564" s="60"/>
      <c r="D564" s="60"/>
      <c r="E564" s="255"/>
      <c r="F564" s="255"/>
      <c r="G564" s="255"/>
      <c r="H564" s="255"/>
      <c r="I564" s="60"/>
      <c r="J564" s="255"/>
      <c r="K564" s="255"/>
      <c r="L564" s="255"/>
      <c r="M564" s="255"/>
      <c r="N564" s="255"/>
      <c r="O564" s="60"/>
      <c r="P564" s="255"/>
      <c r="Q564" s="255"/>
      <c r="R564" s="255"/>
      <c r="S564" s="255"/>
      <c r="T564" s="255"/>
      <c r="U564" s="255"/>
      <c r="V564" s="255"/>
      <c r="W564" s="255"/>
      <c r="X564" s="60"/>
    </row>
    <row r="565" spans="1:24">
      <c r="A565" s="257"/>
      <c r="B565" s="60"/>
      <c r="C565" s="60"/>
      <c r="D565" s="60"/>
      <c r="E565" s="255"/>
      <c r="F565" s="255"/>
      <c r="G565" s="255"/>
      <c r="H565" s="255"/>
      <c r="I565" s="60"/>
      <c r="J565" s="255"/>
      <c r="K565" s="255"/>
      <c r="L565" s="255"/>
      <c r="M565" s="255"/>
      <c r="N565" s="255"/>
      <c r="O565" s="60"/>
      <c r="P565" s="255"/>
      <c r="Q565" s="255"/>
      <c r="R565" s="255"/>
      <c r="S565" s="255"/>
      <c r="T565" s="255"/>
      <c r="U565" s="255"/>
      <c r="V565" s="255"/>
      <c r="W565" s="255"/>
      <c r="X565" s="60"/>
    </row>
    <row r="566" spans="1:24">
      <c r="A566" s="257"/>
      <c r="B566" s="60"/>
      <c r="C566" s="60"/>
      <c r="D566" s="60"/>
      <c r="E566" s="255"/>
      <c r="F566" s="255"/>
      <c r="G566" s="255"/>
      <c r="H566" s="255"/>
      <c r="I566" s="60"/>
      <c r="J566" s="255"/>
      <c r="K566" s="255"/>
      <c r="L566" s="255"/>
      <c r="M566" s="255"/>
      <c r="N566" s="255"/>
      <c r="O566" s="60"/>
      <c r="P566" s="255"/>
      <c r="Q566" s="255"/>
      <c r="R566" s="255"/>
      <c r="S566" s="255"/>
      <c r="T566" s="255"/>
      <c r="U566" s="255"/>
      <c r="V566" s="255"/>
      <c r="W566" s="255"/>
      <c r="X566" s="60"/>
    </row>
    <row r="567" spans="1:24">
      <c r="A567" s="257"/>
      <c r="B567" s="60"/>
      <c r="C567" s="60"/>
      <c r="D567" s="60"/>
      <c r="E567" s="255"/>
      <c r="F567" s="255"/>
      <c r="G567" s="255"/>
      <c r="H567" s="255"/>
      <c r="I567" s="60"/>
      <c r="J567" s="255"/>
      <c r="K567" s="255"/>
      <c r="L567" s="255"/>
      <c r="M567" s="255"/>
      <c r="N567" s="255"/>
      <c r="O567" s="60"/>
      <c r="P567" s="255"/>
      <c r="Q567" s="255"/>
      <c r="R567" s="255"/>
      <c r="S567" s="255"/>
      <c r="T567" s="255"/>
      <c r="U567" s="255"/>
      <c r="V567" s="255"/>
      <c r="W567" s="255"/>
      <c r="X567" s="60"/>
    </row>
    <row r="568" spans="1:24">
      <c r="A568" s="257"/>
      <c r="B568" s="60"/>
      <c r="C568" s="60"/>
      <c r="D568" s="60"/>
      <c r="E568" s="255"/>
      <c r="F568" s="255"/>
      <c r="G568" s="255"/>
      <c r="H568" s="255"/>
      <c r="I568" s="60"/>
      <c r="J568" s="255"/>
      <c r="K568" s="255"/>
      <c r="L568" s="255"/>
      <c r="M568" s="255"/>
      <c r="N568" s="255"/>
      <c r="O568" s="60"/>
      <c r="P568" s="255"/>
      <c r="Q568" s="255"/>
      <c r="R568" s="255"/>
      <c r="S568" s="255"/>
      <c r="T568" s="255"/>
      <c r="U568" s="255"/>
      <c r="V568" s="255"/>
      <c r="W568" s="255"/>
      <c r="X568" s="60"/>
    </row>
    <row r="569" spans="1:24">
      <c r="A569" s="257"/>
      <c r="B569" s="60"/>
      <c r="C569" s="60"/>
      <c r="D569" s="60"/>
      <c r="E569" s="255"/>
      <c r="F569" s="255"/>
      <c r="G569" s="255"/>
      <c r="H569" s="255"/>
      <c r="I569" s="60"/>
      <c r="J569" s="255"/>
      <c r="K569" s="255"/>
      <c r="L569" s="255"/>
      <c r="M569" s="255"/>
      <c r="N569" s="255"/>
      <c r="O569" s="60"/>
      <c r="P569" s="255"/>
      <c r="Q569" s="255"/>
      <c r="R569" s="255"/>
      <c r="S569" s="255"/>
      <c r="T569" s="255"/>
      <c r="U569" s="255"/>
      <c r="V569" s="255"/>
      <c r="W569" s="255"/>
      <c r="X569" s="60"/>
    </row>
    <row r="570" spans="1:24">
      <c r="A570" s="257"/>
      <c r="B570" s="60"/>
      <c r="C570" s="60"/>
      <c r="D570" s="60"/>
      <c r="E570" s="255"/>
      <c r="F570" s="255"/>
      <c r="G570" s="255"/>
      <c r="H570" s="255"/>
      <c r="I570" s="60"/>
      <c r="J570" s="255"/>
      <c r="K570" s="255"/>
      <c r="L570" s="255"/>
      <c r="M570" s="255"/>
      <c r="N570" s="255"/>
      <c r="O570" s="60"/>
      <c r="P570" s="255"/>
      <c r="Q570" s="255"/>
      <c r="R570" s="255"/>
      <c r="S570" s="255"/>
      <c r="T570" s="255"/>
      <c r="U570" s="255"/>
      <c r="V570" s="255"/>
      <c r="W570" s="255"/>
      <c r="X570" s="60"/>
    </row>
    <row r="571" spans="1:24">
      <c r="A571" s="257"/>
      <c r="B571" s="60"/>
      <c r="C571" s="60"/>
      <c r="D571" s="60"/>
      <c r="E571" s="255"/>
      <c r="F571" s="255"/>
      <c r="G571" s="255"/>
      <c r="H571" s="255"/>
      <c r="I571" s="60"/>
      <c r="J571" s="255"/>
      <c r="K571" s="255"/>
      <c r="L571" s="255"/>
      <c r="M571" s="255"/>
      <c r="N571" s="255"/>
      <c r="O571" s="60"/>
      <c r="P571" s="255"/>
      <c r="Q571" s="255"/>
      <c r="R571" s="255"/>
      <c r="S571" s="255"/>
      <c r="T571" s="255"/>
      <c r="U571" s="255"/>
      <c r="V571" s="255"/>
      <c r="W571" s="255"/>
      <c r="X571" s="60"/>
    </row>
    <row r="572" spans="1:24">
      <c r="A572" s="257"/>
      <c r="B572" s="60"/>
      <c r="C572" s="60"/>
      <c r="D572" s="60"/>
      <c r="E572" s="255"/>
      <c r="F572" s="255"/>
      <c r="G572" s="255"/>
      <c r="H572" s="255"/>
      <c r="I572" s="60"/>
      <c r="J572" s="255"/>
      <c r="K572" s="255"/>
      <c r="L572" s="255"/>
      <c r="M572" s="255"/>
      <c r="N572" s="255"/>
      <c r="O572" s="60"/>
      <c r="P572" s="255"/>
      <c r="Q572" s="255"/>
      <c r="R572" s="255"/>
      <c r="S572" s="255"/>
      <c r="T572" s="255"/>
      <c r="U572" s="255"/>
      <c r="V572" s="255"/>
      <c r="W572" s="255"/>
      <c r="X572" s="60"/>
    </row>
    <row r="573" spans="1:24">
      <c r="A573" s="257"/>
      <c r="B573" s="60"/>
      <c r="C573" s="60"/>
      <c r="D573" s="60"/>
      <c r="E573" s="255"/>
      <c r="F573" s="255"/>
      <c r="G573" s="255"/>
      <c r="H573" s="255"/>
      <c r="I573" s="60"/>
      <c r="J573" s="255"/>
      <c r="K573" s="255"/>
      <c r="L573" s="255"/>
      <c r="M573" s="255"/>
      <c r="N573" s="255"/>
      <c r="O573" s="60"/>
      <c r="P573" s="255"/>
      <c r="Q573" s="255"/>
      <c r="R573" s="255"/>
      <c r="S573" s="255"/>
      <c r="T573" s="255"/>
      <c r="U573" s="255"/>
      <c r="V573" s="255"/>
      <c r="W573" s="255"/>
      <c r="X573" s="60"/>
    </row>
    <row r="574" spans="1:24">
      <c r="A574" s="257"/>
      <c r="B574" s="60"/>
      <c r="C574" s="60"/>
      <c r="D574" s="60"/>
      <c r="E574" s="255"/>
      <c r="F574" s="255"/>
      <c r="G574" s="255"/>
      <c r="H574" s="255"/>
      <c r="I574" s="60"/>
      <c r="J574" s="255"/>
      <c r="K574" s="255"/>
      <c r="L574" s="255"/>
      <c r="M574" s="255"/>
      <c r="N574" s="255"/>
      <c r="O574" s="60"/>
      <c r="P574" s="255"/>
      <c r="Q574" s="255"/>
      <c r="R574" s="255"/>
      <c r="S574" s="255"/>
      <c r="T574" s="255"/>
      <c r="U574" s="255"/>
      <c r="V574" s="255"/>
      <c r="W574" s="255"/>
      <c r="X574" s="60"/>
    </row>
    <row r="575" spans="1:24">
      <c r="A575" s="257"/>
      <c r="B575" s="60"/>
      <c r="C575" s="60"/>
      <c r="D575" s="60"/>
      <c r="E575" s="255"/>
      <c r="F575" s="255"/>
      <c r="G575" s="255"/>
      <c r="H575" s="255"/>
      <c r="I575" s="60"/>
      <c r="J575" s="255"/>
      <c r="K575" s="255"/>
      <c r="L575" s="255"/>
      <c r="M575" s="255"/>
      <c r="N575" s="255"/>
      <c r="O575" s="60"/>
      <c r="P575" s="255"/>
      <c r="Q575" s="255"/>
      <c r="R575" s="255"/>
      <c r="S575" s="255"/>
      <c r="T575" s="255"/>
      <c r="U575" s="255"/>
      <c r="V575" s="255"/>
      <c r="W575" s="255"/>
      <c r="X575" s="60"/>
    </row>
    <row r="576" spans="1:24">
      <c r="A576" s="257"/>
      <c r="B576" s="60"/>
      <c r="C576" s="60"/>
      <c r="D576" s="60"/>
      <c r="E576" s="255"/>
      <c r="F576" s="255"/>
      <c r="G576" s="255"/>
      <c r="H576" s="255"/>
      <c r="I576" s="60"/>
      <c r="J576" s="255"/>
      <c r="K576" s="255"/>
      <c r="L576" s="255"/>
      <c r="M576" s="255"/>
      <c r="N576" s="255"/>
      <c r="O576" s="60"/>
      <c r="P576" s="255"/>
      <c r="Q576" s="255"/>
      <c r="R576" s="255"/>
      <c r="S576" s="255"/>
      <c r="T576" s="255"/>
      <c r="U576" s="255"/>
      <c r="V576" s="255"/>
      <c r="W576" s="255"/>
      <c r="X576" s="60"/>
    </row>
    <row r="577" spans="1:24">
      <c r="A577" s="257"/>
      <c r="B577" s="60"/>
      <c r="C577" s="60"/>
      <c r="D577" s="60"/>
      <c r="E577" s="255"/>
      <c r="F577" s="255"/>
      <c r="G577" s="255"/>
      <c r="H577" s="255"/>
      <c r="I577" s="60"/>
      <c r="J577" s="255"/>
      <c r="K577" s="255"/>
      <c r="L577" s="255"/>
      <c r="M577" s="255"/>
      <c r="N577" s="255"/>
      <c r="O577" s="60"/>
      <c r="P577" s="255"/>
      <c r="Q577" s="255"/>
      <c r="R577" s="255"/>
      <c r="S577" s="255"/>
      <c r="T577" s="255"/>
      <c r="U577" s="255"/>
      <c r="V577" s="255"/>
      <c r="W577" s="255"/>
      <c r="X577" s="60"/>
    </row>
    <row r="578" spans="1:24">
      <c r="A578" s="257"/>
      <c r="B578" s="60"/>
      <c r="C578" s="60"/>
      <c r="D578" s="60"/>
      <c r="E578" s="255"/>
      <c r="F578" s="255"/>
      <c r="G578" s="255"/>
      <c r="H578" s="255"/>
      <c r="I578" s="60"/>
      <c r="J578" s="255"/>
      <c r="K578" s="255"/>
      <c r="L578" s="255"/>
      <c r="M578" s="255"/>
      <c r="N578" s="255"/>
      <c r="O578" s="60"/>
      <c r="P578" s="255"/>
      <c r="Q578" s="255"/>
      <c r="R578" s="255"/>
      <c r="S578" s="255"/>
      <c r="T578" s="255"/>
      <c r="U578" s="255"/>
      <c r="V578" s="255"/>
      <c r="W578" s="255"/>
      <c r="X578" s="60"/>
    </row>
    <row r="579" spans="1:24">
      <c r="A579" s="257"/>
      <c r="B579" s="60"/>
      <c r="C579" s="60"/>
      <c r="D579" s="60"/>
      <c r="E579" s="255"/>
      <c r="F579" s="255"/>
      <c r="G579" s="255"/>
      <c r="H579" s="255"/>
      <c r="I579" s="60"/>
      <c r="J579" s="255"/>
      <c r="K579" s="255"/>
      <c r="L579" s="255"/>
      <c r="M579" s="255"/>
      <c r="N579" s="255"/>
      <c r="O579" s="60"/>
      <c r="P579" s="255"/>
      <c r="Q579" s="255"/>
      <c r="R579" s="255"/>
      <c r="S579" s="255"/>
      <c r="T579" s="255"/>
      <c r="U579" s="255"/>
      <c r="V579" s="255"/>
      <c r="W579" s="255"/>
      <c r="X579" s="60"/>
    </row>
    <row r="580" spans="1:24">
      <c r="A580" s="257"/>
      <c r="B580" s="60"/>
      <c r="C580" s="60"/>
      <c r="D580" s="60"/>
      <c r="E580" s="255"/>
      <c r="F580" s="255"/>
      <c r="G580" s="255"/>
      <c r="H580" s="255"/>
      <c r="I580" s="60"/>
      <c r="J580" s="255"/>
      <c r="K580" s="255"/>
      <c r="L580" s="255"/>
      <c r="M580" s="255"/>
      <c r="N580" s="255"/>
      <c r="O580" s="60"/>
      <c r="P580" s="255"/>
      <c r="Q580" s="255"/>
      <c r="R580" s="255"/>
      <c r="S580" s="255"/>
      <c r="T580" s="255"/>
      <c r="U580" s="255"/>
      <c r="V580" s="255"/>
      <c r="W580" s="255"/>
      <c r="X580" s="60"/>
    </row>
    <row r="581" spans="1:24">
      <c r="A581" s="257"/>
      <c r="B581" s="60"/>
      <c r="C581" s="60"/>
      <c r="D581" s="60"/>
      <c r="E581" s="255"/>
      <c r="F581" s="255"/>
      <c r="G581" s="255"/>
      <c r="H581" s="255"/>
      <c r="I581" s="60"/>
      <c r="J581" s="255"/>
      <c r="K581" s="255"/>
      <c r="L581" s="255"/>
      <c r="M581" s="255"/>
      <c r="N581" s="255"/>
      <c r="O581" s="60"/>
      <c r="P581" s="255"/>
      <c r="Q581" s="255"/>
      <c r="R581" s="255"/>
      <c r="S581" s="255"/>
      <c r="T581" s="255"/>
      <c r="U581" s="255"/>
      <c r="V581" s="255"/>
      <c r="W581" s="255"/>
      <c r="X581" s="60"/>
    </row>
    <row r="582" spans="1:24">
      <c r="A582" s="257"/>
      <c r="B582" s="60"/>
      <c r="C582" s="60"/>
      <c r="D582" s="60"/>
      <c r="E582" s="255"/>
      <c r="F582" s="255"/>
      <c r="G582" s="255"/>
      <c r="H582" s="255"/>
      <c r="I582" s="60"/>
      <c r="J582" s="255"/>
      <c r="K582" s="255"/>
      <c r="L582" s="255"/>
      <c r="M582" s="255"/>
      <c r="N582" s="255"/>
      <c r="O582" s="60"/>
      <c r="P582" s="255"/>
      <c r="Q582" s="255"/>
      <c r="R582" s="255"/>
      <c r="S582" s="255"/>
      <c r="T582" s="255"/>
      <c r="U582" s="255"/>
      <c r="V582" s="255"/>
      <c r="W582" s="255"/>
      <c r="X582" s="60"/>
    </row>
    <row r="583" spans="1:24">
      <c r="A583" s="257"/>
      <c r="B583" s="60"/>
      <c r="C583" s="60"/>
      <c r="D583" s="60"/>
      <c r="E583" s="255"/>
      <c r="F583" s="255"/>
      <c r="G583" s="255"/>
      <c r="H583" s="255"/>
      <c r="I583" s="60"/>
      <c r="J583" s="255"/>
      <c r="K583" s="255"/>
      <c r="L583" s="255"/>
      <c r="M583" s="255"/>
      <c r="N583" s="255"/>
      <c r="O583" s="60"/>
      <c r="P583" s="255"/>
      <c r="Q583" s="255"/>
      <c r="R583" s="255"/>
      <c r="S583" s="255"/>
      <c r="T583" s="255"/>
      <c r="U583" s="255"/>
      <c r="V583" s="255"/>
      <c r="W583" s="255"/>
      <c r="X583" s="60"/>
    </row>
    <row r="584" spans="1:24">
      <c r="A584" s="257"/>
      <c r="B584" s="60"/>
      <c r="C584" s="60"/>
      <c r="D584" s="60"/>
      <c r="E584" s="255"/>
      <c r="F584" s="255"/>
      <c r="G584" s="255"/>
      <c r="H584" s="255"/>
      <c r="I584" s="60"/>
      <c r="J584" s="255"/>
      <c r="K584" s="255"/>
      <c r="L584" s="255"/>
      <c r="M584" s="255"/>
      <c r="N584" s="255"/>
      <c r="O584" s="60"/>
      <c r="P584" s="255"/>
      <c r="Q584" s="255"/>
      <c r="R584" s="255"/>
      <c r="S584" s="255"/>
      <c r="T584" s="255"/>
      <c r="U584" s="255"/>
      <c r="V584" s="255"/>
      <c r="W584" s="255"/>
      <c r="X584" s="60"/>
    </row>
    <row r="585" spans="1:24">
      <c r="A585" s="257"/>
      <c r="B585" s="60"/>
      <c r="C585" s="60"/>
      <c r="D585" s="60"/>
      <c r="E585" s="255"/>
      <c r="F585" s="255"/>
      <c r="G585" s="255"/>
      <c r="H585" s="255"/>
      <c r="I585" s="60"/>
      <c r="J585" s="255"/>
      <c r="K585" s="255"/>
      <c r="L585" s="255"/>
      <c r="M585" s="255"/>
      <c r="N585" s="255"/>
      <c r="O585" s="60"/>
      <c r="P585" s="255"/>
      <c r="Q585" s="255"/>
      <c r="R585" s="255"/>
      <c r="S585" s="255"/>
      <c r="T585" s="255"/>
      <c r="U585" s="255"/>
      <c r="V585" s="255"/>
      <c r="W585" s="255"/>
      <c r="X585" s="60"/>
    </row>
    <row r="586" spans="1:24">
      <c r="A586" s="257"/>
      <c r="B586" s="60"/>
      <c r="C586" s="60"/>
      <c r="D586" s="60"/>
      <c r="E586" s="255"/>
      <c r="F586" s="255"/>
      <c r="G586" s="255"/>
      <c r="H586" s="255"/>
      <c r="I586" s="60"/>
      <c r="J586" s="255"/>
      <c r="K586" s="255"/>
      <c r="L586" s="255"/>
      <c r="M586" s="255"/>
      <c r="N586" s="255"/>
      <c r="O586" s="60"/>
      <c r="P586" s="255"/>
      <c r="Q586" s="255"/>
      <c r="R586" s="255"/>
      <c r="S586" s="255"/>
      <c r="T586" s="255"/>
      <c r="U586" s="255"/>
      <c r="V586" s="255"/>
      <c r="W586" s="255"/>
      <c r="X586" s="60"/>
    </row>
    <row r="587" spans="1:24">
      <c r="A587" s="257"/>
      <c r="B587" s="60"/>
      <c r="C587" s="60"/>
      <c r="D587" s="60"/>
      <c r="E587" s="255"/>
      <c r="F587" s="255"/>
      <c r="G587" s="255"/>
      <c r="H587" s="255"/>
      <c r="I587" s="60"/>
      <c r="J587" s="255"/>
      <c r="K587" s="255"/>
      <c r="L587" s="255"/>
      <c r="M587" s="255"/>
      <c r="N587" s="255"/>
      <c r="O587" s="60"/>
      <c r="P587" s="255"/>
      <c r="Q587" s="255"/>
      <c r="R587" s="255"/>
      <c r="S587" s="255"/>
      <c r="T587" s="255"/>
      <c r="U587" s="255"/>
      <c r="V587" s="255"/>
      <c r="W587" s="255"/>
      <c r="X587" s="60"/>
    </row>
    <row r="588" spans="1:24">
      <c r="A588" s="257"/>
      <c r="B588" s="60"/>
      <c r="C588" s="60"/>
      <c r="D588" s="60"/>
      <c r="E588" s="255"/>
      <c r="F588" s="255"/>
      <c r="G588" s="255"/>
      <c r="H588" s="255"/>
      <c r="I588" s="60"/>
      <c r="J588" s="255"/>
      <c r="K588" s="255"/>
      <c r="L588" s="255"/>
      <c r="M588" s="255"/>
      <c r="N588" s="255"/>
      <c r="O588" s="60"/>
      <c r="P588" s="255"/>
      <c r="Q588" s="255"/>
      <c r="R588" s="255"/>
      <c r="S588" s="255"/>
      <c r="T588" s="255"/>
      <c r="U588" s="255"/>
      <c r="V588" s="255"/>
      <c r="W588" s="255"/>
      <c r="X588" s="60"/>
    </row>
    <row r="589" spans="1:24">
      <c r="A589" s="257"/>
      <c r="B589" s="60"/>
      <c r="C589" s="60"/>
      <c r="D589" s="60"/>
      <c r="E589" s="255"/>
      <c r="F589" s="255"/>
      <c r="G589" s="255"/>
      <c r="H589" s="255"/>
      <c r="I589" s="60"/>
      <c r="J589" s="255"/>
      <c r="K589" s="255"/>
      <c r="L589" s="255"/>
      <c r="M589" s="255"/>
      <c r="N589" s="255"/>
      <c r="O589" s="60"/>
      <c r="P589" s="255"/>
      <c r="Q589" s="255"/>
      <c r="R589" s="255"/>
      <c r="S589" s="255"/>
      <c r="T589" s="255"/>
      <c r="U589" s="255"/>
      <c r="V589" s="255"/>
      <c r="W589" s="255"/>
      <c r="X589" s="60"/>
    </row>
    <row r="590" spans="1:24">
      <c r="A590" s="257"/>
      <c r="B590" s="60"/>
      <c r="C590" s="60"/>
      <c r="D590" s="60"/>
      <c r="E590" s="255"/>
      <c r="F590" s="255"/>
      <c r="G590" s="255"/>
      <c r="H590" s="255"/>
      <c r="I590" s="60"/>
      <c r="J590" s="255"/>
      <c r="K590" s="255"/>
      <c r="L590" s="255"/>
      <c r="M590" s="255"/>
      <c r="N590" s="255"/>
      <c r="O590" s="60"/>
      <c r="P590" s="255"/>
      <c r="Q590" s="255"/>
      <c r="R590" s="255"/>
      <c r="S590" s="255"/>
      <c r="T590" s="255"/>
      <c r="U590" s="255"/>
      <c r="V590" s="255"/>
      <c r="W590" s="255"/>
      <c r="X590" s="60"/>
    </row>
    <row r="591" spans="1:24">
      <c r="A591" s="257"/>
      <c r="B591" s="60"/>
      <c r="C591" s="60"/>
      <c r="D591" s="60"/>
      <c r="E591" s="255"/>
      <c r="F591" s="255"/>
      <c r="G591" s="255"/>
      <c r="H591" s="255"/>
      <c r="I591" s="60"/>
      <c r="J591" s="255"/>
      <c r="K591" s="255"/>
      <c r="L591" s="255"/>
      <c r="M591" s="255"/>
      <c r="N591" s="255"/>
      <c r="O591" s="60"/>
      <c r="P591" s="255"/>
      <c r="Q591" s="255"/>
      <c r="R591" s="255"/>
      <c r="S591" s="255"/>
      <c r="T591" s="255"/>
      <c r="U591" s="255"/>
      <c r="V591" s="255"/>
      <c r="W591" s="255"/>
      <c r="X591" s="60"/>
    </row>
    <row r="592" spans="1:24">
      <c r="A592" s="257"/>
      <c r="B592" s="60"/>
      <c r="C592" s="60"/>
      <c r="D592" s="60"/>
      <c r="E592" s="255"/>
      <c r="F592" s="255"/>
      <c r="G592" s="255"/>
      <c r="H592" s="255"/>
      <c r="I592" s="60"/>
      <c r="J592" s="255"/>
      <c r="K592" s="255"/>
      <c r="L592" s="255"/>
      <c r="M592" s="255"/>
      <c r="N592" s="255"/>
      <c r="O592" s="60"/>
      <c r="P592" s="255"/>
      <c r="Q592" s="255"/>
      <c r="R592" s="255"/>
      <c r="S592" s="255"/>
      <c r="T592" s="255"/>
      <c r="U592" s="255"/>
      <c r="V592" s="255"/>
      <c r="W592" s="255"/>
      <c r="X592" s="60"/>
    </row>
    <row r="593" spans="1:24">
      <c r="A593" s="257"/>
      <c r="B593" s="60"/>
      <c r="C593" s="60"/>
      <c r="D593" s="60"/>
      <c r="E593" s="255"/>
      <c r="F593" s="255"/>
      <c r="G593" s="255"/>
      <c r="H593" s="255"/>
      <c r="I593" s="60"/>
      <c r="J593" s="255"/>
      <c r="K593" s="255"/>
      <c r="L593" s="255"/>
      <c r="M593" s="255"/>
      <c r="N593" s="255"/>
      <c r="O593" s="60"/>
      <c r="P593" s="255"/>
      <c r="Q593" s="255"/>
      <c r="R593" s="255"/>
      <c r="S593" s="255"/>
      <c r="T593" s="255"/>
      <c r="U593" s="255"/>
      <c r="V593" s="255"/>
      <c r="W593" s="255"/>
      <c r="X593" s="60"/>
    </row>
    <row r="594" spans="1:24">
      <c r="A594" s="257"/>
      <c r="B594" s="60"/>
      <c r="C594" s="60"/>
      <c r="D594" s="60"/>
      <c r="E594" s="255"/>
      <c r="F594" s="255"/>
      <c r="G594" s="255"/>
      <c r="H594" s="255"/>
      <c r="I594" s="60"/>
      <c r="J594" s="255"/>
      <c r="K594" s="255"/>
      <c r="L594" s="255"/>
      <c r="M594" s="255"/>
      <c r="N594" s="255"/>
      <c r="O594" s="60"/>
      <c r="P594" s="255"/>
      <c r="Q594" s="255"/>
      <c r="R594" s="255"/>
      <c r="S594" s="255"/>
      <c r="T594" s="255"/>
      <c r="U594" s="255"/>
      <c r="V594" s="255"/>
      <c r="W594" s="255"/>
      <c r="X594" s="60"/>
    </row>
    <row r="595" spans="1:24">
      <c r="A595" s="257"/>
      <c r="B595" s="60"/>
      <c r="C595" s="60"/>
      <c r="D595" s="60"/>
      <c r="E595" s="255"/>
      <c r="F595" s="255"/>
      <c r="G595" s="255"/>
      <c r="H595" s="255"/>
      <c r="I595" s="60"/>
      <c r="J595" s="255"/>
      <c r="K595" s="255"/>
      <c r="L595" s="255"/>
      <c r="M595" s="255"/>
      <c r="N595" s="255"/>
      <c r="O595" s="60"/>
      <c r="P595" s="255"/>
      <c r="Q595" s="255"/>
      <c r="R595" s="255"/>
      <c r="S595" s="255"/>
      <c r="T595" s="255"/>
      <c r="U595" s="255"/>
      <c r="V595" s="255"/>
      <c r="W595" s="255"/>
      <c r="X595" s="60"/>
    </row>
    <row r="596" spans="1:24">
      <c r="A596" s="257"/>
      <c r="B596" s="60"/>
      <c r="C596" s="60"/>
      <c r="D596" s="60"/>
      <c r="E596" s="255"/>
      <c r="F596" s="255"/>
      <c r="G596" s="255"/>
      <c r="H596" s="255"/>
      <c r="I596" s="60"/>
      <c r="J596" s="255"/>
      <c r="K596" s="255"/>
      <c r="L596" s="255"/>
      <c r="M596" s="255"/>
      <c r="N596" s="255"/>
      <c r="O596" s="60"/>
      <c r="P596" s="255"/>
      <c r="Q596" s="255"/>
      <c r="R596" s="255"/>
      <c r="S596" s="255"/>
      <c r="T596" s="255"/>
      <c r="U596" s="255"/>
      <c r="V596" s="255"/>
      <c r="W596" s="255"/>
      <c r="X596" s="60"/>
    </row>
    <row r="597" spans="1:24">
      <c r="A597" s="257"/>
      <c r="B597" s="60"/>
      <c r="C597" s="60"/>
      <c r="D597" s="60"/>
      <c r="E597" s="255"/>
      <c r="F597" s="255"/>
      <c r="G597" s="255"/>
      <c r="H597" s="255"/>
      <c r="I597" s="60"/>
      <c r="J597" s="255"/>
      <c r="K597" s="255"/>
      <c r="L597" s="255"/>
      <c r="M597" s="255"/>
      <c r="N597" s="255"/>
      <c r="O597" s="60"/>
      <c r="P597" s="255"/>
      <c r="Q597" s="255"/>
      <c r="R597" s="255"/>
      <c r="S597" s="255"/>
      <c r="T597" s="255"/>
      <c r="U597" s="255"/>
      <c r="V597" s="255"/>
      <c r="W597" s="255"/>
      <c r="X597" s="60"/>
    </row>
    <row r="598" spans="1:24">
      <c r="A598" s="257"/>
      <c r="B598" s="60"/>
      <c r="C598" s="60"/>
      <c r="D598" s="60"/>
      <c r="E598" s="255"/>
      <c r="F598" s="255"/>
      <c r="G598" s="255"/>
      <c r="H598" s="255"/>
      <c r="I598" s="60"/>
      <c r="J598" s="255"/>
      <c r="K598" s="255"/>
      <c r="L598" s="255"/>
      <c r="M598" s="255"/>
      <c r="N598" s="255"/>
      <c r="O598" s="60"/>
      <c r="P598" s="255"/>
      <c r="Q598" s="255"/>
      <c r="R598" s="255"/>
      <c r="S598" s="255"/>
      <c r="T598" s="255"/>
      <c r="U598" s="255"/>
      <c r="V598" s="255"/>
      <c r="W598" s="255"/>
      <c r="X598" s="60"/>
    </row>
    <row r="599" spans="1:24">
      <c r="A599" s="257"/>
      <c r="B599" s="60"/>
      <c r="C599" s="60"/>
      <c r="D599" s="60"/>
      <c r="E599" s="255"/>
      <c r="F599" s="255"/>
      <c r="G599" s="255"/>
      <c r="H599" s="255"/>
      <c r="I599" s="60"/>
      <c r="J599" s="255"/>
      <c r="K599" s="255"/>
      <c r="L599" s="255"/>
      <c r="M599" s="255"/>
      <c r="N599" s="255"/>
      <c r="O599" s="60"/>
      <c r="P599" s="255"/>
      <c r="Q599" s="255"/>
      <c r="R599" s="255"/>
      <c r="S599" s="255"/>
      <c r="T599" s="255"/>
      <c r="U599" s="255"/>
      <c r="V599" s="255"/>
      <c r="W599" s="255"/>
      <c r="X599" s="60"/>
    </row>
    <row r="600" spans="1:24">
      <c r="A600" s="257"/>
      <c r="B600" s="60"/>
      <c r="C600" s="60"/>
      <c r="D600" s="60"/>
      <c r="E600" s="255"/>
      <c r="F600" s="255"/>
      <c r="G600" s="255"/>
      <c r="H600" s="255"/>
      <c r="I600" s="60"/>
      <c r="J600" s="255"/>
      <c r="K600" s="255"/>
      <c r="L600" s="255"/>
      <c r="M600" s="255"/>
      <c r="N600" s="255"/>
      <c r="O600" s="60"/>
      <c r="P600" s="255"/>
      <c r="Q600" s="255"/>
      <c r="R600" s="255"/>
      <c r="S600" s="255"/>
      <c r="T600" s="255"/>
      <c r="U600" s="255"/>
      <c r="V600" s="255"/>
      <c r="W600" s="255"/>
      <c r="X600" s="60"/>
    </row>
    <row r="601" spans="1:24">
      <c r="A601" s="257"/>
      <c r="B601" s="60"/>
      <c r="C601" s="60"/>
      <c r="D601" s="60"/>
      <c r="E601" s="255"/>
      <c r="F601" s="255"/>
      <c r="G601" s="255"/>
      <c r="H601" s="255"/>
      <c r="I601" s="60"/>
      <c r="J601" s="255"/>
      <c r="K601" s="255"/>
      <c r="L601" s="255"/>
      <c r="M601" s="255"/>
      <c r="N601" s="255"/>
      <c r="O601" s="60"/>
      <c r="P601" s="255"/>
      <c r="Q601" s="255"/>
      <c r="R601" s="255"/>
      <c r="S601" s="255"/>
      <c r="T601" s="255"/>
      <c r="U601" s="255"/>
      <c r="V601" s="255"/>
      <c r="W601" s="255"/>
      <c r="X601" s="60"/>
    </row>
    <row r="602" spans="1:24">
      <c r="A602" s="257"/>
      <c r="B602" s="60"/>
      <c r="C602" s="60"/>
      <c r="D602" s="60"/>
      <c r="E602" s="255"/>
      <c r="F602" s="255"/>
      <c r="G602" s="255"/>
      <c r="H602" s="255"/>
      <c r="I602" s="60"/>
      <c r="J602" s="255"/>
      <c r="K602" s="255"/>
      <c r="L602" s="255"/>
      <c r="M602" s="255"/>
      <c r="N602" s="255"/>
      <c r="O602" s="60"/>
      <c r="P602" s="255"/>
      <c r="Q602" s="255"/>
      <c r="R602" s="255"/>
      <c r="S602" s="255"/>
      <c r="T602" s="255"/>
      <c r="U602" s="255"/>
      <c r="V602" s="255"/>
      <c r="W602" s="255"/>
      <c r="X602" s="60"/>
    </row>
    <row r="603" spans="1:24">
      <c r="A603" s="257"/>
      <c r="B603" s="60"/>
      <c r="C603" s="60"/>
      <c r="D603" s="60"/>
      <c r="E603" s="255"/>
      <c r="F603" s="255"/>
      <c r="G603" s="255"/>
      <c r="H603" s="255"/>
      <c r="I603" s="60"/>
      <c r="J603" s="255"/>
      <c r="K603" s="255"/>
      <c r="L603" s="255"/>
      <c r="M603" s="255"/>
      <c r="N603" s="255"/>
      <c r="O603" s="60"/>
      <c r="P603" s="255"/>
      <c r="Q603" s="255"/>
      <c r="R603" s="255"/>
      <c r="S603" s="255"/>
      <c r="T603" s="255"/>
      <c r="U603" s="255"/>
      <c r="V603" s="255"/>
      <c r="W603" s="255"/>
      <c r="X603" s="60"/>
    </row>
    <row r="604" spans="1:24">
      <c r="A604" s="257"/>
      <c r="B604" s="60"/>
      <c r="C604" s="60"/>
      <c r="D604" s="60"/>
      <c r="E604" s="255"/>
      <c r="F604" s="255"/>
      <c r="G604" s="255"/>
      <c r="H604" s="255"/>
      <c r="I604" s="60"/>
      <c r="J604" s="255"/>
      <c r="K604" s="255"/>
      <c r="L604" s="255"/>
      <c r="M604" s="255"/>
      <c r="N604" s="255"/>
      <c r="O604" s="60"/>
      <c r="P604" s="255"/>
      <c r="Q604" s="255"/>
      <c r="R604" s="255"/>
      <c r="S604" s="255"/>
      <c r="T604" s="255"/>
      <c r="U604" s="255"/>
      <c r="V604" s="255"/>
      <c r="W604" s="255"/>
      <c r="X604" s="60"/>
    </row>
    <row r="605" spans="1:24">
      <c r="A605" s="257"/>
      <c r="B605" s="60"/>
      <c r="C605" s="60"/>
      <c r="D605" s="60"/>
      <c r="E605" s="255"/>
      <c r="F605" s="255"/>
      <c r="G605" s="255"/>
      <c r="H605" s="255"/>
      <c r="I605" s="60"/>
      <c r="J605" s="255"/>
      <c r="K605" s="255"/>
      <c r="L605" s="255"/>
      <c r="M605" s="255"/>
      <c r="N605" s="255"/>
      <c r="O605" s="60"/>
      <c r="P605" s="255"/>
      <c r="Q605" s="255"/>
      <c r="R605" s="255"/>
      <c r="S605" s="255"/>
      <c r="T605" s="255"/>
      <c r="U605" s="255"/>
      <c r="V605" s="255"/>
      <c r="W605" s="255"/>
      <c r="X605" s="60"/>
    </row>
    <row r="606" spans="1:24">
      <c r="A606" s="257"/>
      <c r="B606" s="60"/>
      <c r="C606" s="60"/>
      <c r="D606" s="60"/>
      <c r="E606" s="255"/>
      <c r="F606" s="255"/>
      <c r="G606" s="255"/>
      <c r="H606" s="255"/>
      <c r="I606" s="60"/>
      <c r="J606" s="255"/>
      <c r="K606" s="255"/>
      <c r="L606" s="255"/>
      <c r="M606" s="255"/>
      <c r="N606" s="255"/>
      <c r="O606" s="60"/>
      <c r="P606" s="255"/>
      <c r="Q606" s="255"/>
      <c r="R606" s="255"/>
      <c r="S606" s="255"/>
      <c r="T606" s="255"/>
      <c r="U606" s="255"/>
      <c r="V606" s="255"/>
      <c r="W606" s="255"/>
      <c r="X606" s="60"/>
    </row>
    <row r="607" spans="1:24">
      <c r="A607" s="257"/>
      <c r="B607" s="60"/>
      <c r="C607" s="60"/>
      <c r="D607" s="60"/>
      <c r="E607" s="255"/>
      <c r="F607" s="255"/>
      <c r="G607" s="255"/>
      <c r="H607" s="255"/>
      <c r="I607" s="60"/>
      <c r="J607" s="255"/>
      <c r="K607" s="255"/>
      <c r="L607" s="255"/>
      <c r="M607" s="255"/>
      <c r="N607" s="255"/>
      <c r="O607" s="60"/>
      <c r="P607" s="255"/>
      <c r="Q607" s="255"/>
      <c r="R607" s="255"/>
      <c r="S607" s="255"/>
      <c r="T607" s="255"/>
      <c r="U607" s="255"/>
      <c r="V607" s="255"/>
      <c r="W607" s="255"/>
      <c r="X607" s="60"/>
    </row>
    <row r="608" spans="1:24">
      <c r="A608" s="257"/>
      <c r="B608" s="60"/>
      <c r="C608" s="60"/>
      <c r="D608" s="60"/>
      <c r="E608" s="255"/>
      <c r="F608" s="255"/>
      <c r="G608" s="255"/>
      <c r="H608" s="255"/>
      <c r="I608" s="60"/>
      <c r="J608" s="255"/>
      <c r="K608" s="255"/>
      <c r="L608" s="255"/>
      <c r="M608" s="255"/>
      <c r="N608" s="255"/>
      <c r="O608" s="60"/>
      <c r="P608" s="255"/>
      <c r="Q608" s="255"/>
      <c r="R608" s="255"/>
      <c r="S608" s="255"/>
      <c r="T608" s="255"/>
      <c r="U608" s="255"/>
      <c r="V608" s="255"/>
      <c r="W608" s="255"/>
      <c r="X608" s="60"/>
    </row>
    <row r="609" spans="1:24">
      <c r="A609" s="257"/>
      <c r="B609" s="60"/>
      <c r="C609" s="60"/>
      <c r="D609" s="60"/>
      <c r="E609" s="255"/>
      <c r="F609" s="255"/>
      <c r="G609" s="255"/>
      <c r="H609" s="255"/>
      <c r="I609" s="60"/>
      <c r="J609" s="255"/>
      <c r="K609" s="255"/>
      <c r="L609" s="255"/>
      <c r="M609" s="255"/>
      <c r="N609" s="255"/>
      <c r="O609" s="60"/>
      <c r="P609" s="255"/>
      <c r="Q609" s="255"/>
      <c r="R609" s="255"/>
      <c r="S609" s="255"/>
      <c r="T609" s="255"/>
      <c r="U609" s="255"/>
      <c r="V609" s="255"/>
      <c r="W609" s="255"/>
      <c r="X609" s="60"/>
    </row>
    <row r="610" spans="1:24">
      <c r="A610" s="257"/>
      <c r="B610" s="60"/>
      <c r="C610" s="60"/>
      <c r="D610" s="60"/>
      <c r="E610" s="255"/>
      <c r="F610" s="255"/>
      <c r="G610" s="255"/>
      <c r="H610" s="255"/>
      <c r="I610" s="60"/>
      <c r="J610" s="255"/>
      <c r="K610" s="255"/>
      <c r="L610" s="255"/>
      <c r="M610" s="255"/>
      <c r="N610" s="255"/>
      <c r="O610" s="60"/>
      <c r="P610" s="255"/>
      <c r="Q610" s="255"/>
      <c r="R610" s="255"/>
      <c r="S610" s="255"/>
      <c r="T610" s="255"/>
      <c r="U610" s="255"/>
      <c r="V610" s="255"/>
      <c r="W610" s="255"/>
      <c r="X610" s="60"/>
    </row>
    <row r="611" spans="1:24">
      <c r="A611" s="257"/>
      <c r="B611" s="60"/>
      <c r="C611" s="60"/>
      <c r="D611" s="60"/>
      <c r="E611" s="255"/>
      <c r="F611" s="255"/>
      <c r="G611" s="255"/>
      <c r="H611" s="255"/>
      <c r="I611" s="60"/>
      <c r="J611" s="255"/>
      <c r="K611" s="255"/>
      <c r="L611" s="255"/>
      <c r="M611" s="255"/>
      <c r="N611" s="255"/>
      <c r="O611" s="60"/>
      <c r="P611" s="255"/>
      <c r="Q611" s="255"/>
      <c r="R611" s="255"/>
      <c r="S611" s="255"/>
      <c r="T611" s="255"/>
      <c r="U611" s="255"/>
      <c r="V611" s="255"/>
      <c r="W611" s="255"/>
      <c r="X611" s="60"/>
    </row>
    <row r="612" spans="1:24">
      <c r="A612" s="257"/>
      <c r="B612" s="60"/>
      <c r="C612" s="60"/>
      <c r="D612" s="60"/>
      <c r="E612" s="255"/>
      <c r="F612" s="255"/>
      <c r="G612" s="255"/>
      <c r="H612" s="255"/>
      <c r="I612" s="60"/>
      <c r="J612" s="255"/>
      <c r="K612" s="255"/>
      <c r="L612" s="255"/>
      <c r="M612" s="255"/>
      <c r="N612" s="255"/>
      <c r="O612" s="60"/>
      <c r="P612" s="255"/>
      <c r="Q612" s="255"/>
      <c r="R612" s="255"/>
      <c r="S612" s="255"/>
      <c r="T612" s="255"/>
      <c r="U612" s="255"/>
      <c r="V612" s="255"/>
      <c r="W612" s="255"/>
      <c r="X612" s="60"/>
    </row>
    <row r="613" spans="1:24">
      <c r="A613" s="257"/>
      <c r="B613" s="60"/>
      <c r="C613" s="60"/>
      <c r="D613" s="60"/>
      <c r="E613" s="255"/>
      <c r="F613" s="255"/>
      <c r="G613" s="255"/>
      <c r="H613" s="255"/>
      <c r="I613" s="60"/>
      <c r="J613" s="255"/>
      <c r="K613" s="255"/>
      <c r="L613" s="255"/>
      <c r="M613" s="255"/>
      <c r="N613" s="255"/>
      <c r="O613" s="60"/>
      <c r="P613" s="255"/>
      <c r="Q613" s="255"/>
      <c r="R613" s="255"/>
      <c r="S613" s="255"/>
      <c r="T613" s="255"/>
      <c r="U613" s="255"/>
      <c r="V613" s="255"/>
      <c r="W613" s="255"/>
      <c r="X613" s="60"/>
    </row>
    <row r="614" spans="1:24">
      <c r="A614" s="257"/>
      <c r="B614" s="60"/>
      <c r="C614" s="60"/>
      <c r="D614" s="60"/>
      <c r="E614" s="255"/>
      <c r="F614" s="255"/>
      <c r="G614" s="255"/>
      <c r="H614" s="255"/>
      <c r="I614" s="60"/>
      <c r="J614" s="255"/>
      <c r="K614" s="255"/>
      <c r="L614" s="255"/>
      <c r="M614" s="255"/>
      <c r="N614" s="255"/>
      <c r="O614" s="60"/>
      <c r="P614" s="255"/>
      <c r="Q614" s="255"/>
      <c r="R614" s="255"/>
      <c r="S614" s="255"/>
      <c r="T614" s="255"/>
      <c r="U614" s="255"/>
      <c r="V614" s="255"/>
      <c r="W614" s="255"/>
      <c r="X614" s="60"/>
    </row>
    <row r="615" spans="1:24">
      <c r="A615" s="257"/>
      <c r="B615" s="60"/>
      <c r="C615" s="60"/>
      <c r="D615" s="60"/>
      <c r="E615" s="255"/>
      <c r="F615" s="255"/>
      <c r="G615" s="255"/>
      <c r="H615" s="255"/>
      <c r="I615" s="60"/>
      <c r="J615" s="255"/>
      <c r="K615" s="255"/>
      <c r="L615" s="255"/>
      <c r="M615" s="255"/>
      <c r="N615" s="255"/>
      <c r="O615" s="60"/>
      <c r="P615" s="255"/>
      <c r="Q615" s="255"/>
      <c r="R615" s="255"/>
      <c r="S615" s="255"/>
      <c r="T615" s="255"/>
      <c r="U615" s="255"/>
      <c r="V615" s="255"/>
      <c r="W615" s="255"/>
      <c r="X615" s="60"/>
    </row>
    <row r="616" spans="1:24">
      <c r="A616" s="257"/>
      <c r="B616" s="60"/>
      <c r="C616" s="60"/>
      <c r="D616" s="60"/>
      <c r="E616" s="255"/>
      <c r="F616" s="255"/>
      <c r="G616" s="255"/>
      <c r="H616" s="255"/>
      <c r="I616" s="60"/>
      <c r="J616" s="255"/>
      <c r="K616" s="255"/>
      <c r="L616" s="255"/>
      <c r="M616" s="255"/>
      <c r="N616" s="255"/>
      <c r="O616" s="60"/>
      <c r="P616" s="255"/>
      <c r="Q616" s="255"/>
      <c r="R616" s="255"/>
      <c r="S616" s="255"/>
      <c r="T616" s="255"/>
      <c r="U616" s="255"/>
      <c r="V616" s="255"/>
      <c r="W616" s="255"/>
      <c r="X616" s="60"/>
    </row>
    <row r="617" spans="1:24">
      <c r="A617" s="257"/>
      <c r="B617" s="60"/>
      <c r="C617" s="60"/>
      <c r="D617" s="60"/>
      <c r="E617" s="255"/>
      <c r="F617" s="255"/>
      <c r="G617" s="255"/>
      <c r="H617" s="255"/>
      <c r="I617" s="60"/>
      <c r="J617" s="255"/>
      <c r="K617" s="255"/>
      <c r="L617" s="255"/>
      <c r="M617" s="255"/>
      <c r="N617" s="255"/>
      <c r="O617" s="60"/>
      <c r="P617" s="255"/>
      <c r="Q617" s="255"/>
      <c r="R617" s="255"/>
      <c r="S617" s="255"/>
      <c r="T617" s="255"/>
      <c r="U617" s="255"/>
      <c r="V617" s="255"/>
      <c r="W617" s="255"/>
      <c r="X617" s="60"/>
    </row>
    <row r="618" spans="1:24">
      <c r="A618" s="257"/>
      <c r="B618" s="60"/>
      <c r="C618" s="60"/>
      <c r="D618" s="60"/>
      <c r="E618" s="255"/>
      <c r="F618" s="255"/>
      <c r="G618" s="255"/>
      <c r="H618" s="255"/>
      <c r="I618" s="60"/>
      <c r="J618" s="255"/>
      <c r="K618" s="255"/>
      <c r="L618" s="255"/>
      <c r="M618" s="255"/>
      <c r="N618" s="255"/>
      <c r="O618" s="60"/>
      <c r="P618" s="255"/>
      <c r="Q618" s="255"/>
      <c r="R618" s="255"/>
      <c r="S618" s="255"/>
      <c r="T618" s="255"/>
      <c r="U618" s="255"/>
      <c r="V618" s="255"/>
      <c r="W618" s="255"/>
      <c r="X618" s="60"/>
    </row>
    <row r="619" spans="1:24">
      <c r="A619" s="257"/>
      <c r="B619" s="60"/>
      <c r="C619" s="60"/>
      <c r="D619" s="60"/>
      <c r="E619" s="255"/>
      <c r="F619" s="255"/>
      <c r="G619" s="255"/>
      <c r="H619" s="255"/>
      <c r="I619" s="60"/>
      <c r="J619" s="255"/>
      <c r="K619" s="255"/>
      <c r="L619" s="255"/>
      <c r="M619" s="255"/>
      <c r="N619" s="255"/>
      <c r="O619" s="60"/>
      <c r="P619" s="255"/>
      <c r="Q619" s="255"/>
      <c r="R619" s="255"/>
      <c r="S619" s="255"/>
      <c r="T619" s="255"/>
      <c r="U619" s="255"/>
      <c r="V619" s="255"/>
      <c r="W619" s="255"/>
      <c r="X619" s="60"/>
    </row>
    <row r="620" spans="1:24">
      <c r="A620" s="257"/>
      <c r="B620" s="60"/>
      <c r="C620" s="60"/>
      <c r="D620" s="60"/>
      <c r="E620" s="255"/>
      <c r="F620" s="255"/>
      <c r="G620" s="255"/>
      <c r="H620" s="255"/>
      <c r="I620" s="60"/>
      <c r="J620" s="255"/>
      <c r="K620" s="255"/>
      <c r="L620" s="255"/>
      <c r="M620" s="255"/>
      <c r="N620" s="255"/>
      <c r="O620" s="60"/>
      <c r="P620" s="255"/>
      <c r="Q620" s="255"/>
      <c r="R620" s="255"/>
      <c r="S620" s="255"/>
      <c r="T620" s="255"/>
      <c r="U620" s="255"/>
      <c r="V620" s="255"/>
      <c r="W620" s="255"/>
      <c r="X620" s="60"/>
    </row>
    <row r="621" spans="1:24">
      <c r="A621" s="257"/>
      <c r="B621" s="60"/>
      <c r="C621" s="60"/>
      <c r="D621" s="60"/>
      <c r="E621" s="255"/>
      <c r="F621" s="255"/>
      <c r="G621" s="255"/>
      <c r="H621" s="255"/>
      <c r="I621" s="60"/>
      <c r="J621" s="255"/>
      <c r="K621" s="255"/>
      <c r="L621" s="255"/>
      <c r="M621" s="255"/>
      <c r="N621" s="255"/>
      <c r="O621" s="60"/>
      <c r="P621" s="255"/>
      <c r="Q621" s="255"/>
      <c r="R621" s="255"/>
      <c r="S621" s="255"/>
      <c r="T621" s="255"/>
      <c r="U621" s="255"/>
      <c r="V621" s="255"/>
      <c r="W621" s="255"/>
      <c r="X621" s="60"/>
    </row>
    <row r="622" spans="1:24">
      <c r="A622" s="257"/>
      <c r="B622" s="60"/>
      <c r="C622" s="60"/>
      <c r="D622" s="60"/>
      <c r="E622" s="255"/>
      <c r="F622" s="255"/>
      <c r="G622" s="255"/>
      <c r="H622" s="255"/>
      <c r="I622" s="60"/>
      <c r="J622" s="255"/>
      <c r="K622" s="255"/>
      <c r="L622" s="255"/>
      <c r="M622" s="255"/>
      <c r="N622" s="255"/>
      <c r="O622" s="60"/>
      <c r="P622" s="255"/>
      <c r="Q622" s="255"/>
      <c r="R622" s="255"/>
      <c r="S622" s="255"/>
      <c r="T622" s="255"/>
      <c r="U622" s="255"/>
      <c r="V622" s="255"/>
      <c r="W622" s="255"/>
      <c r="X622" s="60"/>
    </row>
    <row r="623" spans="1:24">
      <c r="A623" s="257"/>
      <c r="B623" s="60"/>
      <c r="C623" s="60"/>
      <c r="D623" s="60"/>
      <c r="E623" s="255"/>
      <c r="F623" s="255"/>
      <c r="G623" s="255"/>
      <c r="H623" s="255"/>
      <c r="I623" s="60"/>
      <c r="J623" s="255"/>
      <c r="K623" s="255"/>
      <c r="L623" s="255"/>
      <c r="M623" s="255"/>
      <c r="N623" s="255"/>
      <c r="O623" s="60"/>
      <c r="P623" s="255"/>
      <c r="Q623" s="255"/>
      <c r="R623" s="255"/>
      <c r="S623" s="255"/>
      <c r="T623" s="255"/>
      <c r="U623" s="255"/>
      <c r="V623" s="255"/>
      <c r="W623" s="255"/>
      <c r="X623" s="60"/>
    </row>
    <row r="624" spans="1:24">
      <c r="A624" s="257"/>
      <c r="B624" s="60"/>
      <c r="C624" s="60"/>
      <c r="D624" s="60"/>
      <c r="E624" s="255"/>
      <c r="F624" s="255"/>
      <c r="G624" s="255"/>
      <c r="H624" s="255"/>
      <c r="I624" s="60"/>
      <c r="J624" s="255"/>
      <c r="K624" s="255"/>
      <c r="L624" s="255"/>
      <c r="M624" s="255"/>
      <c r="N624" s="255"/>
      <c r="O624" s="60"/>
      <c r="P624" s="255"/>
      <c r="Q624" s="255"/>
      <c r="R624" s="255"/>
      <c r="S624" s="255"/>
      <c r="T624" s="255"/>
      <c r="U624" s="255"/>
      <c r="V624" s="255"/>
      <c r="W624" s="255"/>
      <c r="X624" s="60"/>
    </row>
    <row r="625" spans="1:24">
      <c r="A625" s="257"/>
      <c r="B625" s="60"/>
      <c r="C625" s="60"/>
      <c r="D625" s="60"/>
      <c r="E625" s="255"/>
      <c r="F625" s="255"/>
      <c r="G625" s="255"/>
      <c r="H625" s="255"/>
      <c r="I625" s="60"/>
      <c r="J625" s="255"/>
      <c r="K625" s="255"/>
      <c r="L625" s="255"/>
      <c r="M625" s="255"/>
      <c r="N625" s="255"/>
      <c r="O625" s="60"/>
      <c r="P625" s="255"/>
      <c r="Q625" s="255"/>
      <c r="R625" s="255"/>
      <c r="S625" s="255"/>
      <c r="T625" s="255"/>
      <c r="U625" s="255"/>
      <c r="V625" s="255"/>
      <c r="W625" s="255"/>
      <c r="X625" s="60"/>
    </row>
    <row r="626" spans="1:24">
      <c r="A626" s="257"/>
      <c r="B626" s="60"/>
      <c r="C626" s="60"/>
      <c r="D626" s="60"/>
      <c r="E626" s="255"/>
      <c r="F626" s="255"/>
      <c r="G626" s="255"/>
      <c r="H626" s="255"/>
      <c r="I626" s="60"/>
      <c r="J626" s="255"/>
      <c r="K626" s="255"/>
      <c r="L626" s="255"/>
      <c r="M626" s="255"/>
      <c r="N626" s="255"/>
      <c r="O626" s="60"/>
      <c r="P626" s="255"/>
      <c r="Q626" s="255"/>
      <c r="R626" s="255"/>
      <c r="S626" s="255"/>
      <c r="T626" s="255"/>
      <c r="U626" s="255"/>
      <c r="V626" s="255"/>
      <c r="W626" s="255"/>
      <c r="X626" s="60"/>
    </row>
    <row r="627" spans="1:24">
      <c r="A627" s="257"/>
      <c r="B627" s="60"/>
      <c r="C627" s="60"/>
      <c r="D627" s="60"/>
      <c r="E627" s="255"/>
      <c r="F627" s="255"/>
      <c r="G627" s="255"/>
      <c r="H627" s="255"/>
      <c r="I627" s="60"/>
      <c r="J627" s="255"/>
      <c r="K627" s="255"/>
      <c r="L627" s="255"/>
      <c r="M627" s="255"/>
      <c r="N627" s="255"/>
      <c r="O627" s="60"/>
      <c r="P627" s="255"/>
      <c r="Q627" s="255"/>
      <c r="R627" s="255"/>
      <c r="S627" s="255"/>
      <c r="T627" s="255"/>
      <c r="U627" s="255"/>
      <c r="V627" s="255"/>
      <c r="W627" s="255"/>
      <c r="X627" s="60"/>
    </row>
    <row r="628" spans="1:24">
      <c r="A628" s="257"/>
      <c r="B628" s="60"/>
      <c r="C628" s="60"/>
      <c r="D628" s="60"/>
      <c r="E628" s="255"/>
      <c r="F628" s="255"/>
      <c r="G628" s="255"/>
      <c r="H628" s="255"/>
      <c r="I628" s="60"/>
      <c r="J628" s="255"/>
      <c r="K628" s="255"/>
      <c r="L628" s="255"/>
      <c r="M628" s="255"/>
      <c r="N628" s="255"/>
      <c r="O628" s="60"/>
      <c r="P628" s="255"/>
      <c r="Q628" s="255"/>
      <c r="R628" s="255"/>
      <c r="S628" s="255"/>
      <c r="T628" s="255"/>
      <c r="U628" s="255"/>
      <c r="V628" s="255"/>
      <c r="W628" s="255"/>
      <c r="X628" s="60"/>
    </row>
    <row r="629" spans="1:24">
      <c r="A629" s="257"/>
      <c r="B629" s="60"/>
      <c r="C629" s="60"/>
      <c r="D629" s="60"/>
      <c r="E629" s="255"/>
      <c r="F629" s="255"/>
      <c r="G629" s="255"/>
      <c r="H629" s="255"/>
      <c r="I629" s="60"/>
      <c r="J629" s="255"/>
      <c r="K629" s="255"/>
      <c r="L629" s="255"/>
      <c r="M629" s="255"/>
      <c r="N629" s="255"/>
      <c r="O629" s="60"/>
      <c r="P629" s="255"/>
      <c r="Q629" s="255"/>
      <c r="R629" s="255"/>
      <c r="S629" s="255"/>
      <c r="T629" s="255"/>
      <c r="U629" s="255"/>
      <c r="V629" s="255"/>
      <c r="W629" s="255"/>
      <c r="X629" s="60"/>
    </row>
    <row r="630" spans="1:24">
      <c r="A630" s="257"/>
      <c r="B630" s="60"/>
      <c r="C630" s="60"/>
      <c r="D630" s="60"/>
      <c r="E630" s="255"/>
      <c r="F630" s="255"/>
      <c r="G630" s="255"/>
      <c r="H630" s="255"/>
      <c r="I630" s="60"/>
      <c r="J630" s="255"/>
      <c r="K630" s="255"/>
      <c r="L630" s="255"/>
      <c r="M630" s="255"/>
      <c r="N630" s="255"/>
      <c r="O630" s="60"/>
      <c r="P630" s="255"/>
      <c r="Q630" s="255"/>
      <c r="R630" s="255"/>
      <c r="S630" s="255"/>
      <c r="T630" s="255"/>
      <c r="U630" s="255"/>
      <c r="V630" s="255"/>
      <c r="W630" s="255"/>
      <c r="X630" s="60"/>
    </row>
    <row r="631" spans="1:24">
      <c r="A631" s="257"/>
      <c r="B631" s="60"/>
      <c r="C631" s="60"/>
      <c r="D631" s="60"/>
      <c r="E631" s="255"/>
      <c r="F631" s="255"/>
      <c r="G631" s="255"/>
      <c r="H631" s="255"/>
      <c r="I631" s="60"/>
      <c r="J631" s="255"/>
      <c r="K631" s="255"/>
      <c r="L631" s="255"/>
      <c r="M631" s="255"/>
      <c r="N631" s="255"/>
      <c r="O631" s="60"/>
      <c r="P631" s="255"/>
      <c r="Q631" s="255"/>
      <c r="R631" s="255"/>
      <c r="S631" s="255"/>
      <c r="T631" s="255"/>
      <c r="U631" s="255"/>
      <c r="V631" s="255"/>
      <c r="W631" s="255"/>
      <c r="X631" s="60"/>
    </row>
    <row r="632" spans="1:24">
      <c r="A632" s="257"/>
      <c r="B632" s="60"/>
      <c r="C632" s="60"/>
      <c r="D632" s="60"/>
      <c r="E632" s="255"/>
      <c r="F632" s="255"/>
      <c r="G632" s="255"/>
      <c r="H632" s="255"/>
      <c r="I632" s="60"/>
      <c r="J632" s="255"/>
      <c r="K632" s="255"/>
      <c r="L632" s="255"/>
      <c r="M632" s="255"/>
      <c r="N632" s="255"/>
      <c r="O632" s="60"/>
      <c r="P632" s="255"/>
      <c r="Q632" s="255"/>
      <c r="R632" s="255"/>
      <c r="S632" s="255"/>
      <c r="T632" s="255"/>
      <c r="U632" s="255"/>
      <c r="V632" s="255"/>
      <c r="W632" s="255"/>
      <c r="X632" s="60"/>
    </row>
    <row r="633" spans="1:24">
      <c r="A633" s="257"/>
      <c r="B633" s="60"/>
      <c r="C633" s="60"/>
      <c r="D633" s="60"/>
      <c r="E633" s="255"/>
      <c r="F633" s="255"/>
      <c r="G633" s="255"/>
      <c r="H633" s="255"/>
      <c r="I633" s="60"/>
      <c r="J633" s="255"/>
      <c r="K633" s="255"/>
      <c r="L633" s="255"/>
      <c r="M633" s="255"/>
      <c r="N633" s="255"/>
      <c r="O633" s="60"/>
      <c r="P633" s="255"/>
      <c r="Q633" s="255"/>
      <c r="R633" s="255"/>
      <c r="S633" s="255"/>
      <c r="T633" s="255"/>
      <c r="U633" s="255"/>
      <c r="V633" s="255"/>
      <c r="W633" s="255"/>
      <c r="X633" s="60"/>
    </row>
    <row r="634" spans="1:24">
      <c r="A634" s="257"/>
      <c r="B634" s="60"/>
      <c r="C634" s="60"/>
      <c r="D634" s="60"/>
      <c r="E634" s="255"/>
      <c r="F634" s="255"/>
      <c r="G634" s="255"/>
      <c r="H634" s="255"/>
      <c r="I634" s="60"/>
      <c r="J634" s="255"/>
      <c r="K634" s="255"/>
      <c r="L634" s="255"/>
      <c r="M634" s="255"/>
      <c r="N634" s="255"/>
      <c r="O634" s="60"/>
      <c r="P634" s="255"/>
      <c r="Q634" s="255"/>
      <c r="R634" s="255"/>
      <c r="S634" s="255"/>
      <c r="T634" s="255"/>
      <c r="U634" s="255"/>
      <c r="V634" s="255"/>
      <c r="W634" s="255"/>
      <c r="X634" s="60"/>
    </row>
    <row r="635" spans="1:24">
      <c r="A635" s="257"/>
      <c r="B635" s="60"/>
      <c r="C635" s="60"/>
      <c r="D635" s="60"/>
      <c r="E635" s="255"/>
      <c r="F635" s="255"/>
      <c r="G635" s="255"/>
      <c r="H635" s="255"/>
      <c r="I635" s="60"/>
      <c r="J635" s="255"/>
      <c r="K635" s="255"/>
      <c r="L635" s="255"/>
      <c r="M635" s="255"/>
      <c r="N635" s="255"/>
      <c r="O635" s="60"/>
      <c r="P635" s="255"/>
      <c r="Q635" s="255"/>
      <c r="R635" s="255"/>
      <c r="S635" s="255"/>
      <c r="T635" s="255"/>
      <c r="U635" s="255"/>
      <c r="V635" s="255"/>
      <c r="W635" s="255"/>
      <c r="X635" s="60"/>
    </row>
    <row r="636" spans="1:24">
      <c r="A636" s="257"/>
      <c r="B636" s="60"/>
      <c r="C636" s="60"/>
      <c r="D636" s="60"/>
      <c r="E636" s="255"/>
      <c r="F636" s="255"/>
      <c r="G636" s="255"/>
      <c r="H636" s="255"/>
      <c r="I636" s="60"/>
      <c r="J636" s="255"/>
      <c r="K636" s="255"/>
      <c r="L636" s="255"/>
      <c r="M636" s="255"/>
      <c r="N636" s="255"/>
      <c r="O636" s="60"/>
      <c r="P636" s="255"/>
      <c r="Q636" s="255"/>
      <c r="R636" s="255"/>
      <c r="S636" s="255"/>
      <c r="T636" s="255"/>
      <c r="U636" s="255"/>
      <c r="V636" s="255"/>
      <c r="W636" s="255"/>
      <c r="X636" s="60"/>
    </row>
    <row r="637" spans="1:24">
      <c r="A637" s="257"/>
      <c r="B637" s="60"/>
      <c r="C637" s="60"/>
      <c r="D637" s="60"/>
      <c r="E637" s="255"/>
      <c r="F637" s="255"/>
      <c r="G637" s="255"/>
      <c r="H637" s="255"/>
      <c r="I637" s="60"/>
      <c r="J637" s="255"/>
      <c r="K637" s="255"/>
      <c r="L637" s="255"/>
      <c r="M637" s="255"/>
      <c r="N637" s="255"/>
      <c r="O637" s="60"/>
      <c r="P637" s="255"/>
      <c r="Q637" s="255"/>
      <c r="R637" s="255"/>
      <c r="S637" s="255"/>
      <c r="T637" s="255"/>
      <c r="U637" s="255"/>
      <c r="V637" s="255"/>
      <c r="W637" s="255"/>
      <c r="X637" s="60"/>
    </row>
    <row r="638" spans="1:24">
      <c r="A638" s="257"/>
      <c r="B638" s="60"/>
      <c r="C638" s="60"/>
      <c r="D638" s="60"/>
      <c r="E638" s="255"/>
      <c r="F638" s="255"/>
      <c r="G638" s="255"/>
      <c r="H638" s="255"/>
      <c r="I638" s="60"/>
      <c r="J638" s="255"/>
      <c r="K638" s="255"/>
      <c r="L638" s="255"/>
      <c r="M638" s="255"/>
      <c r="N638" s="255"/>
      <c r="O638" s="60"/>
      <c r="P638" s="255"/>
      <c r="Q638" s="255"/>
      <c r="R638" s="255"/>
      <c r="S638" s="255"/>
      <c r="T638" s="255"/>
      <c r="U638" s="255"/>
      <c r="V638" s="255"/>
      <c r="W638" s="255"/>
      <c r="X638" s="60"/>
    </row>
    <row r="639" spans="1:24">
      <c r="A639" s="257"/>
      <c r="B639" s="60"/>
      <c r="C639" s="60"/>
      <c r="D639" s="60"/>
      <c r="E639" s="255"/>
      <c r="F639" s="255"/>
      <c r="G639" s="255"/>
      <c r="H639" s="255"/>
      <c r="I639" s="60"/>
      <c r="J639" s="255"/>
      <c r="K639" s="255"/>
      <c r="L639" s="255"/>
      <c r="M639" s="255"/>
      <c r="N639" s="255"/>
      <c r="O639" s="60"/>
      <c r="P639" s="255"/>
      <c r="Q639" s="255"/>
      <c r="R639" s="255"/>
      <c r="S639" s="255"/>
      <c r="T639" s="255"/>
      <c r="U639" s="255"/>
      <c r="V639" s="255"/>
      <c r="W639" s="255"/>
      <c r="X639" s="60"/>
    </row>
    <row r="640" spans="1:24">
      <c r="A640" s="257"/>
      <c r="B640" s="60"/>
      <c r="C640" s="60"/>
      <c r="D640" s="60"/>
      <c r="E640" s="255"/>
      <c r="F640" s="255"/>
      <c r="G640" s="255"/>
      <c r="H640" s="255"/>
      <c r="I640" s="60"/>
      <c r="J640" s="255"/>
      <c r="K640" s="255"/>
      <c r="L640" s="255"/>
      <c r="M640" s="255"/>
      <c r="N640" s="255"/>
      <c r="O640" s="60"/>
      <c r="P640" s="255"/>
      <c r="Q640" s="255"/>
      <c r="R640" s="255"/>
      <c r="S640" s="255"/>
      <c r="T640" s="255"/>
      <c r="U640" s="255"/>
      <c r="V640" s="255"/>
      <c r="W640" s="255"/>
      <c r="X640" s="60"/>
    </row>
    <row r="641" spans="1:24">
      <c r="A641" s="257"/>
      <c r="B641" s="60"/>
      <c r="C641" s="60"/>
      <c r="D641" s="60"/>
      <c r="E641" s="255"/>
      <c r="F641" s="255"/>
      <c r="G641" s="255"/>
      <c r="H641" s="255"/>
      <c r="I641" s="60"/>
      <c r="J641" s="255"/>
      <c r="K641" s="255"/>
      <c r="L641" s="255"/>
      <c r="M641" s="255"/>
      <c r="N641" s="255"/>
      <c r="O641" s="60"/>
      <c r="P641" s="255"/>
      <c r="Q641" s="255"/>
      <c r="R641" s="255"/>
      <c r="S641" s="255"/>
      <c r="T641" s="255"/>
      <c r="U641" s="255"/>
      <c r="V641" s="255"/>
      <c r="W641" s="255"/>
      <c r="X641" s="60"/>
    </row>
    <row r="642" spans="1:24">
      <c r="A642" s="257"/>
      <c r="B642" s="60"/>
      <c r="C642" s="60"/>
      <c r="D642" s="60"/>
      <c r="E642" s="255"/>
      <c r="F642" s="255"/>
      <c r="G642" s="255"/>
      <c r="H642" s="255"/>
      <c r="I642" s="60"/>
      <c r="J642" s="255"/>
      <c r="K642" s="255"/>
      <c r="L642" s="255"/>
      <c r="M642" s="255"/>
      <c r="N642" s="255"/>
      <c r="O642" s="60"/>
      <c r="P642" s="255"/>
      <c r="Q642" s="255"/>
      <c r="R642" s="255"/>
      <c r="S642" s="255"/>
      <c r="T642" s="255"/>
      <c r="U642" s="255"/>
      <c r="V642" s="255"/>
      <c r="W642" s="255"/>
      <c r="X642" s="60"/>
    </row>
    <row r="643" spans="1:24">
      <c r="A643" s="257"/>
      <c r="B643" s="60"/>
      <c r="C643" s="60"/>
      <c r="D643" s="60"/>
      <c r="E643" s="255"/>
      <c r="F643" s="255"/>
      <c r="G643" s="255"/>
      <c r="H643" s="255"/>
      <c r="I643" s="60"/>
      <c r="J643" s="255"/>
      <c r="K643" s="255"/>
      <c r="L643" s="255"/>
      <c r="M643" s="255"/>
      <c r="N643" s="255"/>
      <c r="O643" s="60"/>
      <c r="P643" s="255"/>
      <c r="Q643" s="255"/>
      <c r="R643" s="255"/>
      <c r="S643" s="255"/>
      <c r="T643" s="255"/>
      <c r="U643" s="255"/>
      <c r="V643" s="255"/>
      <c r="W643" s="255"/>
      <c r="X643" s="60"/>
    </row>
    <row r="644" spans="1:24">
      <c r="A644" s="257"/>
      <c r="B644" s="60"/>
      <c r="C644" s="60"/>
      <c r="D644" s="60"/>
      <c r="E644" s="255"/>
      <c r="F644" s="255"/>
      <c r="G644" s="255"/>
      <c r="H644" s="255"/>
      <c r="I644" s="60"/>
      <c r="J644" s="255"/>
      <c r="K644" s="255"/>
      <c r="L644" s="255"/>
      <c r="M644" s="255"/>
      <c r="N644" s="255"/>
      <c r="O644" s="60"/>
      <c r="P644" s="255"/>
      <c r="Q644" s="255"/>
      <c r="R644" s="255"/>
      <c r="S644" s="255"/>
      <c r="T644" s="255"/>
      <c r="U644" s="255"/>
      <c r="V644" s="255"/>
      <c r="W644" s="255"/>
      <c r="X644" s="60"/>
    </row>
    <row r="645" spans="1:24">
      <c r="A645" s="257"/>
      <c r="B645" s="60"/>
      <c r="C645" s="60"/>
      <c r="D645" s="60"/>
      <c r="E645" s="255"/>
      <c r="F645" s="255"/>
      <c r="G645" s="255"/>
      <c r="H645" s="255"/>
      <c r="I645" s="60"/>
      <c r="J645" s="255"/>
      <c r="K645" s="255"/>
      <c r="L645" s="255"/>
      <c r="M645" s="255"/>
      <c r="N645" s="255"/>
      <c r="O645" s="60"/>
      <c r="P645" s="255"/>
      <c r="Q645" s="255"/>
      <c r="R645" s="255"/>
      <c r="S645" s="255"/>
      <c r="T645" s="255"/>
      <c r="U645" s="255"/>
      <c r="V645" s="255"/>
      <c r="W645" s="255"/>
      <c r="X645" s="60"/>
    </row>
    <row r="646" spans="1:24">
      <c r="A646" s="257"/>
      <c r="B646" s="60"/>
      <c r="C646" s="60"/>
      <c r="D646" s="60"/>
      <c r="E646" s="255"/>
      <c r="F646" s="255"/>
      <c r="G646" s="255"/>
      <c r="H646" s="255"/>
      <c r="I646" s="60"/>
      <c r="J646" s="255"/>
      <c r="K646" s="255"/>
      <c r="L646" s="255"/>
      <c r="M646" s="255"/>
      <c r="N646" s="255"/>
      <c r="O646" s="60"/>
      <c r="P646" s="255"/>
      <c r="Q646" s="255"/>
      <c r="R646" s="255"/>
      <c r="S646" s="255"/>
      <c r="T646" s="255"/>
      <c r="U646" s="255"/>
      <c r="V646" s="255"/>
      <c r="W646" s="255"/>
      <c r="X646" s="60"/>
    </row>
    <row r="647" spans="1:24">
      <c r="A647" s="257"/>
      <c r="B647" s="60"/>
      <c r="C647" s="60"/>
      <c r="D647" s="60"/>
      <c r="E647" s="255"/>
      <c r="F647" s="255"/>
      <c r="G647" s="255"/>
      <c r="H647" s="255"/>
      <c r="I647" s="60"/>
      <c r="J647" s="255"/>
      <c r="K647" s="255"/>
      <c r="L647" s="255"/>
      <c r="M647" s="255"/>
      <c r="N647" s="255"/>
      <c r="O647" s="60"/>
      <c r="P647" s="255"/>
      <c r="Q647" s="255"/>
      <c r="R647" s="255"/>
      <c r="S647" s="255"/>
      <c r="T647" s="255"/>
      <c r="U647" s="255"/>
      <c r="V647" s="255"/>
      <c r="W647" s="255"/>
      <c r="X647" s="60"/>
    </row>
    <row r="648" spans="1:24">
      <c r="A648" s="257"/>
      <c r="B648" s="60"/>
      <c r="C648" s="60"/>
      <c r="D648" s="60"/>
      <c r="E648" s="255"/>
      <c r="F648" s="255"/>
      <c r="G648" s="255"/>
      <c r="H648" s="255"/>
      <c r="I648" s="60"/>
      <c r="J648" s="255"/>
      <c r="K648" s="255"/>
      <c r="L648" s="255"/>
      <c r="M648" s="255"/>
      <c r="N648" s="255"/>
      <c r="O648" s="60"/>
      <c r="P648" s="255"/>
      <c r="Q648" s="255"/>
      <c r="R648" s="255"/>
      <c r="S648" s="255"/>
      <c r="T648" s="255"/>
      <c r="U648" s="255"/>
      <c r="V648" s="255"/>
      <c r="W648" s="255"/>
      <c r="X648" s="60"/>
    </row>
    <row r="649" spans="1:24">
      <c r="A649" s="257"/>
      <c r="B649" s="60"/>
      <c r="C649" s="60"/>
      <c r="D649" s="60"/>
      <c r="E649" s="255"/>
      <c r="F649" s="255"/>
      <c r="G649" s="255"/>
      <c r="H649" s="255"/>
      <c r="I649" s="60"/>
      <c r="J649" s="255"/>
      <c r="K649" s="255"/>
      <c r="L649" s="255"/>
      <c r="M649" s="255"/>
      <c r="N649" s="255"/>
      <c r="O649" s="60"/>
      <c r="P649" s="255"/>
      <c r="Q649" s="255"/>
      <c r="R649" s="255"/>
      <c r="S649" s="255"/>
      <c r="T649" s="255"/>
      <c r="U649" s="255"/>
      <c r="V649" s="255"/>
      <c r="W649" s="255"/>
      <c r="X649" s="60"/>
    </row>
    <row r="650" spans="1:24">
      <c r="A650" s="257"/>
      <c r="B650" s="60"/>
      <c r="C650" s="60"/>
      <c r="D650" s="60"/>
      <c r="E650" s="255"/>
      <c r="F650" s="255"/>
      <c r="G650" s="255"/>
      <c r="H650" s="255"/>
      <c r="I650" s="60"/>
      <c r="J650" s="255"/>
      <c r="K650" s="255"/>
      <c r="L650" s="255"/>
      <c r="M650" s="255"/>
      <c r="N650" s="255"/>
      <c r="O650" s="60"/>
      <c r="P650" s="255"/>
      <c r="Q650" s="255"/>
      <c r="R650" s="255"/>
      <c r="S650" s="255"/>
      <c r="T650" s="255"/>
      <c r="U650" s="255"/>
      <c r="V650" s="255"/>
      <c r="W650" s="255"/>
      <c r="X650" s="60"/>
    </row>
    <row r="651" spans="1:24">
      <c r="A651" s="257"/>
      <c r="B651" s="60"/>
      <c r="C651" s="60"/>
      <c r="D651" s="60"/>
      <c r="E651" s="255"/>
      <c r="F651" s="255"/>
      <c r="G651" s="255"/>
      <c r="H651" s="255"/>
      <c r="I651" s="60"/>
      <c r="J651" s="255"/>
      <c r="K651" s="255"/>
      <c r="L651" s="255"/>
      <c r="M651" s="255"/>
      <c r="N651" s="255"/>
      <c r="O651" s="60"/>
      <c r="P651" s="255"/>
      <c r="Q651" s="255"/>
      <c r="R651" s="255"/>
      <c r="S651" s="255"/>
      <c r="T651" s="255"/>
      <c r="U651" s="255"/>
      <c r="V651" s="255"/>
      <c r="W651" s="255"/>
      <c r="X651" s="60"/>
    </row>
    <row r="652" spans="1:24">
      <c r="A652" s="257"/>
      <c r="B652" s="60"/>
      <c r="C652" s="60"/>
      <c r="D652" s="60"/>
      <c r="E652" s="255"/>
      <c r="F652" s="255"/>
      <c r="G652" s="255"/>
      <c r="H652" s="255"/>
      <c r="I652" s="60"/>
      <c r="J652" s="255"/>
      <c r="K652" s="255"/>
      <c r="L652" s="255"/>
      <c r="M652" s="255"/>
      <c r="N652" s="255"/>
      <c r="O652" s="60"/>
      <c r="P652" s="255"/>
      <c r="Q652" s="255"/>
      <c r="R652" s="255"/>
      <c r="S652" s="255"/>
      <c r="T652" s="255"/>
      <c r="U652" s="255"/>
      <c r="V652" s="255"/>
      <c r="W652" s="255"/>
      <c r="X652" s="60"/>
    </row>
    <row r="653" spans="1:24">
      <c r="A653" s="257"/>
      <c r="B653" s="60"/>
      <c r="C653" s="60"/>
      <c r="D653" s="60"/>
      <c r="E653" s="255"/>
      <c r="F653" s="255"/>
      <c r="G653" s="255"/>
      <c r="H653" s="255"/>
      <c r="I653" s="60"/>
      <c r="J653" s="255"/>
      <c r="K653" s="255"/>
      <c r="L653" s="255"/>
      <c r="M653" s="255"/>
      <c r="N653" s="255"/>
      <c r="O653" s="60"/>
      <c r="P653" s="255"/>
      <c r="Q653" s="255"/>
      <c r="R653" s="255"/>
      <c r="S653" s="255"/>
      <c r="T653" s="255"/>
      <c r="U653" s="255"/>
      <c r="V653" s="255"/>
      <c r="W653" s="255"/>
      <c r="X653" s="60"/>
    </row>
    <row r="654" spans="1:24">
      <c r="A654" s="257"/>
      <c r="B654" s="60"/>
      <c r="C654" s="60"/>
      <c r="D654" s="60"/>
      <c r="E654" s="255"/>
      <c r="F654" s="255"/>
      <c r="G654" s="255"/>
      <c r="H654" s="255"/>
      <c r="I654" s="60"/>
      <c r="J654" s="255"/>
      <c r="K654" s="255"/>
      <c r="L654" s="255"/>
      <c r="M654" s="255"/>
      <c r="N654" s="255"/>
      <c r="O654" s="60"/>
      <c r="P654" s="255"/>
      <c r="Q654" s="255"/>
      <c r="R654" s="255"/>
      <c r="S654" s="255"/>
      <c r="T654" s="255"/>
      <c r="U654" s="255"/>
      <c r="V654" s="255"/>
      <c r="W654" s="255"/>
      <c r="X654" s="60"/>
    </row>
    <row r="655" spans="1:24">
      <c r="A655" s="257"/>
      <c r="B655" s="60"/>
      <c r="C655" s="60"/>
      <c r="D655" s="60"/>
      <c r="E655" s="255"/>
      <c r="F655" s="255"/>
      <c r="G655" s="255"/>
      <c r="H655" s="255"/>
      <c r="I655" s="60"/>
      <c r="J655" s="255"/>
      <c r="K655" s="255"/>
      <c r="L655" s="255"/>
      <c r="M655" s="255"/>
      <c r="N655" s="255"/>
      <c r="O655" s="60"/>
      <c r="P655" s="255"/>
      <c r="Q655" s="255"/>
      <c r="R655" s="255"/>
      <c r="S655" s="255"/>
      <c r="T655" s="255"/>
      <c r="U655" s="255"/>
      <c r="V655" s="255"/>
      <c r="W655" s="255"/>
      <c r="X655" s="60"/>
    </row>
    <row r="656" spans="1:24">
      <c r="A656" s="257"/>
      <c r="B656" s="60"/>
      <c r="C656" s="60"/>
      <c r="D656" s="60"/>
      <c r="E656" s="255"/>
      <c r="F656" s="255"/>
      <c r="G656" s="255"/>
      <c r="H656" s="255"/>
      <c r="I656" s="60"/>
      <c r="J656" s="255"/>
      <c r="K656" s="255"/>
      <c r="L656" s="255"/>
      <c r="M656" s="255"/>
      <c r="N656" s="255"/>
      <c r="O656" s="60"/>
      <c r="P656" s="255"/>
      <c r="Q656" s="255"/>
      <c r="R656" s="255"/>
      <c r="S656" s="255"/>
      <c r="T656" s="255"/>
      <c r="U656" s="255"/>
      <c r="V656" s="255"/>
      <c r="W656" s="255"/>
      <c r="X656" s="60"/>
    </row>
    <row r="657" spans="1:24">
      <c r="A657" s="257"/>
      <c r="B657" s="60"/>
      <c r="C657" s="60"/>
      <c r="D657" s="60"/>
      <c r="E657" s="255"/>
      <c r="F657" s="255"/>
      <c r="G657" s="255"/>
      <c r="H657" s="255"/>
      <c r="I657" s="60"/>
      <c r="J657" s="255"/>
      <c r="K657" s="255"/>
      <c r="L657" s="255"/>
      <c r="M657" s="255"/>
      <c r="N657" s="255"/>
      <c r="O657" s="60"/>
      <c r="P657" s="255"/>
      <c r="Q657" s="255"/>
      <c r="R657" s="255"/>
      <c r="S657" s="255"/>
      <c r="T657" s="255"/>
      <c r="U657" s="255"/>
      <c r="V657" s="255"/>
      <c r="W657" s="255"/>
      <c r="X657" s="60"/>
    </row>
    <row r="658" spans="1:24">
      <c r="A658" s="257"/>
      <c r="B658" s="60"/>
      <c r="C658" s="60"/>
      <c r="D658" s="60"/>
      <c r="E658" s="255"/>
      <c r="F658" s="255"/>
      <c r="G658" s="255"/>
      <c r="H658" s="255"/>
      <c r="I658" s="60"/>
      <c r="J658" s="255"/>
      <c r="K658" s="255"/>
      <c r="L658" s="255"/>
      <c r="M658" s="255"/>
      <c r="N658" s="255"/>
      <c r="O658" s="60"/>
      <c r="P658" s="255"/>
      <c r="Q658" s="255"/>
      <c r="R658" s="255"/>
      <c r="S658" s="255"/>
      <c r="T658" s="255"/>
      <c r="U658" s="255"/>
      <c r="V658" s="255"/>
      <c r="W658" s="255"/>
      <c r="X658" s="60"/>
    </row>
    <row r="659" spans="1:24">
      <c r="A659" s="257"/>
      <c r="B659" s="60"/>
      <c r="C659" s="60"/>
      <c r="D659" s="60"/>
      <c r="E659" s="255"/>
      <c r="F659" s="255"/>
      <c r="G659" s="255"/>
      <c r="H659" s="255"/>
      <c r="I659" s="60"/>
      <c r="J659" s="255"/>
      <c r="K659" s="255"/>
      <c r="L659" s="255"/>
      <c r="M659" s="255"/>
      <c r="N659" s="255"/>
      <c r="O659" s="60"/>
      <c r="P659" s="255"/>
      <c r="Q659" s="255"/>
      <c r="R659" s="255"/>
      <c r="S659" s="255"/>
      <c r="T659" s="255"/>
      <c r="U659" s="255"/>
      <c r="V659" s="255"/>
      <c r="W659" s="255"/>
      <c r="X659" s="60"/>
    </row>
    <row r="660" spans="1:24">
      <c r="A660" s="257"/>
      <c r="B660" s="60"/>
      <c r="C660" s="60"/>
      <c r="D660" s="60"/>
      <c r="E660" s="255"/>
      <c r="F660" s="255"/>
      <c r="G660" s="255"/>
      <c r="H660" s="255"/>
      <c r="I660" s="60"/>
      <c r="J660" s="255"/>
      <c r="K660" s="255"/>
      <c r="L660" s="255"/>
      <c r="M660" s="255"/>
      <c r="N660" s="255"/>
      <c r="O660" s="60"/>
      <c r="P660" s="255"/>
      <c r="Q660" s="255"/>
      <c r="R660" s="255"/>
      <c r="S660" s="255"/>
      <c r="T660" s="255"/>
      <c r="U660" s="255"/>
      <c r="V660" s="255"/>
      <c r="W660" s="255"/>
      <c r="X660" s="60"/>
    </row>
    <row r="661" spans="1:24">
      <c r="A661" s="257"/>
      <c r="B661" s="60"/>
      <c r="C661" s="60"/>
      <c r="D661" s="60"/>
      <c r="E661" s="255"/>
      <c r="F661" s="255"/>
      <c r="G661" s="255"/>
      <c r="H661" s="255"/>
      <c r="I661" s="60"/>
      <c r="J661" s="255"/>
      <c r="K661" s="255"/>
      <c r="L661" s="255"/>
      <c r="M661" s="255"/>
      <c r="N661" s="255"/>
      <c r="O661" s="60"/>
      <c r="P661" s="255"/>
      <c r="Q661" s="255"/>
      <c r="R661" s="255"/>
      <c r="S661" s="255"/>
      <c r="T661" s="255"/>
      <c r="U661" s="255"/>
      <c r="V661" s="255"/>
      <c r="W661" s="255"/>
      <c r="X661" s="60"/>
    </row>
    <row r="662" spans="1:24">
      <c r="A662" s="257"/>
      <c r="B662" s="60"/>
      <c r="C662" s="60"/>
      <c r="D662" s="60"/>
      <c r="E662" s="255"/>
      <c r="F662" s="255"/>
      <c r="G662" s="255"/>
      <c r="H662" s="255"/>
      <c r="I662" s="60"/>
      <c r="J662" s="255"/>
      <c r="K662" s="255"/>
      <c r="L662" s="255"/>
      <c r="M662" s="255"/>
      <c r="N662" s="255"/>
      <c r="O662" s="60"/>
      <c r="P662" s="255"/>
      <c r="Q662" s="255"/>
      <c r="R662" s="255"/>
      <c r="S662" s="255"/>
      <c r="T662" s="255"/>
      <c r="U662" s="255"/>
      <c r="V662" s="255"/>
      <c r="W662" s="255"/>
      <c r="X662" s="60"/>
    </row>
    <row r="663" spans="1:24">
      <c r="A663" s="257"/>
      <c r="B663" s="60"/>
      <c r="C663" s="60"/>
      <c r="D663" s="60"/>
      <c r="E663" s="255"/>
      <c r="F663" s="255"/>
      <c r="G663" s="255"/>
      <c r="H663" s="255"/>
      <c r="I663" s="60"/>
      <c r="J663" s="255"/>
      <c r="K663" s="255"/>
      <c r="L663" s="255"/>
      <c r="M663" s="255"/>
      <c r="N663" s="255"/>
      <c r="O663" s="60"/>
      <c r="P663" s="255"/>
      <c r="Q663" s="255"/>
      <c r="R663" s="255"/>
      <c r="S663" s="255"/>
      <c r="T663" s="255"/>
      <c r="U663" s="255"/>
      <c r="V663" s="255"/>
      <c r="W663" s="255"/>
      <c r="X663" s="60"/>
    </row>
    <row r="664" spans="1:24">
      <c r="A664" s="257"/>
      <c r="B664" s="60"/>
      <c r="C664" s="60"/>
      <c r="D664" s="60"/>
      <c r="E664" s="255"/>
      <c r="F664" s="255"/>
      <c r="G664" s="255"/>
      <c r="H664" s="255"/>
      <c r="I664" s="60"/>
      <c r="J664" s="255"/>
      <c r="K664" s="255"/>
      <c r="L664" s="255"/>
      <c r="M664" s="255"/>
      <c r="N664" s="255"/>
      <c r="O664" s="60"/>
      <c r="P664" s="255"/>
      <c r="Q664" s="255"/>
      <c r="R664" s="255"/>
      <c r="S664" s="255"/>
      <c r="T664" s="255"/>
      <c r="U664" s="255"/>
      <c r="V664" s="255"/>
      <c r="W664" s="255"/>
      <c r="X664" s="60"/>
    </row>
    <row r="665" spans="1:24">
      <c r="A665" s="257"/>
      <c r="B665" s="60"/>
      <c r="C665" s="60"/>
      <c r="D665" s="60"/>
      <c r="E665" s="255"/>
      <c r="F665" s="255"/>
      <c r="G665" s="255"/>
      <c r="H665" s="255"/>
      <c r="I665" s="60"/>
      <c r="J665" s="255"/>
      <c r="K665" s="255"/>
      <c r="L665" s="255"/>
      <c r="M665" s="255"/>
      <c r="N665" s="255"/>
      <c r="O665" s="60"/>
      <c r="P665" s="255"/>
      <c r="Q665" s="255"/>
      <c r="R665" s="255"/>
      <c r="S665" s="255"/>
      <c r="T665" s="255"/>
      <c r="U665" s="255"/>
      <c r="V665" s="255"/>
      <c r="W665" s="255"/>
      <c r="X665" s="60"/>
    </row>
    <row r="666" spans="1:24">
      <c r="A666" s="257"/>
      <c r="B666" s="60"/>
      <c r="C666" s="60"/>
      <c r="D666" s="60"/>
      <c r="E666" s="255"/>
      <c r="F666" s="255"/>
      <c r="G666" s="255"/>
      <c r="H666" s="255"/>
      <c r="I666" s="60"/>
      <c r="J666" s="255"/>
      <c r="K666" s="255"/>
      <c r="L666" s="255"/>
      <c r="M666" s="255"/>
      <c r="N666" s="255"/>
      <c r="O666" s="60"/>
      <c r="P666" s="255"/>
      <c r="Q666" s="255"/>
      <c r="R666" s="255"/>
      <c r="S666" s="255"/>
      <c r="T666" s="255"/>
      <c r="U666" s="255"/>
      <c r="V666" s="255"/>
      <c r="W666" s="255"/>
      <c r="X666" s="60"/>
    </row>
    <row r="667" spans="1:24">
      <c r="A667" s="257"/>
      <c r="B667" s="60"/>
      <c r="C667" s="60"/>
      <c r="D667" s="60"/>
      <c r="E667" s="255"/>
      <c r="F667" s="255"/>
      <c r="G667" s="255"/>
      <c r="H667" s="255"/>
      <c r="I667" s="60"/>
      <c r="J667" s="255"/>
      <c r="K667" s="255"/>
      <c r="L667" s="255"/>
      <c r="M667" s="255"/>
      <c r="N667" s="255"/>
      <c r="O667" s="60"/>
      <c r="P667" s="255"/>
      <c r="Q667" s="255"/>
      <c r="R667" s="255"/>
      <c r="S667" s="255"/>
      <c r="T667" s="255"/>
      <c r="U667" s="255"/>
      <c r="V667" s="255"/>
      <c r="W667" s="255"/>
      <c r="X667" s="60"/>
    </row>
    <row r="668" spans="1:24">
      <c r="A668" s="257"/>
      <c r="B668" s="60"/>
      <c r="C668" s="60"/>
      <c r="D668" s="60"/>
      <c r="E668" s="255"/>
      <c r="F668" s="255"/>
      <c r="G668" s="255"/>
      <c r="H668" s="255"/>
      <c r="I668" s="60"/>
      <c r="J668" s="255"/>
      <c r="K668" s="255"/>
      <c r="L668" s="255"/>
      <c r="M668" s="255"/>
      <c r="N668" s="255"/>
      <c r="O668" s="60"/>
      <c r="P668" s="255"/>
      <c r="Q668" s="255"/>
      <c r="R668" s="255"/>
      <c r="S668" s="255"/>
      <c r="T668" s="255"/>
      <c r="U668" s="255"/>
      <c r="V668" s="255"/>
      <c r="W668" s="255"/>
      <c r="X668" s="60"/>
    </row>
    <row r="669" spans="1:24">
      <c r="A669" s="257"/>
      <c r="B669" s="60"/>
      <c r="C669" s="60"/>
      <c r="D669" s="60"/>
      <c r="E669" s="255"/>
      <c r="F669" s="255"/>
      <c r="G669" s="255"/>
      <c r="H669" s="255"/>
      <c r="I669" s="60"/>
      <c r="J669" s="255"/>
      <c r="K669" s="255"/>
      <c r="L669" s="255"/>
      <c r="M669" s="255"/>
      <c r="N669" s="255"/>
      <c r="O669" s="60"/>
      <c r="P669" s="255"/>
      <c r="Q669" s="255"/>
      <c r="R669" s="255"/>
      <c r="S669" s="255"/>
      <c r="T669" s="255"/>
      <c r="U669" s="255"/>
      <c r="V669" s="255"/>
      <c r="W669" s="255"/>
      <c r="X669" s="60"/>
    </row>
    <row r="670" spans="1:24">
      <c r="A670" s="257"/>
      <c r="B670" s="60"/>
      <c r="C670" s="60"/>
      <c r="D670" s="60"/>
      <c r="E670" s="255"/>
      <c r="F670" s="255"/>
      <c r="G670" s="255"/>
      <c r="H670" s="255"/>
      <c r="I670" s="60"/>
      <c r="J670" s="255"/>
      <c r="K670" s="255"/>
      <c r="L670" s="255"/>
      <c r="M670" s="255"/>
      <c r="N670" s="255"/>
      <c r="O670" s="60"/>
      <c r="P670" s="255"/>
      <c r="Q670" s="255"/>
      <c r="R670" s="255"/>
      <c r="S670" s="255"/>
      <c r="T670" s="255"/>
      <c r="U670" s="255"/>
      <c r="V670" s="255"/>
      <c r="W670" s="255"/>
      <c r="X670" s="60"/>
    </row>
    <row r="671" spans="1:24">
      <c r="A671" s="257"/>
      <c r="B671" s="60"/>
      <c r="C671" s="60"/>
      <c r="D671" s="60"/>
      <c r="E671" s="255"/>
      <c r="F671" s="255"/>
      <c r="G671" s="255"/>
      <c r="H671" s="255"/>
      <c r="I671" s="60"/>
      <c r="J671" s="255"/>
      <c r="K671" s="255"/>
      <c r="L671" s="255"/>
      <c r="M671" s="255"/>
      <c r="N671" s="255"/>
      <c r="O671" s="60"/>
      <c r="P671" s="255"/>
      <c r="Q671" s="255"/>
      <c r="R671" s="255"/>
      <c r="S671" s="255"/>
      <c r="T671" s="255"/>
      <c r="U671" s="255"/>
      <c r="V671" s="255"/>
      <c r="W671" s="255"/>
      <c r="X671" s="60"/>
    </row>
    <row r="672" spans="1:24">
      <c r="A672" s="257"/>
      <c r="B672" s="60"/>
      <c r="C672" s="60"/>
      <c r="D672" s="60"/>
      <c r="E672" s="255"/>
      <c r="F672" s="255"/>
      <c r="G672" s="255"/>
      <c r="H672" s="255"/>
      <c r="I672" s="60"/>
      <c r="J672" s="255"/>
      <c r="K672" s="255"/>
      <c r="L672" s="255"/>
      <c r="M672" s="255"/>
      <c r="N672" s="255"/>
      <c r="O672" s="60"/>
      <c r="P672" s="255"/>
      <c r="Q672" s="255"/>
      <c r="R672" s="255"/>
      <c r="S672" s="255"/>
      <c r="T672" s="255"/>
      <c r="U672" s="255"/>
      <c r="V672" s="255"/>
      <c r="W672" s="255"/>
      <c r="X672" s="60"/>
    </row>
    <row r="673" spans="1:24">
      <c r="A673" s="257"/>
      <c r="B673" s="60"/>
      <c r="C673" s="60"/>
      <c r="D673" s="60"/>
      <c r="E673" s="255"/>
      <c r="F673" s="255"/>
      <c r="G673" s="255"/>
      <c r="H673" s="255"/>
      <c r="I673" s="60"/>
      <c r="J673" s="255"/>
      <c r="K673" s="255"/>
      <c r="L673" s="255"/>
      <c r="M673" s="255"/>
      <c r="N673" s="255"/>
      <c r="O673" s="60"/>
      <c r="P673" s="255"/>
      <c r="Q673" s="255"/>
      <c r="R673" s="255"/>
      <c r="S673" s="255"/>
      <c r="T673" s="255"/>
      <c r="U673" s="255"/>
      <c r="V673" s="255"/>
      <c r="W673" s="255"/>
      <c r="X673" s="60"/>
    </row>
    <row r="674" spans="1:24">
      <c r="A674" s="257"/>
      <c r="B674" s="60"/>
      <c r="C674" s="60"/>
      <c r="D674" s="60"/>
      <c r="E674" s="255"/>
      <c r="F674" s="255"/>
      <c r="G674" s="255"/>
      <c r="H674" s="255"/>
      <c r="I674" s="60"/>
      <c r="J674" s="255"/>
      <c r="K674" s="255"/>
      <c r="L674" s="255"/>
      <c r="M674" s="255"/>
      <c r="N674" s="255"/>
      <c r="O674" s="60"/>
      <c r="P674" s="255"/>
      <c r="Q674" s="255"/>
      <c r="R674" s="255"/>
      <c r="S674" s="255"/>
      <c r="T674" s="255"/>
      <c r="U674" s="255"/>
      <c r="V674" s="255"/>
      <c r="W674" s="255"/>
      <c r="X674" s="60"/>
    </row>
    <row r="675" spans="1:24">
      <c r="A675" s="257"/>
      <c r="B675" s="60"/>
      <c r="C675" s="60"/>
      <c r="D675" s="60"/>
      <c r="E675" s="255"/>
      <c r="F675" s="255"/>
      <c r="G675" s="255"/>
      <c r="H675" s="255"/>
      <c r="I675" s="60"/>
      <c r="J675" s="255"/>
      <c r="K675" s="255"/>
      <c r="L675" s="255"/>
      <c r="M675" s="255"/>
      <c r="N675" s="255"/>
      <c r="O675" s="60"/>
      <c r="P675" s="255"/>
      <c r="Q675" s="255"/>
      <c r="R675" s="255"/>
      <c r="S675" s="255"/>
      <c r="T675" s="255"/>
      <c r="U675" s="255"/>
      <c r="V675" s="255"/>
      <c r="W675" s="255"/>
      <c r="X675" s="60"/>
    </row>
    <row r="676" spans="1:24">
      <c r="A676" s="257"/>
      <c r="B676" s="60"/>
      <c r="C676" s="60"/>
      <c r="D676" s="60"/>
      <c r="E676" s="255"/>
      <c r="F676" s="255"/>
      <c r="G676" s="255"/>
      <c r="H676" s="255"/>
      <c r="I676" s="60"/>
      <c r="J676" s="255"/>
      <c r="K676" s="255"/>
      <c r="L676" s="255"/>
      <c r="M676" s="255"/>
      <c r="N676" s="255"/>
      <c r="O676" s="60"/>
      <c r="P676" s="255"/>
      <c r="Q676" s="255"/>
      <c r="R676" s="255"/>
      <c r="S676" s="255"/>
      <c r="T676" s="255"/>
      <c r="U676" s="255"/>
      <c r="V676" s="255"/>
      <c r="W676" s="255"/>
      <c r="X676" s="60"/>
    </row>
    <row r="677" spans="1:24">
      <c r="A677" s="257"/>
      <c r="B677" s="60"/>
      <c r="C677" s="60"/>
      <c r="D677" s="60"/>
      <c r="E677" s="255"/>
      <c r="F677" s="255"/>
      <c r="G677" s="255"/>
      <c r="H677" s="255"/>
      <c r="I677" s="60"/>
      <c r="J677" s="255"/>
      <c r="K677" s="255"/>
      <c r="L677" s="255"/>
      <c r="M677" s="255"/>
      <c r="N677" s="255"/>
      <c r="O677" s="60"/>
      <c r="P677" s="255"/>
      <c r="Q677" s="255"/>
      <c r="R677" s="255"/>
      <c r="S677" s="255"/>
      <c r="T677" s="255"/>
      <c r="U677" s="255"/>
      <c r="V677" s="255"/>
      <c r="W677" s="255"/>
      <c r="X677" s="60"/>
    </row>
    <row r="678" spans="1:24">
      <c r="A678" s="257"/>
      <c r="B678" s="60"/>
      <c r="C678" s="60"/>
      <c r="D678" s="60"/>
      <c r="E678" s="255"/>
      <c r="F678" s="255"/>
      <c r="G678" s="255"/>
      <c r="H678" s="255"/>
      <c r="I678" s="60"/>
      <c r="J678" s="255"/>
      <c r="K678" s="255"/>
      <c r="L678" s="255"/>
      <c r="M678" s="255"/>
      <c r="N678" s="255"/>
      <c r="O678" s="60"/>
      <c r="P678" s="255"/>
      <c r="Q678" s="255"/>
      <c r="R678" s="255"/>
      <c r="S678" s="255"/>
      <c r="T678" s="255"/>
      <c r="U678" s="255"/>
      <c r="V678" s="255"/>
      <c r="W678" s="255"/>
      <c r="X678" s="60"/>
    </row>
    <row r="679" spans="1:24">
      <c r="A679" s="257"/>
      <c r="B679" s="60"/>
      <c r="C679" s="60"/>
      <c r="D679" s="60"/>
      <c r="E679" s="255"/>
      <c r="F679" s="255"/>
      <c r="G679" s="255"/>
      <c r="H679" s="255"/>
      <c r="I679" s="60"/>
      <c r="J679" s="255"/>
      <c r="K679" s="255"/>
      <c r="L679" s="255"/>
      <c r="M679" s="255"/>
      <c r="N679" s="255"/>
      <c r="O679" s="60"/>
      <c r="P679" s="255"/>
      <c r="Q679" s="255"/>
      <c r="R679" s="255"/>
      <c r="S679" s="255"/>
      <c r="T679" s="255"/>
      <c r="U679" s="255"/>
      <c r="V679" s="255"/>
      <c r="W679" s="255"/>
      <c r="X679" s="60"/>
    </row>
    <row r="680" spans="1:24">
      <c r="A680" s="257"/>
      <c r="B680" s="60"/>
      <c r="C680" s="60"/>
      <c r="D680" s="60"/>
      <c r="E680" s="255"/>
      <c r="F680" s="255"/>
      <c r="G680" s="255"/>
      <c r="H680" s="255"/>
      <c r="I680" s="60"/>
      <c r="J680" s="255"/>
      <c r="K680" s="255"/>
      <c r="L680" s="255"/>
      <c r="M680" s="255"/>
      <c r="N680" s="255"/>
      <c r="O680" s="60"/>
      <c r="P680" s="255"/>
      <c r="Q680" s="255"/>
      <c r="R680" s="255"/>
      <c r="S680" s="255"/>
      <c r="T680" s="255"/>
      <c r="U680" s="255"/>
      <c r="V680" s="255"/>
      <c r="W680" s="255"/>
      <c r="X680" s="60"/>
    </row>
    <row r="681" spans="1:24">
      <c r="A681" s="257"/>
      <c r="B681" s="60"/>
      <c r="C681" s="60"/>
      <c r="D681" s="60"/>
      <c r="E681" s="255"/>
      <c r="F681" s="255"/>
      <c r="G681" s="255"/>
      <c r="H681" s="255"/>
      <c r="I681" s="60"/>
      <c r="J681" s="255"/>
      <c r="K681" s="255"/>
      <c r="L681" s="255"/>
      <c r="M681" s="255"/>
      <c r="N681" s="255"/>
      <c r="O681" s="60"/>
      <c r="P681" s="255"/>
      <c r="Q681" s="255"/>
      <c r="R681" s="255"/>
      <c r="S681" s="255"/>
      <c r="T681" s="255"/>
      <c r="U681" s="255"/>
      <c r="V681" s="255"/>
      <c r="W681" s="255"/>
      <c r="X681" s="60"/>
    </row>
    <row r="682" spans="1:24">
      <c r="A682" s="257"/>
      <c r="B682" s="60"/>
      <c r="C682" s="60"/>
      <c r="D682" s="60"/>
      <c r="E682" s="255"/>
      <c r="F682" s="255"/>
      <c r="G682" s="255"/>
      <c r="H682" s="255"/>
      <c r="I682" s="60"/>
      <c r="J682" s="255"/>
      <c r="K682" s="255"/>
      <c r="L682" s="255"/>
      <c r="M682" s="255"/>
      <c r="N682" s="255"/>
      <c r="O682" s="60"/>
      <c r="P682" s="255"/>
      <c r="Q682" s="255"/>
      <c r="R682" s="255"/>
      <c r="S682" s="255"/>
      <c r="T682" s="255"/>
      <c r="U682" s="255"/>
      <c r="V682" s="255"/>
      <c r="W682" s="255"/>
      <c r="X682" s="60"/>
    </row>
    <row r="683" spans="1:24">
      <c r="A683" s="257"/>
      <c r="B683" s="60"/>
      <c r="C683" s="60"/>
      <c r="D683" s="60"/>
      <c r="E683" s="255"/>
      <c r="F683" s="255"/>
      <c r="G683" s="255"/>
      <c r="H683" s="255"/>
      <c r="I683" s="60"/>
      <c r="J683" s="255"/>
      <c r="K683" s="255"/>
      <c r="L683" s="255"/>
      <c r="M683" s="255"/>
      <c r="N683" s="255"/>
      <c r="O683" s="60"/>
      <c r="P683" s="255"/>
      <c r="Q683" s="255"/>
      <c r="R683" s="255"/>
      <c r="S683" s="255"/>
      <c r="T683" s="255"/>
      <c r="U683" s="255"/>
      <c r="V683" s="255"/>
      <c r="W683" s="255"/>
      <c r="X683" s="60"/>
    </row>
    <row r="684" spans="1:24">
      <c r="A684" s="257"/>
      <c r="B684" s="60"/>
      <c r="C684" s="60"/>
      <c r="D684" s="60"/>
      <c r="E684" s="255"/>
      <c r="F684" s="255"/>
      <c r="G684" s="255"/>
      <c r="H684" s="255"/>
      <c r="I684" s="60"/>
      <c r="J684" s="255"/>
      <c r="K684" s="255"/>
      <c r="L684" s="255"/>
      <c r="M684" s="255"/>
      <c r="N684" s="255"/>
      <c r="O684" s="60"/>
      <c r="P684" s="255"/>
      <c r="Q684" s="255"/>
      <c r="R684" s="255"/>
      <c r="S684" s="255"/>
      <c r="T684" s="255"/>
      <c r="U684" s="255"/>
      <c r="V684" s="255"/>
      <c r="W684" s="255"/>
      <c r="X684" s="60"/>
    </row>
    <row r="685" spans="1:24">
      <c r="A685" s="257"/>
      <c r="B685" s="60"/>
      <c r="C685" s="60"/>
      <c r="D685" s="60"/>
      <c r="E685" s="255"/>
      <c r="F685" s="255"/>
      <c r="G685" s="255"/>
      <c r="H685" s="255"/>
      <c r="I685" s="60"/>
      <c r="J685" s="255"/>
      <c r="K685" s="255"/>
      <c r="L685" s="255"/>
      <c r="M685" s="255"/>
      <c r="N685" s="255"/>
      <c r="O685" s="60"/>
      <c r="P685" s="255"/>
      <c r="Q685" s="255"/>
      <c r="R685" s="255"/>
      <c r="S685" s="255"/>
      <c r="T685" s="255"/>
      <c r="U685" s="255"/>
      <c r="V685" s="255"/>
      <c r="W685" s="255"/>
      <c r="X685" s="60"/>
    </row>
    <row r="686" spans="1:24">
      <c r="A686" s="257"/>
      <c r="B686" s="60"/>
      <c r="C686" s="60"/>
      <c r="D686" s="60"/>
      <c r="E686" s="255"/>
      <c r="F686" s="255"/>
      <c r="G686" s="255"/>
      <c r="H686" s="255"/>
      <c r="I686" s="60"/>
      <c r="J686" s="255"/>
      <c r="K686" s="255"/>
      <c r="L686" s="255"/>
      <c r="M686" s="255"/>
      <c r="N686" s="255"/>
      <c r="O686" s="60"/>
      <c r="P686" s="255"/>
      <c r="Q686" s="255"/>
      <c r="R686" s="255"/>
      <c r="S686" s="255"/>
      <c r="T686" s="255"/>
      <c r="U686" s="255"/>
      <c r="V686" s="255"/>
      <c r="W686" s="255"/>
      <c r="X686" s="60"/>
    </row>
    <row r="687" spans="1:24">
      <c r="A687" s="257"/>
      <c r="B687" s="60"/>
      <c r="C687" s="60"/>
      <c r="D687" s="60"/>
      <c r="E687" s="255"/>
      <c r="F687" s="255"/>
      <c r="G687" s="255"/>
      <c r="H687" s="255"/>
      <c r="I687" s="60"/>
      <c r="J687" s="255"/>
      <c r="K687" s="255"/>
      <c r="L687" s="255"/>
      <c r="M687" s="255"/>
      <c r="N687" s="255"/>
      <c r="O687" s="60"/>
      <c r="P687" s="255"/>
      <c r="Q687" s="255"/>
      <c r="R687" s="255"/>
      <c r="S687" s="255"/>
      <c r="T687" s="255"/>
      <c r="U687" s="255"/>
      <c r="V687" s="255"/>
      <c r="W687" s="255"/>
      <c r="X687" s="60"/>
    </row>
    <row r="688" spans="1:24">
      <c r="A688" s="257"/>
      <c r="B688" s="60"/>
      <c r="C688" s="60"/>
      <c r="D688" s="60"/>
      <c r="E688" s="255"/>
      <c r="F688" s="255"/>
      <c r="G688" s="255"/>
      <c r="H688" s="255"/>
      <c r="I688" s="60"/>
      <c r="J688" s="255"/>
      <c r="K688" s="255"/>
      <c r="L688" s="255"/>
      <c r="M688" s="255"/>
      <c r="N688" s="255"/>
      <c r="O688" s="60"/>
      <c r="P688" s="255"/>
      <c r="Q688" s="255"/>
      <c r="R688" s="255"/>
      <c r="S688" s="255"/>
      <c r="T688" s="255"/>
      <c r="U688" s="255"/>
      <c r="V688" s="255"/>
      <c r="W688" s="255"/>
      <c r="X688" s="60"/>
    </row>
    <row r="689" spans="1:24">
      <c r="A689" s="257"/>
      <c r="B689" s="60"/>
      <c r="C689" s="60"/>
      <c r="D689" s="60"/>
      <c r="E689" s="255"/>
      <c r="F689" s="255"/>
      <c r="G689" s="255"/>
      <c r="H689" s="255"/>
      <c r="I689" s="60"/>
      <c r="J689" s="255"/>
      <c r="K689" s="255"/>
      <c r="L689" s="255"/>
      <c r="M689" s="255"/>
      <c r="N689" s="255"/>
      <c r="O689" s="60"/>
      <c r="P689" s="255"/>
      <c r="Q689" s="255"/>
      <c r="R689" s="255"/>
      <c r="S689" s="255"/>
      <c r="T689" s="255"/>
      <c r="U689" s="255"/>
      <c r="V689" s="255"/>
      <c r="W689" s="255"/>
      <c r="X689" s="60"/>
    </row>
    <row r="690" spans="1:24">
      <c r="A690" s="257"/>
      <c r="B690" s="60"/>
      <c r="C690" s="60"/>
      <c r="D690" s="60"/>
      <c r="E690" s="255"/>
      <c r="F690" s="255"/>
      <c r="G690" s="255"/>
      <c r="H690" s="255"/>
      <c r="I690" s="60"/>
      <c r="J690" s="255"/>
      <c r="K690" s="255"/>
      <c r="L690" s="255"/>
      <c r="M690" s="255"/>
      <c r="N690" s="255"/>
      <c r="O690" s="60"/>
      <c r="P690" s="255"/>
      <c r="Q690" s="255"/>
      <c r="R690" s="255"/>
      <c r="S690" s="255"/>
      <c r="T690" s="255"/>
      <c r="U690" s="255"/>
      <c r="V690" s="255"/>
      <c r="W690" s="255"/>
      <c r="X690" s="60"/>
    </row>
    <row r="691" spans="1:24">
      <c r="A691" s="257"/>
      <c r="B691" s="60"/>
      <c r="C691" s="60"/>
      <c r="D691" s="60"/>
      <c r="E691" s="255"/>
      <c r="F691" s="255"/>
      <c r="G691" s="255"/>
      <c r="H691" s="255"/>
      <c r="I691" s="60"/>
      <c r="J691" s="255"/>
      <c r="K691" s="255"/>
      <c r="L691" s="255"/>
      <c r="M691" s="255"/>
      <c r="N691" s="255"/>
      <c r="O691" s="60"/>
      <c r="P691" s="255"/>
      <c r="Q691" s="255"/>
      <c r="R691" s="255"/>
      <c r="S691" s="255"/>
      <c r="T691" s="255"/>
      <c r="U691" s="255"/>
      <c r="V691" s="255"/>
      <c r="W691" s="255"/>
      <c r="X691" s="60"/>
    </row>
    <row r="692" spans="1:24">
      <c r="A692" s="257"/>
      <c r="B692" s="60"/>
      <c r="C692" s="60"/>
      <c r="D692" s="60"/>
      <c r="E692" s="255"/>
      <c r="F692" s="255"/>
      <c r="G692" s="255"/>
      <c r="H692" s="255"/>
      <c r="I692" s="60"/>
      <c r="J692" s="255"/>
      <c r="K692" s="255"/>
      <c r="L692" s="255"/>
      <c r="M692" s="255"/>
      <c r="N692" s="255"/>
      <c r="O692" s="60"/>
      <c r="P692" s="255"/>
      <c r="Q692" s="255"/>
      <c r="R692" s="255"/>
      <c r="S692" s="255"/>
      <c r="T692" s="255"/>
      <c r="U692" s="255"/>
      <c r="V692" s="255"/>
      <c r="W692" s="255"/>
      <c r="X692" s="60"/>
    </row>
    <row r="693" spans="1:24">
      <c r="A693" s="257"/>
      <c r="B693" s="60"/>
      <c r="C693" s="60"/>
      <c r="D693" s="60"/>
      <c r="E693" s="255"/>
      <c r="F693" s="255"/>
      <c r="G693" s="255"/>
      <c r="H693" s="255"/>
      <c r="I693" s="60"/>
      <c r="J693" s="255"/>
      <c r="K693" s="255"/>
      <c r="L693" s="255"/>
      <c r="M693" s="255"/>
      <c r="N693" s="255"/>
      <c r="O693" s="60"/>
      <c r="P693" s="255"/>
      <c r="Q693" s="255"/>
      <c r="R693" s="255"/>
      <c r="S693" s="255"/>
      <c r="T693" s="255"/>
      <c r="U693" s="255"/>
      <c r="V693" s="255"/>
      <c r="W693" s="255"/>
      <c r="X693" s="60"/>
    </row>
    <row r="694" spans="1:24">
      <c r="A694" s="257"/>
      <c r="B694" s="60"/>
      <c r="C694" s="60"/>
      <c r="D694" s="60"/>
      <c r="E694" s="255"/>
      <c r="F694" s="255"/>
      <c r="G694" s="255"/>
      <c r="H694" s="255"/>
      <c r="I694" s="60"/>
      <c r="J694" s="255"/>
      <c r="K694" s="255"/>
      <c r="L694" s="255"/>
      <c r="M694" s="255"/>
      <c r="N694" s="255"/>
      <c r="O694" s="60"/>
      <c r="P694" s="255"/>
      <c r="Q694" s="255"/>
      <c r="R694" s="255"/>
      <c r="S694" s="255"/>
      <c r="T694" s="255"/>
      <c r="U694" s="255"/>
      <c r="V694" s="255"/>
      <c r="W694" s="255"/>
      <c r="X694" s="60"/>
    </row>
    <row r="695" spans="1:24">
      <c r="A695" s="257"/>
      <c r="B695" s="60"/>
      <c r="C695" s="60"/>
      <c r="D695" s="60"/>
      <c r="E695" s="255"/>
      <c r="F695" s="255"/>
      <c r="G695" s="255"/>
      <c r="H695" s="255"/>
      <c r="I695" s="60"/>
      <c r="J695" s="255"/>
      <c r="K695" s="255"/>
      <c r="L695" s="255"/>
      <c r="M695" s="255"/>
      <c r="N695" s="255"/>
      <c r="O695" s="60"/>
      <c r="P695" s="255"/>
      <c r="Q695" s="255"/>
      <c r="R695" s="255"/>
      <c r="S695" s="255"/>
      <c r="T695" s="255"/>
      <c r="U695" s="255"/>
      <c r="V695" s="255"/>
      <c r="W695" s="255"/>
      <c r="X695" s="60"/>
    </row>
    <row r="696" spans="1:24">
      <c r="A696" s="257"/>
      <c r="B696" s="60"/>
      <c r="C696" s="60"/>
      <c r="D696" s="60"/>
      <c r="E696" s="255"/>
      <c r="F696" s="255"/>
      <c r="G696" s="255"/>
      <c r="H696" s="255"/>
      <c r="I696" s="60"/>
      <c r="J696" s="255"/>
      <c r="K696" s="255"/>
      <c r="L696" s="255"/>
      <c r="M696" s="255"/>
      <c r="N696" s="255"/>
      <c r="O696" s="60"/>
      <c r="P696" s="255"/>
      <c r="Q696" s="255"/>
      <c r="R696" s="255"/>
      <c r="S696" s="255"/>
      <c r="T696" s="255"/>
      <c r="U696" s="255"/>
      <c r="V696" s="255"/>
      <c r="W696" s="255"/>
      <c r="X696" s="60"/>
    </row>
    <row r="697" spans="1:24">
      <c r="A697" s="257"/>
      <c r="B697" s="60"/>
      <c r="C697" s="60"/>
      <c r="D697" s="60"/>
      <c r="E697" s="255"/>
      <c r="F697" s="255"/>
      <c r="G697" s="255"/>
      <c r="H697" s="255"/>
      <c r="I697" s="60"/>
      <c r="J697" s="255"/>
      <c r="K697" s="255"/>
      <c r="L697" s="255"/>
      <c r="M697" s="255"/>
      <c r="N697" s="255"/>
      <c r="O697" s="60"/>
      <c r="P697" s="255"/>
      <c r="Q697" s="255"/>
      <c r="R697" s="255"/>
      <c r="S697" s="255"/>
      <c r="T697" s="255"/>
      <c r="U697" s="255"/>
      <c r="V697" s="255"/>
      <c r="W697" s="255"/>
      <c r="X697" s="60"/>
    </row>
    <row r="698" spans="1:24">
      <c r="A698" s="257"/>
      <c r="B698" s="60"/>
      <c r="C698" s="60"/>
      <c r="D698" s="60"/>
      <c r="E698" s="255"/>
      <c r="F698" s="255"/>
      <c r="G698" s="255"/>
      <c r="H698" s="255"/>
      <c r="I698" s="60"/>
      <c r="J698" s="255"/>
      <c r="K698" s="255"/>
      <c r="L698" s="255"/>
      <c r="M698" s="255"/>
      <c r="N698" s="255"/>
      <c r="O698" s="60"/>
      <c r="P698" s="255"/>
      <c r="Q698" s="255"/>
      <c r="R698" s="255"/>
      <c r="S698" s="255"/>
      <c r="T698" s="255"/>
      <c r="U698" s="255"/>
      <c r="V698" s="255"/>
      <c r="W698" s="255"/>
      <c r="X698" s="60"/>
    </row>
    <row r="699" spans="1:24">
      <c r="A699" s="257"/>
      <c r="B699" s="60"/>
      <c r="C699" s="60"/>
      <c r="D699" s="60"/>
      <c r="E699" s="255"/>
      <c r="F699" s="255"/>
      <c r="G699" s="255"/>
      <c r="H699" s="255"/>
      <c r="I699" s="60"/>
      <c r="J699" s="255"/>
      <c r="K699" s="255"/>
      <c r="L699" s="255"/>
      <c r="M699" s="255"/>
      <c r="N699" s="255"/>
      <c r="O699" s="60"/>
      <c r="P699" s="255"/>
      <c r="Q699" s="255"/>
      <c r="R699" s="255"/>
      <c r="S699" s="255"/>
      <c r="T699" s="255"/>
      <c r="U699" s="255"/>
      <c r="V699" s="255"/>
      <c r="W699" s="255"/>
      <c r="X699" s="60"/>
    </row>
    <row r="700" spans="1:24">
      <c r="A700" s="257"/>
      <c r="B700" s="60"/>
      <c r="C700" s="60"/>
      <c r="D700" s="60"/>
      <c r="E700" s="255"/>
      <c r="F700" s="255"/>
      <c r="G700" s="255"/>
      <c r="H700" s="255"/>
      <c r="I700" s="60"/>
      <c r="J700" s="255"/>
      <c r="K700" s="255"/>
      <c r="L700" s="255"/>
      <c r="M700" s="255"/>
      <c r="N700" s="255"/>
      <c r="O700" s="60"/>
      <c r="P700" s="255"/>
      <c r="Q700" s="255"/>
      <c r="R700" s="255"/>
      <c r="S700" s="255"/>
      <c r="T700" s="255"/>
      <c r="U700" s="255"/>
      <c r="V700" s="255"/>
      <c r="W700" s="255"/>
      <c r="X700" s="60"/>
    </row>
    <row r="701" spans="1:24">
      <c r="A701" s="257"/>
      <c r="B701" s="60"/>
      <c r="C701" s="60"/>
      <c r="D701" s="60"/>
      <c r="E701" s="255"/>
      <c r="F701" s="255"/>
      <c r="G701" s="255"/>
      <c r="H701" s="255"/>
      <c r="I701" s="60"/>
      <c r="J701" s="255"/>
      <c r="K701" s="255"/>
      <c r="L701" s="255"/>
      <c r="M701" s="255"/>
      <c r="N701" s="255"/>
      <c r="O701" s="60"/>
      <c r="P701" s="255"/>
      <c r="Q701" s="255"/>
      <c r="R701" s="255"/>
      <c r="S701" s="255"/>
      <c r="T701" s="255"/>
      <c r="U701" s="255"/>
      <c r="V701" s="255"/>
      <c r="W701" s="255"/>
      <c r="X701" s="60"/>
    </row>
    <row r="702" spans="1:24">
      <c r="A702" s="257"/>
      <c r="B702" s="60"/>
      <c r="C702" s="60"/>
      <c r="D702" s="60"/>
      <c r="E702" s="255"/>
      <c r="F702" s="255"/>
      <c r="G702" s="255"/>
      <c r="H702" s="255"/>
      <c r="I702" s="60"/>
      <c r="J702" s="255"/>
      <c r="K702" s="255"/>
      <c r="L702" s="255"/>
      <c r="M702" s="255"/>
      <c r="N702" s="255"/>
      <c r="O702" s="60"/>
      <c r="P702" s="255"/>
      <c r="Q702" s="255"/>
      <c r="R702" s="255"/>
      <c r="S702" s="255"/>
      <c r="T702" s="255"/>
      <c r="U702" s="255"/>
      <c r="V702" s="255"/>
      <c r="W702" s="255"/>
      <c r="X702" s="60"/>
    </row>
    <row r="703" spans="1:24">
      <c r="A703" s="257"/>
      <c r="B703" s="60"/>
      <c r="C703" s="60"/>
      <c r="D703" s="60"/>
      <c r="E703" s="255"/>
      <c r="F703" s="255"/>
      <c r="G703" s="255"/>
      <c r="H703" s="255"/>
      <c r="I703" s="60"/>
      <c r="J703" s="255"/>
      <c r="K703" s="255"/>
      <c r="L703" s="255"/>
      <c r="M703" s="255"/>
      <c r="N703" s="255"/>
      <c r="O703" s="60"/>
      <c r="P703" s="255"/>
      <c r="Q703" s="255"/>
      <c r="R703" s="255"/>
      <c r="S703" s="255"/>
      <c r="T703" s="255"/>
      <c r="U703" s="255"/>
      <c r="V703" s="255"/>
      <c r="W703" s="255"/>
      <c r="X703" s="60"/>
    </row>
    <row r="704" spans="1:24">
      <c r="A704" s="257"/>
      <c r="B704" s="60"/>
      <c r="C704" s="60"/>
      <c r="D704" s="60"/>
      <c r="E704" s="255"/>
      <c r="F704" s="255"/>
      <c r="G704" s="255"/>
      <c r="H704" s="255"/>
      <c r="I704" s="60"/>
      <c r="J704" s="255"/>
      <c r="K704" s="255"/>
      <c r="L704" s="255"/>
      <c r="M704" s="255"/>
      <c r="N704" s="255"/>
      <c r="O704" s="60"/>
      <c r="P704" s="255"/>
      <c r="Q704" s="255"/>
      <c r="R704" s="255"/>
      <c r="S704" s="255"/>
      <c r="T704" s="255"/>
      <c r="U704" s="255"/>
      <c r="V704" s="255"/>
      <c r="W704" s="255"/>
      <c r="X704" s="60"/>
    </row>
    <row r="705" spans="1:24">
      <c r="A705" s="257"/>
      <c r="B705" s="60"/>
      <c r="C705" s="60"/>
      <c r="D705" s="60"/>
      <c r="E705" s="255"/>
      <c r="F705" s="255"/>
      <c r="G705" s="255"/>
      <c r="H705" s="255"/>
      <c r="I705" s="60"/>
      <c r="J705" s="255"/>
      <c r="K705" s="255"/>
      <c r="L705" s="255"/>
      <c r="M705" s="255"/>
      <c r="N705" s="255"/>
      <c r="O705" s="60"/>
      <c r="P705" s="255"/>
      <c r="Q705" s="255"/>
      <c r="R705" s="255"/>
      <c r="S705" s="255"/>
      <c r="T705" s="255"/>
      <c r="U705" s="255"/>
      <c r="V705" s="255"/>
      <c r="W705" s="255"/>
      <c r="X705" s="60"/>
    </row>
    <row r="706" spans="1:24">
      <c r="A706" s="257"/>
      <c r="B706" s="60"/>
      <c r="C706" s="60"/>
      <c r="D706" s="60"/>
      <c r="E706" s="255"/>
      <c r="F706" s="255"/>
      <c r="G706" s="255"/>
      <c r="H706" s="255"/>
      <c r="I706" s="60"/>
      <c r="J706" s="255"/>
      <c r="K706" s="255"/>
      <c r="L706" s="255"/>
      <c r="M706" s="255"/>
      <c r="N706" s="255"/>
      <c r="O706" s="60"/>
      <c r="P706" s="255"/>
      <c r="Q706" s="255"/>
      <c r="R706" s="255"/>
      <c r="S706" s="255"/>
      <c r="T706" s="255"/>
      <c r="U706" s="255"/>
      <c r="V706" s="255"/>
      <c r="W706" s="255"/>
      <c r="X706" s="60"/>
    </row>
    <row r="707" spans="1:24">
      <c r="A707" s="257"/>
      <c r="B707" s="60"/>
      <c r="C707" s="60"/>
      <c r="D707" s="60"/>
      <c r="E707" s="255"/>
      <c r="F707" s="255"/>
      <c r="G707" s="255"/>
      <c r="H707" s="255"/>
      <c r="I707" s="60"/>
      <c r="J707" s="255"/>
      <c r="K707" s="255"/>
      <c r="L707" s="255"/>
      <c r="M707" s="255"/>
      <c r="N707" s="255"/>
      <c r="O707" s="60"/>
      <c r="P707" s="255"/>
      <c r="Q707" s="255"/>
      <c r="R707" s="255"/>
      <c r="S707" s="255"/>
      <c r="T707" s="255"/>
      <c r="U707" s="255"/>
      <c r="V707" s="255"/>
      <c r="W707" s="255"/>
      <c r="X707" s="60"/>
    </row>
    <row r="708" spans="1:24">
      <c r="A708" s="257"/>
      <c r="B708" s="60"/>
      <c r="C708" s="60"/>
      <c r="D708" s="60"/>
      <c r="E708" s="255"/>
      <c r="F708" s="255"/>
      <c r="G708" s="255"/>
      <c r="H708" s="255"/>
      <c r="I708" s="60"/>
      <c r="J708" s="255"/>
      <c r="K708" s="255"/>
      <c r="L708" s="255"/>
      <c r="M708" s="255"/>
      <c r="N708" s="255"/>
      <c r="O708" s="60"/>
      <c r="P708" s="255"/>
      <c r="Q708" s="255"/>
      <c r="R708" s="255"/>
      <c r="S708" s="255"/>
      <c r="T708" s="255"/>
      <c r="U708" s="255"/>
      <c r="V708" s="255"/>
      <c r="W708" s="255"/>
      <c r="X708" s="60"/>
    </row>
    <row r="709" spans="1:24">
      <c r="A709" s="257"/>
      <c r="B709" s="60"/>
      <c r="C709" s="60"/>
      <c r="D709" s="60"/>
      <c r="E709" s="255"/>
      <c r="F709" s="255"/>
      <c r="G709" s="255"/>
      <c r="H709" s="255"/>
      <c r="I709" s="60"/>
      <c r="J709" s="255"/>
      <c r="K709" s="255"/>
      <c r="L709" s="255"/>
      <c r="M709" s="255"/>
      <c r="N709" s="255"/>
      <c r="O709" s="60"/>
      <c r="P709" s="255"/>
      <c r="Q709" s="255"/>
      <c r="R709" s="255"/>
      <c r="S709" s="255"/>
      <c r="T709" s="255"/>
      <c r="U709" s="255"/>
      <c r="V709" s="255"/>
      <c r="W709" s="255"/>
      <c r="X709" s="60"/>
    </row>
    <row r="710" spans="1:24">
      <c r="A710" s="257"/>
      <c r="B710" s="60"/>
      <c r="C710" s="60"/>
      <c r="D710" s="60"/>
      <c r="E710" s="255"/>
      <c r="F710" s="255"/>
      <c r="G710" s="255"/>
      <c r="H710" s="255"/>
      <c r="I710" s="60"/>
      <c r="J710" s="255"/>
      <c r="K710" s="255"/>
      <c r="L710" s="255"/>
      <c r="M710" s="255"/>
      <c r="N710" s="255"/>
      <c r="O710" s="60"/>
      <c r="P710" s="255"/>
      <c r="Q710" s="255"/>
      <c r="R710" s="255"/>
      <c r="S710" s="255"/>
      <c r="T710" s="255"/>
      <c r="U710" s="255"/>
      <c r="V710" s="255"/>
      <c r="W710" s="255"/>
      <c r="X710" s="60"/>
    </row>
    <row r="711" spans="1:24">
      <c r="A711" s="257"/>
      <c r="B711" s="60"/>
      <c r="C711" s="60"/>
      <c r="D711" s="60"/>
      <c r="E711" s="255"/>
      <c r="F711" s="255"/>
      <c r="G711" s="255"/>
      <c r="H711" s="255"/>
      <c r="I711" s="60"/>
      <c r="J711" s="255"/>
      <c r="K711" s="255"/>
      <c r="L711" s="255"/>
      <c r="M711" s="255"/>
      <c r="N711" s="255"/>
      <c r="O711" s="60"/>
      <c r="P711" s="255"/>
      <c r="Q711" s="255"/>
      <c r="R711" s="255"/>
      <c r="S711" s="255"/>
      <c r="T711" s="255"/>
      <c r="U711" s="255"/>
      <c r="V711" s="255"/>
      <c r="W711" s="255"/>
      <c r="X711" s="60"/>
    </row>
    <row r="712" spans="1:24">
      <c r="A712" s="257"/>
      <c r="B712" s="60"/>
      <c r="C712" s="60"/>
      <c r="D712" s="60"/>
      <c r="E712" s="255"/>
      <c r="F712" s="255"/>
      <c r="G712" s="255"/>
      <c r="H712" s="255"/>
      <c r="I712" s="60"/>
      <c r="J712" s="255"/>
      <c r="K712" s="255"/>
      <c r="L712" s="255"/>
      <c r="M712" s="255"/>
      <c r="N712" s="255"/>
      <c r="O712" s="60"/>
      <c r="P712" s="255"/>
      <c r="Q712" s="255"/>
      <c r="R712" s="255"/>
      <c r="S712" s="255"/>
      <c r="T712" s="255"/>
      <c r="U712" s="255"/>
      <c r="V712" s="255"/>
      <c r="W712" s="255"/>
      <c r="X712" s="60"/>
    </row>
    <row r="713" spans="1:24">
      <c r="A713" s="257"/>
      <c r="B713" s="60"/>
      <c r="C713" s="60"/>
      <c r="D713" s="60"/>
      <c r="E713" s="255"/>
      <c r="F713" s="255"/>
      <c r="G713" s="255"/>
      <c r="H713" s="255"/>
      <c r="I713" s="60"/>
      <c r="J713" s="255"/>
      <c r="K713" s="255"/>
      <c r="L713" s="255"/>
      <c r="M713" s="255"/>
      <c r="N713" s="255"/>
      <c r="O713" s="60"/>
      <c r="P713" s="255"/>
      <c r="Q713" s="255"/>
      <c r="R713" s="255"/>
      <c r="S713" s="255"/>
      <c r="T713" s="255"/>
      <c r="U713" s="255"/>
      <c r="V713" s="255"/>
      <c r="W713" s="255"/>
      <c r="X713" s="60"/>
    </row>
    <row r="714" spans="1:24">
      <c r="A714" s="257"/>
      <c r="B714" s="60"/>
      <c r="C714" s="60"/>
      <c r="D714" s="60"/>
      <c r="E714" s="255"/>
      <c r="F714" s="255"/>
      <c r="G714" s="255"/>
      <c r="H714" s="255"/>
      <c r="I714" s="60"/>
      <c r="J714" s="255"/>
      <c r="K714" s="255"/>
      <c r="L714" s="255"/>
      <c r="M714" s="255"/>
      <c r="N714" s="255"/>
      <c r="O714" s="60"/>
      <c r="P714" s="255"/>
      <c r="Q714" s="255"/>
      <c r="R714" s="255"/>
      <c r="S714" s="255"/>
      <c r="T714" s="255"/>
      <c r="U714" s="255"/>
      <c r="V714" s="255"/>
      <c r="W714" s="255"/>
      <c r="X714" s="60"/>
    </row>
    <row r="715" spans="1:24">
      <c r="A715" s="257"/>
      <c r="B715" s="60"/>
      <c r="C715" s="60"/>
      <c r="D715" s="60"/>
      <c r="E715" s="255"/>
      <c r="F715" s="255"/>
      <c r="G715" s="255"/>
      <c r="H715" s="255"/>
      <c r="I715" s="60"/>
      <c r="J715" s="255"/>
      <c r="K715" s="255"/>
      <c r="L715" s="255"/>
      <c r="M715" s="255"/>
      <c r="N715" s="255"/>
      <c r="O715" s="60"/>
      <c r="P715" s="255"/>
      <c r="Q715" s="255"/>
      <c r="R715" s="255"/>
      <c r="S715" s="255"/>
      <c r="T715" s="255"/>
      <c r="U715" s="255"/>
      <c r="V715" s="255"/>
      <c r="W715" s="255"/>
      <c r="X715" s="60"/>
    </row>
    <row r="716" spans="1:24">
      <c r="A716" s="257"/>
      <c r="B716" s="60"/>
      <c r="C716" s="60"/>
      <c r="D716" s="60"/>
      <c r="E716" s="255"/>
      <c r="F716" s="255"/>
      <c r="G716" s="255"/>
      <c r="H716" s="255"/>
      <c r="I716" s="60"/>
      <c r="J716" s="255"/>
      <c r="K716" s="255"/>
      <c r="L716" s="255"/>
      <c r="M716" s="255"/>
      <c r="N716" s="255"/>
      <c r="O716" s="60"/>
      <c r="P716" s="255"/>
      <c r="Q716" s="255"/>
      <c r="R716" s="255"/>
      <c r="S716" s="255"/>
      <c r="T716" s="255"/>
      <c r="U716" s="255"/>
      <c r="V716" s="255"/>
      <c r="W716" s="255"/>
      <c r="X716" s="60"/>
    </row>
    <row r="717" spans="1:24">
      <c r="A717" s="257"/>
      <c r="B717" s="60"/>
      <c r="C717" s="60"/>
      <c r="D717" s="60"/>
      <c r="E717" s="255"/>
      <c r="F717" s="255"/>
      <c r="G717" s="255"/>
      <c r="H717" s="255"/>
      <c r="I717" s="60"/>
      <c r="J717" s="255"/>
      <c r="K717" s="255"/>
      <c r="L717" s="255"/>
      <c r="M717" s="255"/>
      <c r="N717" s="255"/>
      <c r="O717" s="60"/>
      <c r="P717" s="255"/>
      <c r="Q717" s="255"/>
      <c r="R717" s="255"/>
      <c r="S717" s="255"/>
      <c r="T717" s="255"/>
      <c r="U717" s="255"/>
      <c r="V717" s="255"/>
      <c r="W717" s="255"/>
      <c r="X717" s="60"/>
    </row>
    <row r="718" spans="1:24">
      <c r="A718" s="257"/>
      <c r="B718" s="60"/>
      <c r="C718" s="60"/>
      <c r="D718" s="60"/>
      <c r="E718" s="255"/>
      <c r="F718" s="255"/>
      <c r="G718" s="255"/>
      <c r="H718" s="255"/>
      <c r="I718" s="60"/>
      <c r="J718" s="255"/>
      <c r="K718" s="255"/>
      <c r="L718" s="255"/>
      <c r="M718" s="255"/>
      <c r="N718" s="255"/>
      <c r="O718" s="60"/>
      <c r="P718" s="255"/>
      <c r="Q718" s="255"/>
      <c r="R718" s="255"/>
      <c r="S718" s="255"/>
      <c r="T718" s="255"/>
      <c r="U718" s="255"/>
      <c r="V718" s="255"/>
      <c r="W718" s="255"/>
      <c r="X718" s="60"/>
    </row>
    <row r="719" spans="1:24">
      <c r="A719" s="257"/>
      <c r="B719" s="60"/>
      <c r="C719" s="60"/>
      <c r="D719" s="60"/>
      <c r="E719" s="255"/>
      <c r="F719" s="255"/>
      <c r="G719" s="255"/>
      <c r="H719" s="255"/>
      <c r="I719" s="60"/>
      <c r="J719" s="255"/>
      <c r="K719" s="255"/>
      <c r="L719" s="255"/>
      <c r="M719" s="255"/>
      <c r="N719" s="255"/>
      <c r="O719" s="60"/>
      <c r="P719" s="255"/>
      <c r="Q719" s="255"/>
      <c r="R719" s="255"/>
      <c r="S719" s="255"/>
      <c r="T719" s="255"/>
      <c r="U719" s="255"/>
      <c r="V719" s="255"/>
      <c r="W719" s="255"/>
      <c r="X719" s="60"/>
    </row>
    <row r="720" spans="1:24">
      <c r="A720" s="257"/>
      <c r="B720" s="60"/>
      <c r="C720" s="60"/>
      <c r="D720" s="60"/>
      <c r="E720" s="255"/>
      <c r="F720" s="255"/>
      <c r="G720" s="255"/>
      <c r="H720" s="255"/>
      <c r="I720" s="60"/>
      <c r="J720" s="255"/>
      <c r="K720" s="255"/>
      <c r="L720" s="255"/>
      <c r="M720" s="255"/>
      <c r="N720" s="255"/>
      <c r="O720" s="60"/>
      <c r="P720" s="255"/>
      <c r="Q720" s="255"/>
      <c r="R720" s="255"/>
      <c r="S720" s="255"/>
      <c r="T720" s="255"/>
      <c r="U720" s="255"/>
      <c r="V720" s="255"/>
      <c r="W720" s="255"/>
      <c r="X720" s="60"/>
    </row>
    <row r="721" spans="1:24">
      <c r="A721" s="257"/>
      <c r="B721" s="60"/>
      <c r="C721" s="60"/>
      <c r="D721" s="60"/>
      <c r="E721" s="255"/>
      <c r="F721" s="255"/>
      <c r="G721" s="255"/>
      <c r="H721" s="255"/>
      <c r="I721" s="60"/>
      <c r="J721" s="255"/>
      <c r="K721" s="255"/>
      <c r="L721" s="255"/>
      <c r="M721" s="255"/>
      <c r="N721" s="255"/>
      <c r="O721" s="60"/>
      <c r="P721" s="255"/>
      <c r="Q721" s="255"/>
      <c r="R721" s="255"/>
      <c r="S721" s="255"/>
      <c r="T721" s="255"/>
      <c r="U721" s="255"/>
      <c r="V721" s="255"/>
      <c r="W721" s="255"/>
      <c r="X721" s="60"/>
    </row>
    <row r="722" spans="1:24">
      <c r="A722" s="257"/>
      <c r="B722" s="60"/>
      <c r="C722" s="60"/>
      <c r="D722" s="60"/>
      <c r="E722" s="255"/>
      <c r="F722" s="255"/>
      <c r="G722" s="255"/>
      <c r="H722" s="255"/>
      <c r="I722" s="60"/>
      <c r="J722" s="255"/>
      <c r="K722" s="255"/>
      <c r="L722" s="255"/>
      <c r="M722" s="255"/>
      <c r="N722" s="255"/>
      <c r="O722" s="60"/>
      <c r="P722" s="255"/>
      <c r="Q722" s="255"/>
      <c r="R722" s="255"/>
      <c r="S722" s="255"/>
      <c r="T722" s="255"/>
      <c r="U722" s="255"/>
      <c r="V722" s="255"/>
      <c r="W722" s="255"/>
      <c r="X722" s="60"/>
    </row>
    <row r="723" spans="1:24">
      <c r="A723" s="257"/>
      <c r="B723" s="60"/>
      <c r="C723" s="60"/>
      <c r="D723" s="60"/>
      <c r="E723" s="255"/>
      <c r="F723" s="255"/>
      <c r="G723" s="255"/>
      <c r="H723" s="255"/>
      <c r="I723" s="60"/>
      <c r="J723" s="255"/>
      <c r="K723" s="255"/>
      <c r="L723" s="255"/>
      <c r="M723" s="255"/>
      <c r="N723" s="255"/>
      <c r="O723" s="60"/>
      <c r="P723" s="255"/>
      <c r="Q723" s="255"/>
      <c r="R723" s="255"/>
      <c r="S723" s="255"/>
      <c r="T723" s="255"/>
      <c r="U723" s="255"/>
      <c r="V723" s="255"/>
      <c r="W723" s="255"/>
      <c r="X723" s="60"/>
    </row>
    <row r="724" spans="1:24">
      <c r="A724" s="257"/>
      <c r="B724" s="60"/>
      <c r="C724" s="60"/>
      <c r="D724" s="60"/>
      <c r="E724" s="255"/>
      <c r="F724" s="255"/>
      <c r="G724" s="255"/>
      <c r="H724" s="255"/>
      <c r="I724" s="60"/>
      <c r="J724" s="255"/>
      <c r="K724" s="255"/>
      <c r="L724" s="255"/>
      <c r="M724" s="255"/>
      <c r="N724" s="255"/>
      <c r="O724" s="60"/>
      <c r="P724" s="255"/>
      <c r="Q724" s="255"/>
      <c r="R724" s="255"/>
      <c r="S724" s="255"/>
      <c r="T724" s="255"/>
      <c r="U724" s="255"/>
      <c r="V724" s="255"/>
      <c r="W724" s="255"/>
      <c r="X724" s="60"/>
    </row>
    <row r="725" spans="1:24">
      <c r="A725" s="257"/>
      <c r="B725" s="60"/>
      <c r="C725" s="60"/>
      <c r="D725" s="60"/>
      <c r="E725" s="255"/>
      <c r="F725" s="255"/>
      <c r="G725" s="255"/>
      <c r="H725" s="255"/>
      <c r="I725" s="60"/>
      <c r="J725" s="255"/>
      <c r="K725" s="255"/>
      <c r="L725" s="255"/>
      <c r="M725" s="255"/>
      <c r="N725" s="255"/>
      <c r="O725" s="60"/>
      <c r="P725" s="255"/>
      <c r="Q725" s="255"/>
      <c r="R725" s="255"/>
      <c r="S725" s="255"/>
      <c r="T725" s="255"/>
      <c r="U725" s="255"/>
      <c r="V725" s="255"/>
      <c r="W725" s="255"/>
      <c r="X725" s="60"/>
    </row>
    <row r="726" spans="1:24">
      <c r="A726" s="257"/>
      <c r="B726" s="60"/>
      <c r="C726" s="60"/>
      <c r="D726" s="60"/>
      <c r="E726" s="255"/>
      <c r="F726" s="255"/>
      <c r="G726" s="255"/>
      <c r="H726" s="255"/>
      <c r="I726" s="60"/>
      <c r="J726" s="255"/>
      <c r="K726" s="255"/>
      <c r="L726" s="255"/>
      <c r="M726" s="255"/>
      <c r="N726" s="255"/>
      <c r="O726" s="60"/>
      <c r="P726" s="255"/>
      <c r="Q726" s="255"/>
      <c r="R726" s="255"/>
      <c r="S726" s="255"/>
      <c r="T726" s="255"/>
      <c r="U726" s="255"/>
      <c r="V726" s="255"/>
      <c r="W726" s="255"/>
      <c r="X726" s="60"/>
    </row>
    <row r="727" spans="1:24">
      <c r="A727" s="257"/>
      <c r="B727" s="60"/>
      <c r="C727" s="60"/>
      <c r="D727" s="60"/>
      <c r="E727" s="255"/>
      <c r="F727" s="255"/>
      <c r="G727" s="255"/>
      <c r="H727" s="255"/>
      <c r="I727" s="60"/>
      <c r="J727" s="255"/>
      <c r="K727" s="255"/>
      <c r="L727" s="255"/>
      <c r="M727" s="255"/>
      <c r="N727" s="255"/>
      <c r="O727" s="60"/>
      <c r="P727" s="255"/>
      <c r="Q727" s="255"/>
      <c r="R727" s="255"/>
      <c r="S727" s="255"/>
      <c r="T727" s="255"/>
      <c r="U727" s="255"/>
      <c r="V727" s="255"/>
      <c r="W727" s="255"/>
      <c r="X727" s="60"/>
    </row>
    <row r="728" spans="1:24">
      <c r="A728" s="257"/>
      <c r="B728" s="60"/>
      <c r="C728" s="60"/>
      <c r="D728" s="60"/>
      <c r="E728" s="255"/>
      <c r="F728" s="255"/>
      <c r="G728" s="255"/>
      <c r="H728" s="255"/>
      <c r="I728" s="60"/>
      <c r="J728" s="255"/>
      <c r="K728" s="255"/>
      <c r="L728" s="255"/>
      <c r="M728" s="255"/>
      <c r="N728" s="255"/>
      <c r="O728" s="60"/>
      <c r="P728" s="255"/>
      <c r="Q728" s="255"/>
      <c r="R728" s="255"/>
      <c r="S728" s="255"/>
      <c r="T728" s="255"/>
      <c r="U728" s="255"/>
      <c r="V728" s="255"/>
      <c r="W728" s="255"/>
      <c r="X728" s="60"/>
    </row>
    <row r="729" spans="1:24">
      <c r="A729" s="257"/>
      <c r="B729" s="60"/>
      <c r="C729" s="60"/>
      <c r="D729" s="60"/>
      <c r="E729" s="255"/>
      <c r="F729" s="255"/>
      <c r="G729" s="255"/>
      <c r="H729" s="255"/>
      <c r="I729" s="60"/>
      <c r="J729" s="255"/>
      <c r="K729" s="255"/>
      <c r="L729" s="255"/>
      <c r="M729" s="255"/>
      <c r="N729" s="255"/>
      <c r="O729" s="60"/>
      <c r="P729" s="255"/>
      <c r="Q729" s="255"/>
      <c r="R729" s="255"/>
      <c r="S729" s="255"/>
      <c r="T729" s="255"/>
      <c r="U729" s="255"/>
      <c r="V729" s="255"/>
      <c r="W729" s="255"/>
      <c r="X729" s="60"/>
    </row>
    <row r="730" spans="1:24">
      <c r="A730" s="257"/>
      <c r="B730" s="60"/>
      <c r="C730" s="60"/>
      <c r="D730" s="60"/>
      <c r="E730" s="255"/>
      <c r="F730" s="255"/>
      <c r="G730" s="255"/>
      <c r="H730" s="255"/>
      <c r="I730" s="60"/>
      <c r="J730" s="255"/>
      <c r="K730" s="255"/>
      <c r="L730" s="255"/>
      <c r="M730" s="255"/>
      <c r="N730" s="255"/>
      <c r="O730" s="60"/>
      <c r="P730" s="255"/>
      <c r="Q730" s="255"/>
      <c r="R730" s="255"/>
      <c r="S730" s="255"/>
      <c r="T730" s="255"/>
      <c r="U730" s="255"/>
      <c r="V730" s="255"/>
      <c r="W730" s="255"/>
      <c r="X730" s="60"/>
    </row>
    <row r="731" spans="1:24">
      <c r="A731" s="257"/>
      <c r="B731" s="60"/>
      <c r="C731" s="60"/>
      <c r="D731" s="60"/>
      <c r="E731" s="255"/>
      <c r="F731" s="255"/>
      <c r="G731" s="255"/>
      <c r="H731" s="255"/>
      <c r="I731" s="60"/>
      <c r="J731" s="255"/>
      <c r="K731" s="255"/>
      <c r="L731" s="255"/>
      <c r="M731" s="255"/>
      <c r="N731" s="255"/>
      <c r="O731" s="60"/>
      <c r="P731" s="255"/>
      <c r="Q731" s="255"/>
      <c r="R731" s="255"/>
      <c r="S731" s="255"/>
      <c r="T731" s="255"/>
      <c r="U731" s="255"/>
      <c r="V731" s="255"/>
      <c r="W731" s="255"/>
      <c r="X731" s="60"/>
    </row>
    <row r="732" spans="1:24">
      <c r="A732" s="257"/>
      <c r="B732" s="60"/>
      <c r="C732" s="60"/>
      <c r="D732" s="60"/>
      <c r="E732" s="255"/>
      <c r="F732" s="255"/>
      <c r="G732" s="255"/>
      <c r="H732" s="255"/>
      <c r="I732" s="60"/>
      <c r="J732" s="255"/>
      <c r="K732" s="255"/>
      <c r="L732" s="255"/>
      <c r="M732" s="255"/>
      <c r="N732" s="255"/>
      <c r="O732" s="60"/>
      <c r="P732" s="255"/>
      <c r="Q732" s="255"/>
      <c r="R732" s="255"/>
      <c r="S732" s="255"/>
      <c r="T732" s="255"/>
      <c r="U732" s="255"/>
      <c r="V732" s="255"/>
      <c r="W732" s="255"/>
      <c r="X732" s="60"/>
    </row>
    <row r="733" spans="1:24">
      <c r="A733" s="257"/>
      <c r="B733" s="60"/>
      <c r="C733" s="60"/>
      <c r="D733" s="60"/>
      <c r="E733" s="255"/>
      <c r="F733" s="255"/>
      <c r="G733" s="255"/>
      <c r="H733" s="255"/>
      <c r="I733" s="60"/>
      <c r="J733" s="255"/>
      <c r="K733" s="255"/>
      <c r="L733" s="255"/>
      <c r="M733" s="255"/>
      <c r="N733" s="255"/>
      <c r="O733" s="60"/>
      <c r="P733" s="255"/>
      <c r="Q733" s="255"/>
      <c r="R733" s="255"/>
      <c r="S733" s="255"/>
      <c r="T733" s="255"/>
      <c r="U733" s="255"/>
      <c r="V733" s="255"/>
      <c r="W733" s="255"/>
      <c r="X733" s="60"/>
    </row>
    <row r="734" spans="1:24">
      <c r="A734" s="257"/>
      <c r="B734" s="60"/>
      <c r="C734" s="60"/>
      <c r="D734" s="60"/>
      <c r="E734" s="255"/>
      <c r="F734" s="255"/>
      <c r="G734" s="255"/>
      <c r="H734" s="255"/>
      <c r="I734" s="60"/>
      <c r="J734" s="255"/>
      <c r="K734" s="255"/>
      <c r="L734" s="255"/>
      <c r="M734" s="255"/>
      <c r="N734" s="255"/>
      <c r="O734" s="60"/>
      <c r="P734" s="255"/>
      <c r="Q734" s="255"/>
      <c r="R734" s="255"/>
      <c r="S734" s="255"/>
      <c r="T734" s="255"/>
      <c r="U734" s="255"/>
      <c r="V734" s="255"/>
      <c r="W734" s="255"/>
      <c r="X734" s="60"/>
    </row>
    <row r="735" spans="1:24">
      <c r="A735" s="257"/>
      <c r="B735" s="60"/>
      <c r="C735" s="60"/>
      <c r="D735" s="60"/>
      <c r="E735" s="255"/>
      <c r="F735" s="255"/>
      <c r="G735" s="255"/>
      <c r="H735" s="255"/>
      <c r="I735" s="60"/>
      <c r="J735" s="255"/>
      <c r="K735" s="255"/>
      <c r="L735" s="255"/>
      <c r="M735" s="255"/>
      <c r="N735" s="255"/>
      <c r="O735" s="60"/>
      <c r="P735" s="255"/>
      <c r="Q735" s="255"/>
      <c r="R735" s="255"/>
      <c r="S735" s="255"/>
      <c r="T735" s="255"/>
      <c r="U735" s="255"/>
      <c r="V735" s="255"/>
      <c r="W735" s="255"/>
      <c r="X735" s="60"/>
    </row>
    <row r="736" spans="1:24">
      <c r="A736" s="257"/>
      <c r="B736" s="60"/>
      <c r="C736" s="60"/>
      <c r="D736" s="60"/>
      <c r="E736" s="255"/>
      <c r="F736" s="255"/>
      <c r="G736" s="255"/>
      <c r="H736" s="255"/>
      <c r="I736" s="60"/>
      <c r="J736" s="255"/>
      <c r="K736" s="255"/>
      <c r="L736" s="255"/>
      <c r="M736" s="255"/>
      <c r="N736" s="255"/>
      <c r="O736" s="60"/>
      <c r="P736" s="255"/>
      <c r="Q736" s="255"/>
      <c r="R736" s="255"/>
      <c r="S736" s="255"/>
      <c r="T736" s="255"/>
      <c r="U736" s="255"/>
      <c r="V736" s="255"/>
      <c r="W736" s="255"/>
      <c r="X736" s="60"/>
    </row>
    <row r="737" spans="1:24">
      <c r="A737" s="257"/>
      <c r="B737" s="60"/>
      <c r="C737" s="60"/>
      <c r="D737" s="60"/>
      <c r="E737" s="255"/>
      <c r="F737" s="255"/>
      <c r="G737" s="255"/>
      <c r="H737" s="255"/>
      <c r="I737" s="60"/>
      <c r="J737" s="255"/>
      <c r="K737" s="255"/>
      <c r="L737" s="255"/>
      <c r="M737" s="255"/>
      <c r="N737" s="255"/>
      <c r="O737" s="60"/>
      <c r="P737" s="255"/>
      <c r="Q737" s="255"/>
      <c r="R737" s="255"/>
      <c r="S737" s="255"/>
      <c r="T737" s="255"/>
      <c r="U737" s="255"/>
      <c r="V737" s="255"/>
      <c r="W737" s="255"/>
      <c r="X737" s="60"/>
    </row>
    <row r="738" spans="1:24">
      <c r="A738" s="257"/>
      <c r="B738" s="60"/>
      <c r="C738" s="60"/>
      <c r="D738" s="60"/>
      <c r="E738" s="255"/>
      <c r="F738" s="255"/>
      <c r="G738" s="255"/>
      <c r="H738" s="255"/>
      <c r="I738" s="60"/>
      <c r="J738" s="255"/>
      <c r="K738" s="255"/>
      <c r="L738" s="255"/>
      <c r="M738" s="255"/>
      <c r="N738" s="255"/>
      <c r="O738" s="60"/>
      <c r="P738" s="255"/>
      <c r="Q738" s="255"/>
      <c r="R738" s="255"/>
      <c r="S738" s="255"/>
      <c r="T738" s="255"/>
      <c r="U738" s="255"/>
      <c r="V738" s="255"/>
      <c r="W738" s="255"/>
      <c r="X738" s="60"/>
    </row>
    <row r="739" spans="1:24">
      <c r="A739" s="257"/>
      <c r="B739" s="60"/>
      <c r="C739" s="60"/>
      <c r="D739" s="60"/>
      <c r="E739" s="255"/>
      <c r="F739" s="255"/>
      <c r="G739" s="255"/>
      <c r="H739" s="255"/>
      <c r="I739" s="60"/>
      <c r="J739" s="255"/>
      <c r="K739" s="255"/>
      <c r="L739" s="255"/>
      <c r="M739" s="255"/>
      <c r="N739" s="255"/>
      <c r="O739" s="60"/>
      <c r="P739" s="255"/>
      <c r="Q739" s="255"/>
      <c r="R739" s="255"/>
      <c r="S739" s="255"/>
      <c r="T739" s="255"/>
      <c r="U739" s="255"/>
      <c r="V739" s="255"/>
      <c r="W739" s="255"/>
      <c r="X739" s="60"/>
    </row>
    <row r="740" spans="1:24">
      <c r="A740" s="257"/>
      <c r="B740" s="60"/>
      <c r="C740" s="60"/>
      <c r="D740" s="60"/>
      <c r="E740" s="255"/>
      <c r="F740" s="255"/>
      <c r="G740" s="255"/>
      <c r="H740" s="255"/>
      <c r="I740" s="60"/>
      <c r="J740" s="255"/>
      <c r="K740" s="255"/>
      <c r="L740" s="255"/>
      <c r="M740" s="255"/>
      <c r="N740" s="255"/>
      <c r="O740" s="60"/>
      <c r="P740" s="255"/>
      <c r="Q740" s="255"/>
      <c r="R740" s="255"/>
      <c r="S740" s="255"/>
      <c r="T740" s="255"/>
      <c r="U740" s="255"/>
      <c r="V740" s="255"/>
      <c r="W740" s="255"/>
      <c r="X740" s="60"/>
    </row>
    <row r="741" spans="1:24">
      <c r="A741" s="257"/>
      <c r="B741" s="60"/>
      <c r="C741" s="60"/>
      <c r="D741" s="60"/>
      <c r="E741" s="255"/>
      <c r="F741" s="255"/>
      <c r="G741" s="255"/>
      <c r="H741" s="255"/>
      <c r="I741" s="60"/>
      <c r="J741" s="255"/>
      <c r="K741" s="255"/>
      <c r="L741" s="255"/>
      <c r="M741" s="255"/>
      <c r="N741" s="255"/>
      <c r="O741" s="60"/>
      <c r="P741" s="255"/>
      <c r="Q741" s="255"/>
      <c r="R741" s="255"/>
      <c r="S741" s="255"/>
      <c r="T741" s="255"/>
      <c r="U741" s="255"/>
      <c r="V741" s="255"/>
      <c r="W741" s="255"/>
      <c r="X741" s="60"/>
    </row>
    <row r="742" spans="1:24">
      <c r="A742" s="257"/>
      <c r="B742" s="60"/>
      <c r="C742" s="60"/>
      <c r="D742" s="60"/>
      <c r="E742" s="255"/>
      <c r="F742" s="255"/>
      <c r="G742" s="255"/>
      <c r="H742" s="255"/>
      <c r="I742" s="60"/>
      <c r="J742" s="255"/>
      <c r="K742" s="255"/>
      <c r="L742" s="255"/>
      <c r="M742" s="255"/>
      <c r="N742" s="255"/>
      <c r="O742" s="60"/>
      <c r="P742" s="255"/>
      <c r="Q742" s="255"/>
      <c r="R742" s="255"/>
      <c r="S742" s="255"/>
      <c r="T742" s="255"/>
      <c r="U742" s="255"/>
      <c r="V742" s="255"/>
      <c r="W742" s="255"/>
      <c r="X742" s="60"/>
    </row>
    <row r="743" spans="1:24">
      <c r="A743" s="257"/>
      <c r="B743" s="60"/>
      <c r="C743" s="60"/>
      <c r="D743" s="60"/>
      <c r="E743" s="255"/>
      <c r="F743" s="255"/>
      <c r="G743" s="255"/>
      <c r="H743" s="255"/>
      <c r="I743" s="60"/>
      <c r="J743" s="255"/>
      <c r="K743" s="255"/>
      <c r="L743" s="255"/>
      <c r="M743" s="255"/>
      <c r="N743" s="255"/>
      <c r="O743" s="60"/>
      <c r="P743" s="255"/>
      <c r="Q743" s="255"/>
      <c r="R743" s="255"/>
      <c r="S743" s="255"/>
      <c r="T743" s="255"/>
      <c r="U743" s="255"/>
      <c r="V743" s="255"/>
      <c r="W743" s="255"/>
      <c r="X743" s="60"/>
    </row>
    <row r="744" spans="1:24">
      <c r="A744" s="257"/>
      <c r="B744" s="60"/>
      <c r="C744" s="60"/>
      <c r="D744" s="60"/>
      <c r="E744" s="255"/>
      <c r="F744" s="255"/>
      <c r="G744" s="255"/>
      <c r="H744" s="255"/>
      <c r="I744" s="60"/>
      <c r="J744" s="255"/>
      <c r="K744" s="255"/>
      <c r="L744" s="255"/>
      <c r="M744" s="255"/>
      <c r="N744" s="255"/>
      <c r="O744" s="60"/>
      <c r="P744" s="255"/>
      <c r="Q744" s="255"/>
      <c r="R744" s="255"/>
      <c r="S744" s="255"/>
      <c r="T744" s="255"/>
      <c r="U744" s="255"/>
      <c r="V744" s="255"/>
      <c r="W744" s="255"/>
      <c r="X744" s="60"/>
    </row>
    <row r="745" spans="1:24">
      <c r="A745" s="257"/>
      <c r="B745" s="60"/>
      <c r="C745" s="60"/>
      <c r="D745" s="60"/>
      <c r="E745" s="255"/>
      <c r="F745" s="255"/>
      <c r="G745" s="255"/>
      <c r="H745" s="255"/>
      <c r="I745" s="60"/>
      <c r="J745" s="255"/>
      <c r="K745" s="255"/>
      <c r="L745" s="255"/>
      <c r="M745" s="255"/>
      <c r="N745" s="255"/>
      <c r="O745" s="60"/>
      <c r="P745" s="255"/>
      <c r="Q745" s="255"/>
      <c r="R745" s="255"/>
      <c r="S745" s="255"/>
      <c r="T745" s="255"/>
      <c r="U745" s="255"/>
      <c r="V745" s="255"/>
      <c r="W745" s="255"/>
      <c r="X745" s="60"/>
    </row>
    <row r="746" spans="1:24">
      <c r="A746" s="257"/>
      <c r="B746" s="60"/>
      <c r="C746" s="60"/>
      <c r="D746" s="60"/>
      <c r="E746" s="255"/>
      <c r="F746" s="255"/>
      <c r="G746" s="255"/>
      <c r="H746" s="255"/>
      <c r="I746" s="60"/>
      <c r="J746" s="255"/>
      <c r="K746" s="255"/>
      <c r="L746" s="255"/>
      <c r="M746" s="255"/>
      <c r="N746" s="255"/>
      <c r="O746" s="60"/>
      <c r="P746" s="255"/>
      <c r="Q746" s="255"/>
      <c r="R746" s="255"/>
      <c r="S746" s="255"/>
      <c r="T746" s="255"/>
      <c r="U746" s="255"/>
      <c r="V746" s="255"/>
      <c r="W746" s="255"/>
      <c r="X746" s="60"/>
    </row>
    <row r="747" spans="1:24">
      <c r="A747" s="257"/>
      <c r="B747" s="60"/>
      <c r="C747" s="60"/>
      <c r="D747" s="60"/>
      <c r="E747" s="255"/>
      <c r="F747" s="255"/>
      <c r="G747" s="255"/>
      <c r="H747" s="255"/>
      <c r="I747" s="60"/>
      <c r="J747" s="255"/>
      <c r="K747" s="255"/>
      <c r="L747" s="255"/>
      <c r="M747" s="255"/>
      <c r="N747" s="255"/>
      <c r="O747" s="60"/>
      <c r="P747" s="255"/>
      <c r="Q747" s="255"/>
      <c r="R747" s="255"/>
      <c r="S747" s="255"/>
      <c r="T747" s="255"/>
      <c r="U747" s="255"/>
      <c r="V747" s="255"/>
      <c r="W747" s="255"/>
      <c r="X747" s="60"/>
    </row>
    <row r="748" spans="1:24">
      <c r="A748" s="257"/>
      <c r="B748" s="60"/>
      <c r="C748" s="60"/>
      <c r="D748" s="60"/>
      <c r="E748" s="255"/>
      <c r="F748" s="255"/>
      <c r="G748" s="255"/>
      <c r="H748" s="255"/>
      <c r="I748" s="60"/>
      <c r="J748" s="255"/>
      <c r="K748" s="255"/>
      <c r="L748" s="255"/>
      <c r="M748" s="255"/>
      <c r="N748" s="255"/>
      <c r="O748" s="60"/>
      <c r="P748" s="255"/>
      <c r="Q748" s="255"/>
      <c r="R748" s="255"/>
      <c r="S748" s="255"/>
      <c r="T748" s="255"/>
      <c r="U748" s="255"/>
      <c r="V748" s="255"/>
      <c r="W748" s="255"/>
      <c r="X748" s="60"/>
    </row>
    <row r="749" spans="1:24">
      <c r="A749" s="257"/>
      <c r="B749" s="60"/>
      <c r="C749" s="60"/>
      <c r="D749" s="60"/>
      <c r="E749" s="255"/>
      <c r="F749" s="255"/>
      <c r="G749" s="255"/>
      <c r="H749" s="255"/>
      <c r="I749" s="60"/>
      <c r="J749" s="255"/>
      <c r="K749" s="255"/>
      <c r="L749" s="255"/>
      <c r="M749" s="255"/>
      <c r="N749" s="255"/>
      <c r="O749" s="60"/>
      <c r="P749" s="255"/>
      <c r="Q749" s="255"/>
      <c r="R749" s="255"/>
      <c r="S749" s="255"/>
      <c r="T749" s="255"/>
      <c r="U749" s="255"/>
      <c r="V749" s="255"/>
      <c r="W749" s="255"/>
      <c r="X749" s="60"/>
    </row>
    <row r="750" spans="1:24">
      <c r="A750" s="257"/>
      <c r="B750" s="60"/>
      <c r="C750" s="60"/>
      <c r="D750" s="60"/>
      <c r="E750" s="255"/>
      <c r="F750" s="255"/>
      <c r="G750" s="255"/>
      <c r="H750" s="255"/>
      <c r="I750" s="60"/>
      <c r="J750" s="255"/>
      <c r="K750" s="255"/>
      <c r="L750" s="255"/>
      <c r="M750" s="255"/>
      <c r="N750" s="255"/>
      <c r="O750" s="60"/>
      <c r="P750" s="255"/>
      <c r="Q750" s="255"/>
      <c r="R750" s="255"/>
      <c r="S750" s="255"/>
      <c r="T750" s="255"/>
      <c r="U750" s="255"/>
      <c r="V750" s="255"/>
      <c r="W750" s="255"/>
      <c r="X750" s="60"/>
    </row>
    <row r="751" spans="1:24">
      <c r="A751" s="257"/>
      <c r="B751" s="60"/>
      <c r="C751" s="60"/>
      <c r="D751" s="60"/>
      <c r="E751" s="255"/>
      <c r="F751" s="255"/>
      <c r="G751" s="255"/>
      <c r="H751" s="255"/>
      <c r="I751" s="60"/>
      <c r="J751" s="255"/>
      <c r="K751" s="255"/>
      <c r="L751" s="255"/>
      <c r="M751" s="255"/>
      <c r="N751" s="255"/>
      <c r="O751" s="60"/>
      <c r="P751" s="255"/>
      <c r="Q751" s="255"/>
      <c r="R751" s="255"/>
      <c r="S751" s="255"/>
      <c r="T751" s="255"/>
      <c r="U751" s="255"/>
      <c r="V751" s="255"/>
      <c r="W751" s="255"/>
      <c r="X751" s="60"/>
    </row>
    <row r="752" spans="1:24">
      <c r="A752" s="257"/>
      <c r="B752" s="60"/>
      <c r="C752" s="60"/>
      <c r="D752" s="60"/>
      <c r="E752" s="255"/>
      <c r="F752" s="255"/>
      <c r="G752" s="255"/>
      <c r="H752" s="255"/>
      <c r="I752" s="60"/>
      <c r="J752" s="255"/>
      <c r="K752" s="255"/>
      <c r="L752" s="255"/>
      <c r="M752" s="255"/>
      <c r="N752" s="255"/>
      <c r="O752" s="60"/>
      <c r="P752" s="255"/>
      <c r="Q752" s="255"/>
      <c r="R752" s="255"/>
      <c r="S752" s="255"/>
      <c r="T752" s="255"/>
      <c r="U752" s="255"/>
      <c r="V752" s="255"/>
      <c r="W752" s="255"/>
      <c r="X752" s="60"/>
    </row>
    <row r="753" spans="1:24">
      <c r="A753" s="257"/>
      <c r="B753" s="60"/>
      <c r="C753" s="60"/>
      <c r="D753" s="60"/>
      <c r="E753" s="255"/>
      <c r="F753" s="255"/>
      <c r="G753" s="255"/>
      <c r="H753" s="255"/>
      <c r="I753" s="60"/>
      <c r="J753" s="255"/>
      <c r="K753" s="255"/>
      <c r="L753" s="255"/>
      <c r="M753" s="255"/>
      <c r="N753" s="255"/>
      <c r="O753" s="60"/>
      <c r="P753" s="255"/>
      <c r="Q753" s="255"/>
      <c r="R753" s="255"/>
      <c r="S753" s="255"/>
      <c r="T753" s="255"/>
      <c r="U753" s="255"/>
      <c r="V753" s="255"/>
      <c r="W753" s="255"/>
      <c r="X753" s="60"/>
    </row>
    <row r="754" spans="1:24">
      <c r="A754" s="257"/>
      <c r="B754" s="60"/>
      <c r="C754" s="60"/>
      <c r="D754" s="60"/>
      <c r="E754" s="255"/>
      <c r="F754" s="255"/>
      <c r="G754" s="255"/>
      <c r="H754" s="255"/>
      <c r="I754" s="60"/>
      <c r="J754" s="255"/>
      <c r="K754" s="255"/>
      <c r="L754" s="255"/>
      <c r="M754" s="255"/>
      <c r="N754" s="255"/>
      <c r="O754" s="60"/>
      <c r="P754" s="255"/>
      <c r="Q754" s="255"/>
      <c r="R754" s="255"/>
      <c r="S754" s="255"/>
      <c r="T754" s="255"/>
      <c r="U754" s="255"/>
      <c r="V754" s="255"/>
      <c r="W754" s="255"/>
      <c r="X754" s="60"/>
    </row>
    <row r="755" spans="1:24">
      <c r="A755" s="257"/>
      <c r="B755" s="60"/>
      <c r="C755" s="60"/>
      <c r="D755" s="60"/>
      <c r="E755" s="255"/>
      <c r="F755" s="255"/>
      <c r="G755" s="255"/>
      <c r="H755" s="255"/>
      <c r="I755" s="60"/>
      <c r="J755" s="255"/>
      <c r="K755" s="255"/>
      <c r="L755" s="255"/>
      <c r="M755" s="255"/>
      <c r="N755" s="255"/>
      <c r="O755" s="60"/>
      <c r="P755" s="255"/>
      <c r="Q755" s="255"/>
      <c r="R755" s="255"/>
      <c r="S755" s="255"/>
      <c r="T755" s="255"/>
      <c r="U755" s="255"/>
      <c r="V755" s="255"/>
      <c r="W755" s="255"/>
      <c r="X755" s="60"/>
    </row>
    <row r="756" spans="1:24">
      <c r="A756" s="257"/>
      <c r="B756" s="60"/>
      <c r="C756" s="60"/>
      <c r="D756" s="60"/>
      <c r="E756" s="255"/>
      <c r="F756" s="255"/>
      <c r="G756" s="255"/>
      <c r="H756" s="255"/>
      <c r="I756" s="60"/>
      <c r="J756" s="255"/>
      <c r="K756" s="255"/>
      <c r="L756" s="255"/>
      <c r="M756" s="255"/>
      <c r="N756" s="255"/>
      <c r="O756" s="60"/>
      <c r="P756" s="255"/>
      <c r="Q756" s="255"/>
      <c r="R756" s="255"/>
      <c r="S756" s="255"/>
      <c r="T756" s="255"/>
      <c r="U756" s="255"/>
      <c r="V756" s="255"/>
      <c r="W756" s="255"/>
      <c r="X756" s="60"/>
    </row>
    <row r="757" spans="1:24">
      <c r="A757" s="257"/>
      <c r="B757" s="60"/>
      <c r="C757" s="60"/>
      <c r="D757" s="60"/>
      <c r="E757" s="255"/>
      <c r="F757" s="255"/>
      <c r="G757" s="255"/>
      <c r="H757" s="255"/>
      <c r="I757" s="60"/>
      <c r="J757" s="255"/>
      <c r="K757" s="255"/>
      <c r="L757" s="255"/>
      <c r="M757" s="255"/>
      <c r="N757" s="255"/>
      <c r="O757" s="60"/>
      <c r="P757" s="255"/>
      <c r="Q757" s="255"/>
      <c r="R757" s="255"/>
      <c r="S757" s="255"/>
      <c r="T757" s="255"/>
      <c r="U757" s="255"/>
      <c r="V757" s="255"/>
      <c r="W757" s="255"/>
      <c r="X757" s="60"/>
    </row>
    <row r="758" spans="1:24">
      <c r="A758" s="257"/>
      <c r="B758" s="60"/>
      <c r="C758" s="60"/>
      <c r="D758" s="60"/>
      <c r="E758" s="255"/>
      <c r="F758" s="255"/>
      <c r="G758" s="255"/>
      <c r="H758" s="255"/>
      <c r="I758" s="60"/>
      <c r="J758" s="255"/>
      <c r="K758" s="255"/>
      <c r="L758" s="255"/>
      <c r="M758" s="255"/>
      <c r="N758" s="255"/>
      <c r="O758" s="60"/>
      <c r="P758" s="255"/>
      <c r="Q758" s="255"/>
      <c r="R758" s="255"/>
      <c r="S758" s="255"/>
      <c r="T758" s="255"/>
      <c r="U758" s="255"/>
      <c r="V758" s="255"/>
      <c r="W758" s="255"/>
      <c r="X758" s="60"/>
    </row>
    <row r="759" spans="1:24">
      <c r="A759" s="257"/>
      <c r="B759" s="60"/>
      <c r="C759" s="60"/>
      <c r="D759" s="60"/>
      <c r="E759" s="255"/>
      <c r="F759" s="255"/>
      <c r="G759" s="255"/>
      <c r="H759" s="255"/>
      <c r="I759" s="60"/>
      <c r="J759" s="255"/>
      <c r="K759" s="255"/>
      <c r="L759" s="255"/>
      <c r="M759" s="255"/>
      <c r="N759" s="255"/>
      <c r="O759" s="60"/>
      <c r="P759" s="255"/>
      <c r="Q759" s="255"/>
      <c r="R759" s="255"/>
      <c r="S759" s="255"/>
      <c r="T759" s="255"/>
      <c r="U759" s="255"/>
      <c r="V759" s="255"/>
      <c r="W759" s="255"/>
      <c r="X759" s="60"/>
    </row>
    <row r="760" spans="1:24">
      <c r="A760" s="257"/>
      <c r="B760" s="60"/>
      <c r="C760" s="60"/>
      <c r="D760" s="60"/>
      <c r="E760" s="255"/>
      <c r="F760" s="255"/>
      <c r="G760" s="255"/>
      <c r="H760" s="255"/>
      <c r="I760" s="60"/>
      <c r="J760" s="255"/>
      <c r="K760" s="255"/>
      <c r="L760" s="255"/>
      <c r="M760" s="255"/>
      <c r="N760" s="255"/>
      <c r="O760" s="60"/>
      <c r="P760" s="255"/>
      <c r="Q760" s="255"/>
      <c r="R760" s="255"/>
      <c r="S760" s="255"/>
      <c r="T760" s="255"/>
      <c r="U760" s="255"/>
      <c r="V760" s="255"/>
      <c r="W760" s="255"/>
      <c r="X760" s="60"/>
    </row>
    <row r="761" spans="1:24">
      <c r="A761" s="257"/>
      <c r="B761" s="60"/>
      <c r="C761" s="60"/>
      <c r="D761" s="60"/>
      <c r="E761" s="255"/>
      <c r="F761" s="255"/>
      <c r="G761" s="255"/>
      <c r="H761" s="255"/>
      <c r="I761" s="60"/>
      <c r="J761" s="255"/>
      <c r="K761" s="255"/>
      <c r="L761" s="255"/>
      <c r="M761" s="255"/>
      <c r="N761" s="255"/>
      <c r="O761" s="60"/>
      <c r="P761" s="255"/>
      <c r="Q761" s="255"/>
      <c r="R761" s="255"/>
      <c r="S761" s="255"/>
      <c r="T761" s="255"/>
      <c r="U761" s="255"/>
      <c r="V761" s="255"/>
      <c r="W761" s="255"/>
      <c r="X761" s="60"/>
    </row>
    <row r="762" spans="1:24">
      <c r="A762" s="257"/>
      <c r="B762" s="60"/>
      <c r="C762" s="60"/>
      <c r="D762" s="60"/>
      <c r="E762" s="255"/>
      <c r="F762" s="255"/>
      <c r="G762" s="255"/>
      <c r="H762" s="255"/>
      <c r="I762" s="60"/>
      <c r="J762" s="255"/>
      <c r="K762" s="255"/>
      <c r="L762" s="255"/>
      <c r="M762" s="255"/>
      <c r="N762" s="255"/>
      <c r="O762" s="60"/>
      <c r="P762" s="255"/>
      <c r="Q762" s="255"/>
      <c r="R762" s="255"/>
      <c r="S762" s="255"/>
      <c r="T762" s="255"/>
      <c r="U762" s="255"/>
      <c r="V762" s="255"/>
      <c r="W762" s="255"/>
      <c r="X762" s="60"/>
    </row>
    <row r="763" spans="1:24">
      <c r="A763" s="257"/>
      <c r="B763" s="60"/>
      <c r="C763" s="60"/>
      <c r="D763" s="60"/>
      <c r="E763" s="255"/>
      <c r="F763" s="255"/>
      <c r="G763" s="255"/>
      <c r="H763" s="255"/>
      <c r="I763" s="60"/>
      <c r="J763" s="255"/>
      <c r="K763" s="255"/>
      <c r="L763" s="255"/>
      <c r="M763" s="255"/>
      <c r="N763" s="255"/>
      <c r="O763" s="60"/>
      <c r="P763" s="255"/>
      <c r="Q763" s="255"/>
      <c r="R763" s="255"/>
      <c r="S763" s="255"/>
      <c r="T763" s="255"/>
      <c r="U763" s="255"/>
      <c r="V763" s="255"/>
      <c r="W763" s="255"/>
      <c r="X763" s="60"/>
    </row>
    <row r="764" spans="1:24">
      <c r="A764" s="257"/>
      <c r="B764" s="60"/>
      <c r="C764" s="60"/>
      <c r="D764" s="60"/>
      <c r="E764" s="255"/>
      <c r="F764" s="255"/>
      <c r="G764" s="255"/>
      <c r="H764" s="255"/>
      <c r="I764" s="60"/>
      <c r="J764" s="255"/>
      <c r="K764" s="255"/>
      <c r="L764" s="255"/>
      <c r="M764" s="255"/>
      <c r="N764" s="255"/>
      <c r="O764" s="60"/>
      <c r="P764" s="255"/>
      <c r="Q764" s="255"/>
      <c r="R764" s="255"/>
      <c r="S764" s="255"/>
      <c r="T764" s="255"/>
      <c r="U764" s="255"/>
      <c r="V764" s="255"/>
      <c r="W764" s="255"/>
      <c r="X764" s="60"/>
    </row>
    <row r="765" spans="1:24">
      <c r="A765" s="257"/>
      <c r="B765" s="60"/>
      <c r="C765" s="60"/>
      <c r="D765" s="60"/>
      <c r="E765" s="255"/>
      <c r="F765" s="255"/>
      <c r="G765" s="255"/>
      <c r="H765" s="255"/>
      <c r="I765" s="60"/>
      <c r="J765" s="255"/>
      <c r="K765" s="255"/>
      <c r="L765" s="255"/>
      <c r="M765" s="255"/>
      <c r="N765" s="255"/>
      <c r="O765" s="60"/>
      <c r="P765" s="255"/>
      <c r="Q765" s="255"/>
      <c r="R765" s="255"/>
      <c r="S765" s="255"/>
      <c r="T765" s="255"/>
      <c r="U765" s="255"/>
      <c r="V765" s="255"/>
      <c r="W765" s="255"/>
      <c r="X765" s="60"/>
    </row>
    <row r="766" spans="1:24">
      <c r="A766" s="257"/>
      <c r="B766" s="60"/>
      <c r="C766" s="60"/>
      <c r="D766" s="60"/>
      <c r="E766" s="255"/>
      <c r="F766" s="255"/>
      <c r="G766" s="255"/>
      <c r="H766" s="255"/>
      <c r="I766" s="60"/>
      <c r="J766" s="255"/>
      <c r="K766" s="255"/>
      <c r="L766" s="255"/>
      <c r="M766" s="255"/>
      <c r="N766" s="255"/>
      <c r="O766" s="60"/>
      <c r="P766" s="255"/>
      <c r="Q766" s="255"/>
      <c r="R766" s="255"/>
      <c r="S766" s="255"/>
      <c r="T766" s="255"/>
      <c r="U766" s="255"/>
      <c r="V766" s="255"/>
      <c r="W766" s="255"/>
      <c r="X766" s="60"/>
    </row>
    <row r="767" spans="1:24">
      <c r="A767" s="257"/>
      <c r="B767" s="60"/>
      <c r="C767" s="60"/>
      <c r="D767" s="60"/>
      <c r="E767" s="255"/>
      <c r="F767" s="255"/>
      <c r="G767" s="255"/>
      <c r="H767" s="255"/>
      <c r="I767" s="60"/>
      <c r="J767" s="255"/>
      <c r="K767" s="255"/>
      <c r="L767" s="255"/>
      <c r="M767" s="255"/>
      <c r="N767" s="255"/>
      <c r="O767" s="60"/>
      <c r="P767" s="255"/>
      <c r="Q767" s="255"/>
      <c r="R767" s="255"/>
      <c r="S767" s="255"/>
      <c r="T767" s="255"/>
      <c r="U767" s="255"/>
      <c r="V767" s="255"/>
      <c r="W767" s="255"/>
      <c r="X767" s="60"/>
    </row>
    <row r="768" spans="1:24">
      <c r="A768" s="257"/>
      <c r="B768" s="60"/>
      <c r="C768" s="60"/>
      <c r="D768" s="60"/>
      <c r="E768" s="255"/>
      <c r="F768" s="255"/>
      <c r="G768" s="255"/>
      <c r="H768" s="255"/>
      <c r="I768" s="60"/>
      <c r="J768" s="255"/>
      <c r="K768" s="255"/>
      <c r="L768" s="255"/>
      <c r="M768" s="255"/>
      <c r="N768" s="255"/>
      <c r="O768" s="60"/>
      <c r="P768" s="255"/>
      <c r="Q768" s="255"/>
      <c r="R768" s="255"/>
      <c r="S768" s="255"/>
      <c r="T768" s="255"/>
      <c r="U768" s="255"/>
      <c r="V768" s="255"/>
      <c r="W768" s="255"/>
      <c r="X768" s="60"/>
    </row>
    <row r="769" spans="1:24">
      <c r="A769" s="257"/>
      <c r="B769" s="60"/>
      <c r="C769" s="60"/>
      <c r="D769" s="60"/>
      <c r="E769" s="255"/>
      <c r="F769" s="255"/>
      <c r="G769" s="255"/>
      <c r="H769" s="255"/>
      <c r="I769" s="60"/>
      <c r="J769" s="255"/>
      <c r="K769" s="255"/>
      <c r="L769" s="255"/>
      <c r="M769" s="255"/>
      <c r="N769" s="255"/>
      <c r="O769" s="60"/>
      <c r="P769" s="255"/>
      <c r="Q769" s="255"/>
      <c r="R769" s="255"/>
      <c r="S769" s="255"/>
      <c r="T769" s="255"/>
      <c r="U769" s="255"/>
      <c r="V769" s="255"/>
      <c r="W769" s="255"/>
      <c r="X769" s="60"/>
    </row>
    <row r="770" spans="1:24">
      <c r="A770" s="257"/>
      <c r="B770" s="60"/>
      <c r="C770" s="60"/>
      <c r="D770" s="60"/>
      <c r="E770" s="255"/>
      <c r="F770" s="255"/>
      <c r="G770" s="255"/>
      <c r="H770" s="255"/>
      <c r="I770" s="60"/>
      <c r="J770" s="255"/>
      <c r="K770" s="255"/>
      <c r="L770" s="255"/>
      <c r="M770" s="255"/>
      <c r="N770" s="255"/>
      <c r="O770" s="60"/>
      <c r="P770" s="255"/>
      <c r="Q770" s="255"/>
      <c r="R770" s="255"/>
      <c r="S770" s="255"/>
      <c r="T770" s="255"/>
      <c r="U770" s="255"/>
      <c r="V770" s="255"/>
      <c r="W770" s="255"/>
      <c r="X770" s="60"/>
    </row>
    <row r="771" spans="1:24">
      <c r="A771" s="257"/>
      <c r="B771" s="60"/>
      <c r="C771" s="60"/>
      <c r="D771" s="60"/>
      <c r="E771" s="255"/>
      <c r="F771" s="255"/>
      <c r="G771" s="255"/>
      <c r="H771" s="255"/>
      <c r="I771" s="60"/>
      <c r="J771" s="255"/>
      <c r="K771" s="255"/>
      <c r="L771" s="255"/>
      <c r="M771" s="255"/>
      <c r="N771" s="255"/>
      <c r="O771" s="60"/>
      <c r="P771" s="255"/>
      <c r="Q771" s="255"/>
      <c r="R771" s="255"/>
      <c r="S771" s="255"/>
      <c r="T771" s="255"/>
      <c r="U771" s="255"/>
      <c r="V771" s="255"/>
      <c r="W771" s="255"/>
      <c r="X771" s="60"/>
    </row>
    <row r="772" spans="1:24">
      <c r="A772" s="257"/>
      <c r="B772" s="60"/>
      <c r="C772" s="60"/>
      <c r="D772" s="60"/>
      <c r="E772" s="255"/>
      <c r="F772" s="255"/>
      <c r="G772" s="255"/>
      <c r="H772" s="255"/>
      <c r="I772" s="60"/>
      <c r="J772" s="255"/>
      <c r="K772" s="255"/>
      <c r="L772" s="255"/>
      <c r="M772" s="255"/>
      <c r="N772" s="255"/>
      <c r="O772" s="60"/>
      <c r="P772" s="255"/>
      <c r="Q772" s="255"/>
      <c r="R772" s="255"/>
      <c r="S772" s="255"/>
      <c r="T772" s="255"/>
      <c r="U772" s="255"/>
      <c r="V772" s="255"/>
      <c r="W772" s="255"/>
      <c r="X772" s="60"/>
    </row>
    <row r="773" spans="1:24">
      <c r="A773" s="257"/>
      <c r="B773" s="60"/>
      <c r="C773" s="60"/>
      <c r="D773" s="60"/>
      <c r="E773" s="255"/>
      <c r="F773" s="255"/>
      <c r="G773" s="255"/>
      <c r="H773" s="255"/>
      <c r="I773" s="60"/>
      <c r="J773" s="255"/>
      <c r="K773" s="255"/>
      <c r="L773" s="255"/>
      <c r="M773" s="255"/>
      <c r="N773" s="255"/>
      <c r="O773" s="60"/>
      <c r="P773" s="255"/>
      <c r="Q773" s="255"/>
      <c r="R773" s="255"/>
      <c r="S773" s="255"/>
      <c r="T773" s="255"/>
      <c r="U773" s="255"/>
      <c r="V773" s="255"/>
      <c r="W773" s="255"/>
      <c r="X773" s="60"/>
    </row>
    <row r="774" spans="1:24">
      <c r="A774" s="257"/>
      <c r="B774" s="60"/>
      <c r="C774" s="60"/>
      <c r="D774" s="60"/>
      <c r="E774" s="255"/>
      <c r="F774" s="255"/>
      <c r="G774" s="255"/>
      <c r="H774" s="255"/>
      <c r="I774" s="60"/>
      <c r="J774" s="255"/>
      <c r="K774" s="255"/>
      <c r="L774" s="255"/>
      <c r="M774" s="255"/>
      <c r="N774" s="255"/>
      <c r="O774" s="60"/>
      <c r="P774" s="255"/>
      <c r="Q774" s="255"/>
      <c r="R774" s="255"/>
      <c r="S774" s="255"/>
      <c r="T774" s="255"/>
      <c r="U774" s="255"/>
      <c r="V774" s="255"/>
      <c r="W774" s="255"/>
      <c r="X774" s="60"/>
    </row>
    <row r="775" spans="1:24">
      <c r="A775" s="257"/>
      <c r="B775" s="60"/>
      <c r="C775" s="60"/>
      <c r="D775" s="60"/>
      <c r="E775" s="255"/>
      <c r="F775" s="255"/>
      <c r="G775" s="255"/>
      <c r="H775" s="255"/>
      <c r="I775" s="60"/>
      <c r="J775" s="255"/>
      <c r="K775" s="255"/>
      <c r="L775" s="255"/>
      <c r="M775" s="255"/>
      <c r="N775" s="255"/>
      <c r="O775" s="60"/>
      <c r="P775" s="255"/>
      <c r="Q775" s="255"/>
      <c r="R775" s="255"/>
      <c r="S775" s="255"/>
      <c r="T775" s="255"/>
      <c r="U775" s="255"/>
      <c r="V775" s="255"/>
      <c r="W775" s="255"/>
      <c r="X775" s="60"/>
    </row>
    <row r="776" spans="1:24">
      <c r="A776" s="257"/>
      <c r="B776" s="60"/>
      <c r="C776" s="60"/>
      <c r="D776" s="60"/>
      <c r="E776" s="255"/>
      <c r="F776" s="255"/>
      <c r="G776" s="255"/>
      <c r="H776" s="255"/>
      <c r="I776" s="60"/>
      <c r="J776" s="255"/>
      <c r="K776" s="255"/>
      <c r="L776" s="255"/>
      <c r="M776" s="255"/>
      <c r="N776" s="255"/>
      <c r="O776" s="60"/>
      <c r="P776" s="255"/>
      <c r="Q776" s="255"/>
      <c r="R776" s="255"/>
      <c r="S776" s="255"/>
      <c r="T776" s="255"/>
      <c r="U776" s="255"/>
      <c r="V776" s="255"/>
      <c r="W776" s="255"/>
      <c r="X776" s="60"/>
    </row>
    <row r="777" spans="1:24">
      <c r="A777" s="257"/>
      <c r="B777" s="60"/>
      <c r="C777" s="60"/>
      <c r="D777" s="60"/>
      <c r="E777" s="255"/>
      <c r="F777" s="255"/>
      <c r="G777" s="255"/>
      <c r="H777" s="255"/>
      <c r="I777" s="60"/>
      <c r="J777" s="255"/>
      <c r="K777" s="255"/>
      <c r="L777" s="255"/>
      <c r="M777" s="255"/>
      <c r="N777" s="255"/>
      <c r="O777" s="60"/>
      <c r="P777" s="255"/>
      <c r="Q777" s="255"/>
      <c r="R777" s="255"/>
      <c r="S777" s="255"/>
      <c r="T777" s="255"/>
      <c r="U777" s="255"/>
      <c r="V777" s="255"/>
      <c r="W777" s="255"/>
      <c r="X777" s="60"/>
    </row>
    <row r="778" spans="1:24">
      <c r="A778" s="257"/>
      <c r="B778" s="60"/>
      <c r="C778" s="60"/>
      <c r="D778" s="60"/>
      <c r="E778" s="255"/>
      <c r="F778" s="255"/>
      <c r="G778" s="255"/>
      <c r="H778" s="255"/>
      <c r="I778" s="60"/>
      <c r="J778" s="255"/>
      <c r="K778" s="255"/>
      <c r="L778" s="255"/>
      <c r="M778" s="255"/>
      <c r="N778" s="255"/>
      <c r="O778" s="60"/>
      <c r="P778" s="255"/>
      <c r="Q778" s="255"/>
      <c r="R778" s="255"/>
      <c r="S778" s="255"/>
      <c r="T778" s="255"/>
      <c r="U778" s="255"/>
      <c r="V778" s="255"/>
      <c r="W778" s="255"/>
      <c r="X778" s="60"/>
    </row>
    <row r="779" spans="1:24">
      <c r="A779" s="257"/>
      <c r="B779" s="60"/>
      <c r="C779" s="60"/>
      <c r="D779" s="60"/>
      <c r="E779" s="255"/>
      <c r="F779" s="255"/>
      <c r="G779" s="255"/>
      <c r="H779" s="255"/>
      <c r="I779" s="60"/>
      <c r="J779" s="255"/>
      <c r="K779" s="255"/>
      <c r="L779" s="255"/>
      <c r="M779" s="255"/>
      <c r="N779" s="255"/>
      <c r="O779" s="60"/>
      <c r="P779" s="255"/>
      <c r="Q779" s="255"/>
      <c r="R779" s="255"/>
      <c r="S779" s="255"/>
      <c r="T779" s="255"/>
      <c r="U779" s="255"/>
      <c r="V779" s="255"/>
      <c r="W779" s="255"/>
      <c r="X779" s="60"/>
    </row>
    <row r="780" spans="1:24">
      <c r="A780" s="257"/>
      <c r="B780" s="60"/>
      <c r="C780" s="60"/>
      <c r="D780" s="60"/>
      <c r="E780" s="255"/>
      <c r="F780" s="255"/>
      <c r="G780" s="255"/>
      <c r="H780" s="255"/>
      <c r="I780" s="60"/>
      <c r="J780" s="255"/>
      <c r="K780" s="255"/>
      <c r="L780" s="255"/>
      <c r="M780" s="255"/>
      <c r="N780" s="255"/>
      <c r="O780" s="60"/>
      <c r="P780" s="255"/>
      <c r="Q780" s="255"/>
      <c r="R780" s="255"/>
      <c r="S780" s="255"/>
      <c r="T780" s="255"/>
      <c r="U780" s="255"/>
      <c r="V780" s="255"/>
      <c r="W780" s="255"/>
      <c r="X780" s="60"/>
    </row>
    <row r="781" spans="1:24">
      <c r="A781" s="257"/>
      <c r="B781" s="60"/>
      <c r="C781" s="60"/>
      <c r="D781" s="60"/>
      <c r="E781" s="255"/>
      <c r="F781" s="255"/>
      <c r="G781" s="255"/>
      <c r="H781" s="255"/>
      <c r="I781" s="60"/>
      <c r="J781" s="255"/>
      <c r="K781" s="255"/>
      <c r="L781" s="255"/>
      <c r="M781" s="255"/>
      <c r="N781" s="255"/>
      <c r="O781" s="60"/>
      <c r="P781" s="255"/>
      <c r="Q781" s="255"/>
      <c r="R781" s="255"/>
      <c r="S781" s="255"/>
      <c r="T781" s="255"/>
      <c r="U781" s="255"/>
      <c r="V781" s="255"/>
      <c r="W781" s="255"/>
      <c r="X781" s="60"/>
    </row>
    <row r="782" spans="1:24">
      <c r="A782" s="257"/>
      <c r="B782" s="60"/>
      <c r="C782" s="60"/>
      <c r="D782" s="60"/>
      <c r="E782" s="255"/>
      <c r="F782" s="255"/>
      <c r="G782" s="255"/>
      <c r="H782" s="255"/>
      <c r="I782" s="60"/>
      <c r="J782" s="255"/>
      <c r="K782" s="255"/>
      <c r="L782" s="255"/>
      <c r="M782" s="255"/>
      <c r="N782" s="255"/>
      <c r="O782" s="60"/>
      <c r="P782" s="255"/>
      <c r="Q782" s="255"/>
      <c r="R782" s="255"/>
      <c r="S782" s="255"/>
      <c r="T782" s="255"/>
      <c r="U782" s="255"/>
      <c r="V782" s="255"/>
      <c r="W782" s="255"/>
      <c r="X782" s="60"/>
    </row>
    <row r="783" spans="1:24">
      <c r="A783" s="257"/>
      <c r="B783" s="60"/>
      <c r="C783" s="60"/>
      <c r="D783" s="60"/>
      <c r="E783" s="255"/>
      <c r="F783" s="255"/>
      <c r="G783" s="255"/>
      <c r="H783" s="255"/>
      <c r="I783" s="60"/>
      <c r="J783" s="255"/>
      <c r="K783" s="255"/>
      <c r="L783" s="255"/>
      <c r="M783" s="255"/>
      <c r="N783" s="255"/>
      <c r="O783" s="60"/>
      <c r="P783" s="255"/>
      <c r="Q783" s="255"/>
      <c r="R783" s="255"/>
      <c r="S783" s="255"/>
      <c r="T783" s="255"/>
      <c r="U783" s="255"/>
      <c r="V783" s="255"/>
      <c r="W783" s="255"/>
      <c r="X783" s="60"/>
    </row>
    <row r="784" spans="1:24">
      <c r="A784" s="257"/>
      <c r="B784" s="60"/>
      <c r="C784" s="60"/>
      <c r="D784" s="60"/>
      <c r="E784" s="255"/>
      <c r="F784" s="255"/>
      <c r="G784" s="255"/>
      <c r="H784" s="255"/>
      <c r="I784" s="60"/>
      <c r="J784" s="255"/>
      <c r="K784" s="255"/>
      <c r="L784" s="255"/>
      <c r="M784" s="255"/>
      <c r="N784" s="255"/>
      <c r="O784" s="60"/>
      <c r="P784" s="255"/>
      <c r="Q784" s="255"/>
      <c r="R784" s="255"/>
      <c r="S784" s="255"/>
      <c r="T784" s="255"/>
      <c r="U784" s="255"/>
      <c r="V784" s="255"/>
      <c r="W784" s="255"/>
      <c r="X784" s="60"/>
    </row>
    <row r="785" spans="1:24">
      <c r="A785" s="257"/>
      <c r="B785" s="60"/>
      <c r="C785" s="60"/>
      <c r="D785" s="60"/>
      <c r="E785" s="255"/>
      <c r="F785" s="255"/>
      <c r="G785" s="255"/>
      <c r="H785" s="255"/>
      <c r="I785" s="60"/>
      <c r="J785" s="255"/>
      <c r="K785" s="255"/>
      <c r="L785" s="255"/>
      <c r="M785" s="255"/>
      <c r="N785" s="255"/>
      <c r="O785" s="60"/>
      <c r="P785" s="255"/>
      <c r="Q785" s="255"/>
      <c r="R785" s="255"/>
      <c r="S785" s="255"/>
      <c r="T785" s="255"/>
      <c r="U785" s="255"/>
      <c r="V785" s="255"/>
      <c r="W785" s="255"/>
      <c r="X785" s="60"/>
    </row>
    <row r="786" spans="1:24">
      <c r="A786" s="257"/>
      <c r="B786" s="60"/>
      <c r="C786" s="60"/>
      <c r="D786" s="60"/>
      <c r="E786" s="255"/>
      <c r="F786" s="255"/>
      <c r="G786" s="255"/>
      <c r="H786" s="255"/>
      <c r="I786" s="60"/>
      <c r="J786" s="255"/>
      <c r="K786" s="255"/>
      <c r="L786" s="255"/>
      <c r="M786" s="255"/>
      <c r="N786" s="255"/>
      <c r="O786" s="60"/>
      <c r="P786" s="255"/>
      <c r="Q786" s="255"/>
      <c r="R786" s="255"/>
      <c r="S786" s="255"/>
      <c r="T786" s="255"/>
      <c r="U786" s="255"/>
      <c r="V786" s="255"/>
      <c r="W786" s="255"/>
      <c r="X786" s="60"/>
    </row>
    <row r="787" spans="1:24">
      <c r="A787" s="257"/>
      <c r="B787" s="60"/>
      <c r="C787" s="60"/>
      <c r="D787" s="60"/>
      <c r="E787" s="255"/>
      <c r="F787" s="255"/>
      <c r="G787" s="255"/>
      <c r="H787" s="255"/>
      <c r="I787" s="60"/>
      <c r="J787" s="255"/>
      <c r="K787" s="255"/>
      <c r="L787" s="255"/>
      <c r="M787" s="255"/>
      <c r="N787" s="255"/>
      <c r="O787" s="60"/>
      <c r="P787" s="255"/>
      <c r="Q787" s="255"/>
      <c r="R787" s="255"/>
      <c r="S787" s="255"/>
      <c r="T787" s="255"/>
      <c r="U787" s="255"/>
      <c r="V787" s="255"/>
      <c r="W787" s="255"/>
      <c r="X787" s="60"/>
    </row>
    <row r="788" spans="1:24">
      <c r="A788" s="257"/>
      <c r="B788" s="60"/>
      <c r="C788" s="60"/>
      <c r="D788" s="60"/>
      <c r="E788" s="255"/>
      <c r="F788" s="255"/>
      <c r="G788" s="255"/>
      <c r="H788" s="255"/>
      <c r="I788" s="60"/>
      <c r="J788" s="255"/>
      <c r="K788" s="255"/>
      <c r="L788" s="255"/>
      <c r="M788" s="255"/>
      <c r="N788" s="255"/>
      <c r="O788" s="60"/>
      <c r="P788" s="255"/>
      <c r="Q788" s="255"/>
      <c r="R788" s="255"/>
      <c r="S788" s="255"/>
      <c r="T788" s="255"/>
      <c r="U788" s="255"/>
      <c r="V788" s="255"/>
      <c r="W788" s="255"/>
      <c r="X788" s="60"/>
    </row>
    <row r="789" spans="1:24">
      <c r="A789" s="257"/>
      <c r="B789" s="60"/>
      <c r="C789" s="60"/>
      <c r="D789" s="60"/>
      <c r="E789" s="255"/>
      <c r="F789" s="255"/>
      <c r="G789" s="255"/>
      <c r="H789" s="255"/>
      <c r="I789" s="60"/>
      <c r="J789" s="255"/>
      <c r="K789" s="255"/>
      <c r="L789" s="255"/>
      <c r="M789" s="255"/>
      <c r="N789" s="255"/>
      <c r="O789" s="60"/>
      <c r="P789" s="255"/>
      <c r="Q789" s="255"/>
      <c r="R789" s="255"/>
      <c r="S789" s="255"/>
      <c r="T789" s="255"/>
      <c r="U789" s="255"/>
      <c r="V789" s="255"/>
      <c r="W789" s="255"/>
      <c r="X789" s="60"/>
    </row>
    <row r="790" spans="1:24">
      <c r="A790" s="257"/>
      <c r="B790" s="60"/>
      <c r="C790" s="60"/>
      <c r="D790" s="60"/>
      <c r="E790" s="255"/>
      <c r="F790" s="255"/>
      <c r="G790" s="255"/>
      <c r="H790" s="255"/>
      <c r="I790" s="60"/>
      <c r="J790" s="255"/>
      <c r="K790" s="255"/>
      <c r="L790" s="255"/>
      <c r="M790" s="255"/>
      <c r="N790" s="255"/>
      <c r="O790" s="60"/>
      <c r="P790" s="255"/>
      <c r="Q790" s="255"/>
      <c r="R790" s="255"/>
      <c r="S790" s="255"/>
      <c r="T790" s="255"/>
      <c r="U790" s="255"/>
      <c r="V790" s="255"/>
      <c r="W790" s="255"/>
      <c r="X790" s="60"/>
    </row>
    <row r="791" spans="1:24">
      <c r="A791" s="257"/>
      <c r="B791" s="60"/>
      <c r="C791" s="60"/>
      <c r="D791" s="60"/>
      <c r="E791" s="255"/>
      <c r="F791" s="255"/>
      <c r="G791" s="255"/>
      <c r="H791" s="255"/>
      <c r="I791" s="60"/>
      <c r="J791" s="255"/>
      <c r="K791" s="255"/>
      <c r="L791" s="255"/>
      <c r="M791" s="255"/>
      <c r="N791" s="255"/>
      <c r="O791" s="60"/>
      <c r="P791" s="255"/>
      <c r="Q791" s="255"/>
      <c r="R791" s="255"/>
      <c r="S791" s="255"/>
      <c r="T791" s="255"/>
      <c r="U791" s="255"/>
      <c r="V791" s="255"/>
      <c r="W791" s="255"/>
      <c r="X791" s="60"/>
    </row>
    <row r="792" spans="1:24">
      <c r="A792" s="257"/>
      <c r="B792" s="60"/>
      <c r="C792" s="60"/>
      <c r="D792" s="60"/>
      <c r="E792" s="255"/>
      <c r="F792" s="255"/>
      <c r="G792" s="255"/>
      <c r="H792" s="255"/>
      <c r="I792" s="60"/>
      <c r="J792" s="255"/>
      <c r="K792" s="255"/>
      <c r="L792" s="255"/>
      <c r="M792" s="255"/>
      <c r="N792" s="255"/>
      <c r="O792" s="60"/>
      <c r="P792" s="255"/>
      <c r="Q792" s="255"/>
      <c r="R792" s="255"/>
      <c r="S792" s="255"/>
      <c r="T792" s="255"/>
      <c r="U792" s="255"/>
      <c r="V792" s="255"/>
      <c r="W792" s="255"/>
      <c r="X792" s="60"/>
    </row>
    <row r="793" spans="1:24">
      <c r="A793" s="257"/>
      <c r="B793" s="60"/>
      <c r="C793" s="60"/>
      <c r="D793" s="60"/>
      <c r="E793" s="255"/>
      <c r="F793" s="255"/>
      <c r="G793" s="255"/>
      <c r="H793" s="255"/>
      <c r="I793" s="60"/>
      <c r="J793" s="255"/>
      <c r="K793" s="255"/>
      <c r="L793" s="255"/>
      <c r="M793" s="255"/>
      <c r="N793" s="255"/>
      <c r="O793" s="60"/>
      <c r="P793" s="255"/>
      <c r="Q793" s="255"/>
      <c r="R793" s="255"/>
      <c r="S793" s="255"/>
      <c r="T793" s="255"/>
      <c r="U793" s="255"/>
      <c r="V793" s="255"/>
      <c r="W793" s="255"/>
      <c r="X793" s="60"/>
    </row>
    <row r="794" spans="1:24">
      <c r="A794" s="257"/>
      <c r="B794" s="60"/>
      <c r="C794" s="60"/>
      <c r="D794" s="60"/>
      <c r="E794" s="255"/>
      <c r="F794" s="255"/>
      <c r="G794" s="255"/>
      <c r="H794" s="255"/>
      <c r="I794" s="60"/>
      <c r="J794" s="255"/>
      <c r="K794" s="255"/>
      <c r="L794" s="255"/>
      <c r="M794" s="255"/>
      <c r="N794" s="255"/>
      <c r="O794" s="60"/>
      <c r="P794" s="255"/>
      <c r="Q794" s="255"/>
      <c r="R794" s="255"/>
      <c r="S794" s="255"/>
      <c r="T794" s="255"/>
      <c r="U794" s="255"/>
      <c r="V794" s="255"/>
      <c r="W794" s="255"/>
      <c r="X794" s="60"/>
    </row>
    <row r="795" spans="1:24">
      <c r="A795" s="257"/>
      <c r="B795" s="60"/>
      <c r="C795" s="60"/>
      <c r="D795" s="60"/>
      <c r="E795" s="255"/>
      <c r="F795" s="255"/>
      <c r="G795" s="255"/>
      <c r="H795" s="255"/>
      <c r="I795" s="60"/>
      <c r="J795" s="255"/>
      <c r="K795" s="255"/>
      <c r="L795" s="255"/>
      <c r="M795" s="255"/>
      <c r="N795" s="255"/>
      <c r="O795" s="60"/>
      <c r="P795" s="255"/>
      <c r="Q795" s="255"/>
      <c r="R795" s="255"/>
      <c r="S795" s="255"/>
      <c r="T795" s="255"/>
      <c r="U795" s="255"/>
      <c r="V795" s="255"/>
      <c r="W795" s="255"/>
      <c r="X795" s="60"/>
    </row>
    <row r="796" spans="1:24">
      <c r="A796" s="257"/>
      <c r="B796" s="60"/>
      <c r="C796" s="60"/>
      <c r="D796" s="60"/>
      <c r="E796" s="255"/>
      <c r="F796" s="255"/>
      <c r="G796" s="255"/>
      <c r="H796" s="255"/>
      <c r="I796" s="60"/>
      <c r="J796" s="255"/>
      <c r="K796" s="255"/>
      <c r="L796" s="255"/>
      <c r="M796" s="255"/>
      <c r="N796" s="255"/>
      <c r="O796" s="60"/>
      <c r="P796" s="255"/>
      <c r="Q796" s="255"/>
      <c r="R796" s="255"/>
      <c r="S796" s="255"/>
      <c r="T796" s="255"/>
      <c r="U796" s="255"/>
      <c r="V796" s="255"/>
      <c r="W796" s="255"/>
      <c r="X796" s="60"/>
    </row>
    <row r="797" spans="1:24">
      <c r="A797" s="257"/>
      <c r="B797" s="60"/>
      <c r="C797" s="60"/>
      <c r="D797" s="60"/>
      <c r="E797" s="255"/>
      <c r="F797" s="255"/>
      <c r="G797" s="255"/>
      <c r="H797" s="255"/>
      <c r="I797" s="60"/>
      <c r="J797" s="255"/>
      <c r="K797" s="255"/>
      <c r="L797" s="255"/>
      <c r="M797" s="255"/>
      <c r="N797" s="255"/>
      <c r="O797" s="60"/>
      <c r="P797" s="255"/>
      <c r="Q797" s="255"/>
      <c r="R797" s="255"/>
      <c r="S797" s="255"/>
      <c r="T797" s="255"/>
      <c r="U797" s="255"/>
      <c r="V797" s="255"/>
      <c r="W797" s="255"/>
      <c r="X797" s="60"/>
    </row>
    <row r="798" spans="1:24">
      <c r="A798" s="257"/>
      <c r="B798" s="60"/>
      <c r="C798" s="60"/>
      <c r="D798" s="60"/>
      <c r="E798" s="255"/>
      <c r="F798" s="255"/>
      <c r="G798" s="255"/>
      <c r="H798" s="255"/>
      <c r="I798" s="60"/>
      <c r="J798" s="255"/>
      <c r="K798" s="255"/>
      <c r="L798" s="255"/>
      <c r="M798" s="255"/>
      <c r="N798" s="255"/>
      <c r="O798" s="60"/>
      <c r="P798" s="255"/>
      <c r="Q798" s="255"/>
      <c r="R798" s="255"/>
      <c r="S798" s="255"/>
      <c r="T798" s="255"/>
      <c r="U798" s="255"/>
      <c r="V798" s="255"/>
      <c r="W798" s="255"/>
      <c r="X798" s="60"/>
    </row>
    <row r="799" spans="1:24">
      <c r="A799" s="257"/>
      <c r="B799" s="60"/>
      <c r="C799" s="60"/>
      <c r="D799" s="60"/>
      <c r="E799" s="255"/>
      <c r="F799" s="255"/>
      <c r="G799" s="255"/>
      <c r="H799" s="255"/>
      <c r="I799" s="60"/>
      <c r="J799" s="255"/>
      <c r="K799" s="255"/>
      <c r="L799" s="255"/>
      <c r="M799" s="255"/>
      <c r="N799" s="255"/>
      <c r="O799" s="60"/>
      <c r="P799" s="255"/>
      <c r="Q799" s="255"/>
      <c r="R799" s="255"/>
      <c r="S799" s="255"/>
      <c r="T799" s="255"/>
      <c r="U799" s="255"/>
      <c r="V799" s="255"/>
      <c r="W799" s="255"/>
      <c r="X799" s="60"/>
    </row>
    <row r="800" spans="1:24">
      <c r="A800" s="257"/>
      <c r="B800" s="60"/>
      <c r="C800" s="60"/>
      <c r="D800" s="60"/>
      <c r="E800" s="255"/>
      <c r="F800" s="255"/>
      <c r="G800" s="255"/>
      <c r="H800" s="255"/>
      <c r="I800" s="60"/>
      <c r="J800" s="255"/>
      <c r="K800" s="255"/>
      <c r="L800" s="255"/>
      <c r="M800" s="255"/>
      <c r="N800" s="255"/>
      <c r="O800" s="60"/>
      <c r="P800" s="255"/>
      <c r="Q800" s="255"/>
      <c r="R800" s="255"/>
      <c r="S800" s="255"/>
      <c r="T800" s="255"/>
      <c r="U800" s="255"/>
      <c r="V800" s="255"/>
      <c r="W800" s="255"/>
      <c r="X800" s="60"/>
    </row>
    <row r="801" spans="1:24">
      <c r="A801" s="257"/>
      <c r="B801" s="60"/>
      <c r="C801" s="60"/>
      <c r="D801" s="60"/>
      <c r="E801" s="255"/>
      <c r="F801" s="255"/>
      <c r="G801" s="255"/>
      <c r="H801" s="255"/>
      <c r="I801" s="60"/>
      <c r="J801" s="255"/>
      <c r="K801" s="255"/>
      <c r="L801" s="255"/>
      <c r="M801" s="255"/>
      <c r="N801" s="255"/>
      <c r="O801" s="60"/>
      <c r="P801" s="255"/>
      <c r="Q801" s="255"/>
      <c r="R801" s="255"/>
      <c r="S801" s="255"/>
      <c r="T801" s="255"/>
      <c r="U801" s="255"/>
      <c r="V801" s="255"/>
      <c r="W801" s="255"/>
      <c r="X801" s="60"/>
    </row>
    <row r="802" spans="1:24">
      <c r="A802" s="257"/>
      <c r="B802" s="60"/>
      <c r="C802" s="60"/>
      <c r="D802" s="60"/>
      <c r="E802" s="255"/>
      <c r="F802" s="255"/>
      <c r="G802" s="255"/>
      <c r="H802" s="255"/>
      <c r="I802" s="60"/>
      <c r="J802" s="255"/>
      <c r="K802" s="255"/>
      <c r="L802" s="255"/>
      <c r="M802" s="255"/>
      <c r="N802" s="255"/>
      <c r="O802" s="60"/>
      <c r="P802" s="255"/>
      <c r="Q802" s="255"/>
      <c r="R802" s="255"/>
      <c r="S802" s="255"/>
      <c r="T802" s="255"/>
      <c r="U802" s="255"/>
      <c r="V802" s="255"/>
      <c r="W802" s="255"/>
      <c r="X802" s="60"/>
    </row>
    <row r="803" spans="1:24">
      <c r="A803" s="257"/>
      <c r="B803" s="60"/>
      <c r="C803" s="60"/>
      <c r="D803" s="60"/>
      <c r="E803" s="255"/>
      <c r="F803" s="255"/>
      <c r="G803" s="255"/>
      <c r="H803" s="255"/>
      <c r="I803" s="60"/>
      <c r="J803" s="255"/>
      <c r="K803" s="255"/>
      <c r="L803" s="255"/>
      <c r="M803" s="255"/>
      <c r="N803" s="255"/>
      <c r="O803" s="60"/>
      <c r="P803" s="255"/>
      <c r="Q803" s="255"/>
      <c r="R803" s="255"/>
      <c r="S803" s="255"/>
      <c r="T803" s="255"/>
      <c r="U803" s="255"/>
      <c r="V803" s="255"/>
      <c r="W803" s="255"/>
      <c r="X803" s="60"/>
    </row>
    <row r="804" spans="1:24">
      <c r="A804" s="257"/>
      <c r="B804" s="60"/>
      <c r="C804" s="60"/>
      <c r="D804" s="60"/>
      <c r="E804" s="255"/>
      <c r="F804" s="255"/>
      <c r="G804" s="255"/>
      <c r="H804" s="255"/>
      <c r="I804" s="60"/>
      <c r="J804" s="255"/>
      <c r="K804" s="255"/>
      <c r="L804" s="255"/>
      <c r="M804" s="255"/>
      <c r="N804" s="255"/>
      <c r="O804" s="60"/>
      <c r="P804" s="255"/>
      <c r="Q804" s="255"/>
      <c r="R804" s="255"/>
      <c r="S804" s="255"/>
      <c r="T804" s="255"/>
      <c r="U804" s="255"/>
      <c r="V804" s="255"/>
      <c r="W804" s="255"/>
      <c r="X804" s="60"/>
    </row>
    <row r="805" spans="1:24">
      <c r="A805" s="257"/>
      <c r="B805" s="60"/>
      <c r="C805" s="60"/>
      <c r="D805" s="60"/>
      <c r="E805" s="255"/>
      <c r="F805" s="255"/>
      <c r="G805" s="255"/>
      <c r="H805" s="255"/>
      <c r="I805" s="60"/>
      <c r="J805" s="255"/>
      <c r="K805" s="255"/>
      <c r="L805" s="255"/>
      <c r="M805" s="255"/>
      <c r="N805" s="255"/>
      <c r="O805" s="60"/>
      <c r="P805" s="255"/>
      <c r="Q805" s="255"/>
      <c r="R805" s="255"/>
      <c r="S805" s="255"/>
      <c r="T805" s="255"/>
      <c r="U805" s="255"/>
      <c r="V805" s="255"/>
      <c r="W805" s="255"/>
      <c r="X805" s="60"/>
    </row>
    <row r="806" spans="1:24">
      <c r="A806" s="257"/>
      <c r="B806" s="60"/>
      <c r="C806" s="60"/>
      <c r="D806" s="60"/>
      <c r="E806" s="255"/>
      <c r="F806" s="255"/>
      <c r="G806" s="255"/>
      <c r="H806" s="255"/>
      <c r="I806" s="60"/>
      <c r="J806" s="255"/>
      <c r="K806" s="255"/>
      <c r="L806" s="255"/>
      <c r="M806" s="255"/>
      <c r="N806" s="255"/>
      <c r="O806" s="60"/>
      <c r="P806" s="255"/>
      <c r="Q806" s="255"/>
      <c r="R806" s="255"/>
      <c r="S806" s="255"/>
      <c r="T806" s="255"/>
      <c r="U806" s="255"/>
      <c r="V806" s="255"/>
      <c r="W806" s="255"/>
      <c r="X806" s="60"/>
    </row>
    <row r="807" spans="1:24">
      <c r="A807" s="257"/>
      <c r="B807" s="60"/>
      <c r="C807" s="60"/>
      <c r="D807" s="60"/>
      <c r="E807" s="255"/>
      <c r="F807" s="255"/>
      <c r="G807" s="255"/>
      <c r="H807" s="255"/>
      <c r="I807" s="60"/>
      <c r="J807" s="255"/>
      <c r="K807" s="255"/>
      <c r="L807" s="255"/>
      <c r="M807" s="255"/>
      <c r="N807" s="255"/>
      <c r="O807" s="60"/>
      <c r="P807" s="255"/>
      <c r="Q807" s="255"/>
      <c r="R807" s="255"/>
      <c r="S807" s="255"/>
      <c r="T807" s="255"/>
      <c r="U807" s="255"/>
      <c r="V807" s="255"/>
      <c r="W807" s="255"/>
      <c r="X807" s="60"/>
    </row>
    <row r="808" spans="1:24">
      <c r="A808" s="257"/>
      <c r="B808" s="60"/>
      <c r="C808" s="60"/>
      <c r="D808" s="60"/>
      <c r="E808" s="255"/>
      <c r="F808" s="255"/>
      <c r="G808" s="255"/>
      <c r="H808" s="255"/>
      <c r="I808" s="60"/>
      <c r="J808" s="255"/>
      <c r="K808" s="255"/>
      <c r="L808" s="255"/>
      <c r="M808" s="255"/>
      <c r="N808" s="255"/>
      <c r="O808" s="60"/>
      <c r="P808" s="255"/>
      <c r="Q808" s="255"/>
      <c r="R808" s="255"/>
      <c r="S808" s="255"/>
      <c r="T808" s="255"/>
      <c r="U808" s="255"/>
      <c r="V808" s="255"/>
      <c r="W808" s="255"/>
      <c r="X808" s="60"/>
    </row>
    <row r="809" spans="1:24">
      <c r="A809" s="257"/>
      <c r="B809" s="60"/>
      <c r="C809" s="60"/>
      <c r="D809" s="60"/>
      <c r="E809" s="255"/>
      <c r="F809" s="255"/>
      <c r="G809" s="255"/>
      <c r="H809" s="255"/>
      <c r="I809" s="60"/>
      <c r="J809" s="255"/>
      <c r="K809" s="255"/>
      <c r="L809" s="255"/>
      <c r="M809" s="255"/>
      <c r="N809" s="255"/>
      <c r="O809" s="60"/>
      <c r="P809" s="255"/>
      <c r="Q809" s="255"/>
      <c r="R809" s="255"/>
      <c r="S809" s="255"/>
      <c r="T809" s="255"/>
      <c r="U809" s="255"/>
      <c r="V809" s="255"/>
      <c r="W809" s="255"/>
      <c r="X809" s="60"/>
    </row>
    <row r="810" spans="1:24">
      <c r="A810" s="257"/>
      <c r="B810" s="60"/>
      <c r="C810" s="60"/>
      <c r="D810" s="60"/>
      <c r="E810" s="255"/>
      <c r="F810" s="255"/>
      <c r="G810" s="255"/>
      <c r="H810" s="255"/>
      <c r="I810" s="60"/>
      <c r="J810" s="255"/>
      <c r="K810" s="255"/>
      <c r="L810" s="255"/>
      <c r="M810" s="255"/>
      <c r="N810" s="255"/>
      <c r="O810" s="60"/>
      <c r="P810" s="255"/>
      <c r="Q810" s="255"/>
      <c r="R810" s="255"/>
      <c r="S810" s="255"/>
      <c r="T810" s="255"/>
      <c r="U810" s="255"/>
      <c r="V810" s="255"/>
      <c r="W810" s="255"/>
      <c r="X810" s="60"/>
    </row>
    <row r="811" spans="1:24">
      <c r="A811" s="257"/>
      <c r="B811" s="60"/>
      <c r="C811" s="60"/>
      <c r="D811" s="60"/>
      <c r="E811" s="255"/>
      <c r="F811" s="255"/>
      <c r="G811" s="255"/>
      <c r="H811" s="255"/>
      <c r="I811" s="60"/>
      <c r="J811" s="255"/>
      <c r="K811" s="255"/>
      <c r="L811" s="255"/>
      <c r="M811" s="255"/>
      <c r="N811" s="255"/>
      <c r="O811" s="60"/>
      <c r="P811" s="255"/>
      <c r="Q811" s="255"/>
      <c r="R811" s="255"/>
      <c r="S811" s="255"/>
      <c r="T811" s="255"/>
      <c r="U811" s="255"/>
      <c r="V811" s="255"/>
      <c r="W811" s="255"/>
      <c r="X811" s="60"/>
    </row>
    <row r="812" spans="1:24">
      <c r="A812" s="257"/>
      <c r="B812" s="60"/>
      <c r="C812" s="60"/>
      <c r="D812" s="60"/>
      <c r="E812" s="255"/>
      <c r="F812" s="255"/>
      <c r="G812" s="255"/>
      <c r="H812" s="255"/>
      <c r="I812" s="60"/>
      <c r="J812" s="255"/>
      <c r="K812" s="255"/>
      <c r="L812" s="255"/>
      <c r="M812" s="255"/>
      <c r="N812" s="255"/>
      <c r="O812" s="60"/>
      <c r="P812" s="255"/>
      <c r="Q812" s="255"/>
      <c r="R812" s="255"/>
      <c r="S812" s="255"/>
      <c r="T812" s="255"/>
      <c r="U812" s="255"/>
      <c r="V812" s="255"/>
      <c r="W812" s="255"/>
      <c r="X812" s="60"/>
    </row>
    <row r="813" spans="1:24">
      <c r="A813" s="257"/>
      <c r="B813" s="60"/>
      <c r="C813" s="60"/>
      <c r="D813" s="60"/>
      <c r="E813" s="255"/>
      <c r="F813" s="255"/>
      <c r="G813" s="255"/>
      <c r="H813" s="255"/>
      <c r="I813" s="60"/>
      <c r="J813" s="255"/>
      <c r="K813" s="255"/>
      <c r="L813" s="255"/>
      <c r="M813" s="255"/>
      <c r="N813" s="255"/>
      <c r="O813" s="60"/>
      <c r="P813" s="255"/>
      <c r="Q813" s="255"/>
      <c r="R813" s="255"/>
      <c r="S813" s="255"/>
      <c r="T813" s="255"/>
      <c r="U813" s="255"/>
      <c r="V813" s="255"/>
      <c r="W813" s="255"/>
      <c r="X813" s="60"/>
    </row>
    <row r="814" spans="1:24">
      <c r="A814" s="257"/>
      <c r="B814" s="60"/>
      <c r="C814" s="60"/>
      <c r="D814" s="60"/>
      <c r="E814" s="255"/>
      <c r="F814" s="255"/>
      <c r="G814" s="255"/>
      <c r="H814" s="255"/>
      <c r="I814" s="60"/>
      <c r="J814" s="255"/>
      <c r="K814" s="255"/>
      <c r="L814" s="255"/>
      <c r="M814" s="255"/>
      <c r="N814" s="255"/>
      <c r="O814" s="60"/>
      <c r="P814" s="255"/>
      <c r="Q814" s="255"/>
      <c r="R814" s="255"/>
      <c r="S814" s="255"/>
      <c r="T814" s="255"/>
      <c r="U814" s="255"/>
      <c r="V814" s="255"/>
      <c r="W814" s="255"/>
      <c r="X814" s="60"/>
    </row>
    <row r="815" spans="1:24">
      <c r="A815" s="257"/>
      <c r="B815" s="60"/>
      <c r="C815" s="60"/>
      <c r="D815" s="60"/>
      <c r="E815" s="255"/>
      <c r="F815" s="255"/>
      <c r="G815" s="255"/>
      <c r="H815" s="255"/>
      <c r="I815" s="60"/>
      <c r="J815" s="255"/>
      <c r="K815" s="255"/>
      <c r="L815" s="255"/>
      <c r="M815" s="255"/>
      <c r="N815" s="255"/>
      <c r="O815" s="60"/>
      <c r="P815" s="255"/>
      <c r="Q815" s="255"/>
      <c r="R815" s="255"/>
      <c r="S815" s="255"/>
      <c r="T815" s="255"/>
      <c r="U815" s="255"/>
      <c r="V815" s="255"/>
      <c r="W815" s="255"/>
      <c r="X815" s="60"/>
    </row>
    <row r="816" spans="1:24">
      <c r="A816" s="257"/>
      <c r="B816" s="60"/>
      <c r="C816" s="60"/>
      <c r="D816" s="60"/>
      <c r="E816" s="255"/>
      <c r="F816" s="255"/>
      <c r="G816" s="255"/>
      <c r="H816" s="255"/>
      <c r="I816" s="60"/>
      <c r="J816" s="255"/>
      <c r="K816" s="255"/>
      <c r="L816" s="255"/>
      <c r="M816" s="255"/>
      <c r="N816" s="255"/>
      <c r="O816" s="60"/>
      <c r="P816" s="255"/>
      <c r="Q816" s="255"/>
      <c r="R816" s="255"/>
      <c r="S816" s="255"/>
      <c r="T816" s="255"/>
      <c r="U816" s="255"/>
      <c r="V816" s="255"/>
      <c r="W816" s="255"/>
      <c r="X816" s="60"/>
    </row>
    <row r="817" spans="1:24">
      <c r="A817" s="257"/>
      <c r="B817" s="60"/>
      <c r="C817" s="60"/>
      <c r="D817" s="60"/>
      <c r="E817" s="255"/>
      <c r="F817" s="255"/>
      <c r="G817" s="255"/>
      <c r="H817" s="255"/>
      <c r="I817" s="60"/>
      <c r="J817" s="255"/>
      <c r="K817" s="255"/>
      <c r="L817" s="255"/>
      <c r="M817" s="255"/>
      <c r="N817" s="255"/>
      <c r="O817" s="60"/>
      <c r="P817" s="255"/>
      <c r="Q817" s="255"/>
      <c r="R817" s="255"/>
      <c r="S817" s="255"/>
      <c r="T817" s="255"/>
      <c r="U817" s="255"/>
      <c r="V817" s="255"/>
      <c r="W817" s="255"/>
      <c r="X817" s="60"/>
    </row>
    <row r="818" spans="1:24">
      <c r="A818" s="257"/>
      <c r="B818" s="60"/>
      <c r="C818" s="60"/>
      <c r="D818" s="60"/>
      <c r="E818" s="255"/>
      <c r="F818" s="255"/>
      <c r="G818" s="255"/>
      <c r="H818" s="255"/>
      <c r="I818" s="60"/>
      <c r="J818" s="255"/>
      <c r="K818" s="255"/>
      <c r="L818" s="255"/>
      <c r="M818" s="255"/>
      <c r="N818" s="255"/>
      <c r="O818" s="60"/>
      <c r="P818" s="255"/>
      <c r="Q818" s="255"/>
      <c r="R818" s="255"/>
      <c r="S818" s="255"/>
      <c r="T818" s="255"/>
      <c r="U818" s="255"/>
      <c r="V818" s="255"/>
      <c r="W818" s="255"/>
      <c r="X818" s="60"/>
    </row>
    <row r="819" spans="1:24">
      <c r="A819" s="257"/>
      <c r="B819" s="60"/>
      <c r="C819" s="60"/>
      <c r="D819" s="60"/>
      <c r="E819" s="255"/>
      <c r="F819" s="255"/>
      <c r="G819" s="255"/>
      <c r="H819" s="255"/>
      <c r="I819" s="60"/>
      <c r="J819" s="255"/>
      <c r="K819" s="255"/>
      <c r="L819" s="255"/>
      <c r="M819" s="255"/>
      <c r="N819" s="255"/>
      <c r="O819" s="60"/>
      <c r="P819" s="255"/>
      <c r="Q819" s="255"/>
      <c r="R819" s="255"/>
      <c r="S819" s="255"/>
      <c r="T819" s="255"/>
      <c r="U819" s="255"/>
      <c r="V819" s="255"/>
      <c r="W819" s="255"/>
      <c r="X819" s="60"/>
    </row>
    <row r="820" spans="1:24">
      <c r="A820" s="257"/>
      <c r="B820" s="60"/>
      <c r="C820" s="60"/>
      <c r="D820" s="60"/>
      <c r="E820" s="255"/>
      <c r="F820" s="255"/>
      <c r="G820" s="255"/>
      <c r="H820" s="255"/>
      <c r="I820" s="60"/>
      <c r="J820" s="255"/>
      <c r="K820" s="255"/>
      <c r="L820" s="255"/>
      <c r="M820" s="255"/>
      <c r="N820" s="255"/>
      <c r="O820" s="60"/>
      <c r="P820" s="255"/>
      <c r="Q820" s="255"/>
      <c r="R820" s="255"/>
      <c r="S820" s="255"/>
      <c r="T820" s="255"/>
      <c r="U820" s="255"/>
      <c r="V820" s="255"/>
      <c r="W820" s="255"/>
      <c r="X820" s="60"/>
    </row>
    <row r="821" spans="1:24">
      <c r="A821" s="257"/>
      <c r="B821" s="60"/>
      <c r="C821" s="60"/>
      <c r="D821" s="60"/>
      <c r="E821" s="255"/>
      <c r="F821" s="255"/>
      <c r="G821" s="255"/>
      <c r="H821" s="255"/>
      <c r="I821" s="60"/>
      <c r="J821" s="255"/>
      <c r="K821" s="255"/>
      <c r="L821" s="255"/>
      <c r="M821" s="255"/>
      <c r="N821" s="255"/>
      <c r="O821" s="60"/>
      <c r="P821" s="255"/>
      <c r="Q821" s="255"/>
      <c r="R821" s="255"/>
      <c r="S821" s="255"/>
      <c r="T821" s="255"/>
      <c r="U821" s="255"/>
      <c r="V821" s="255"/>
      <c r="W821" s="255"/>
      <c r="X821" s="60"/>
    </row>
    <row r="822" spans="1:24">
      <c r="A822" s="257"/>
      <c r="B822" s="60"/>
      <c r="C822" s="60"/>
      <c r="D822" s="60"/>
      <c r="E822" s="255"/>
      <c r="F822" s="255"/>
      <c r="G822" s="255"/>
      <c r="H822" s="255"/>
      <c r="I822" s="60"/>
      <c r="J822" s="255"/>
      <c r="K822" s="255"/>
      <c r="L822" s="255"/>
      <c r="M822" s="255"/>
      <c r="N822" s="255"/>
      <c r="O822" s="60"/>
      <c r="P822" s="255"/>
      <c r="Q822" s="255"/>
      <c r="R822" s="255"/>
      <c r="S822" s="255"/>
      <c r="T822" s="255"/>
      <c r="U822" s="255"/>
      <c r="V822" s="255"/>
      <c r="W822" s="255"/>
      <c r="X822" s="60"/>
    </row>
    <row r="823" spans="1:24">
      <c r="A823" s="257"/>
      <c r="B823" s="60"/>
      <c r="C823" s="60"/>
      <c r="D823" s="60"/>
      <c r="E823" s="255"/>
      <c r="F823" s="255"/>
      <c r="G823" s="255"/>
      <c r="H823" s="255"/>
      <c r="I823" s="60"/>
      <c r="J823" s="255"/>
      <c r="K823" s="255"/>
      <c r="L823" s="255"/>
      <c r="M823" s="255"/>
      <c r="N823" s="255"/>
      <c r="O823" s="60"/>
      <c r="P823" s="255"/>
      <c r="Q823" s="255"/>
      <c r="R823" s="255"/>
      <c r="S823" s="255"/>
      <c r="T823" s="255"/>
      <c r="U823" s="255"/>
      <c r="V823" s="255"/>
      <c r="W823" s="255"/>
      <c r="X823" s="60"/>
    </row>
    <row r="824" spans="1:24">
      <c r="A824" s="257"/>
      <c r="B824" s="60"/>
      <c r="C824" s="60"/>
      <c r="D824" s="60"/>
      <c r="E824" s="255"/>
      <c r="F824" s="255"/>
      <c r="G824" s="255"/>
      <c r="H824" s="255"/>
      <c r="I824" s="60"/>
      <c r="J824" s="255"/>
      <c r="K824" s="255"/>
      <c r="L824" s="255"/>
      <c r="M824" s="255"/>
      <c r="N824" s="255"/>
      <c r="O824" s="60"/>
      <c r="P824" s="255"/>
      <c r="Q824" s="255"/>
      <c r="R824" s="255"/>
      <c r="S824" s="255"/>
      <c r="T824" s="255"/>
      <c r="U824" s="255"/>
      <c r="V824" s="255"/>
      <c r="W824" s="255"/>
      <c r="X824" s="60"/>
    </row>
    <row r="825" spans="1:24">
      <c r="A825" s="257"/>
      <c r="B825" s="60"/>
      <c r="C825" s="60"/>
      <c r="D825" s="60"/>
      <c r="E825" s="255"/>
      <c r="F825" s="255"/>
      <c r="G825" s="255"/>
      <c r="H825" s="255"/>
      <c r="I825" s="60"/>
      <c r="J825" s="255"/>
      <c r="K825" s="255"/>
      <c r="L825" s="255"/>
      <c r="M825" s="255"/>
      <c r="N825" s="255"/>
      <c r="O825" s="60"/>
      <c r="P825" s="255"/>
      <c r="Q825" s="255"/>
      <c r="R825" s="255"/>
      <c r="S825" s="255"/>
      <c r="T825" s="255"/>
      <c r="U825" s="255"/>
      <c r="V825" s="255"/>
      <c r="W825" s="255"/>
      <c r="X825" s="60"/>
    </row>
    <row r="826" spans="1:24">
      <c r="A826" s="257"/>
      <c r="B826" s="60"/>
      <c r="C826" s="60"/>
      <c r="D826" s="60"/>
      <c r="E826" s="255"/>
      <c r="F826" s="255"/>
      <c r="G826" s="255"/>
      <c r="H826" s="255"/>
      <c r="I826" s="60"/>
      <c r="J826" s="255"/>
      <c r="K826" s="255"/>
      <c r="L826" s="255"/>
      <c r="M826" s="255"/>
      <c r="N826" s="255"/>
      <c r="O826" s="60"/>
      <c r="P826" s="255"/>
      <c r="Q826" s="255"/>
      <c r="R826" s="255"/>
      <c r="S826" s="255"/>
      <c r="T826" s="255"/>
      <c r="U826" s="255"/>
      <c r="V826" s="255"/>
      <c r="W826" s="255"/>
      <c r="X826" s="60"/>
    </row>
    <row r="827" spans="1:24">
      <c r="A827" s="257"/>
      <c r="B827" s="60"/>
      <c r="C827" s="60"/>
      <c r="D827" s="60"/>
      <c r="E827" s="255"/>
      <c r="F827" s="255"/>
      <c r="G827" s="255"/>
      <c r="H827" s="255"/>
      <c r="I827" s="60"/>
      <c r="J827" s="255"/>
      <c r="K827" s="255"/>
      <c r="L827" s="255"/>
      <c r="M827" s="255"/>
      <c r="N827" s="255"/>
      <c r="O827" s="60"/>
      <c r="P827" s="255"/>
      <c r="Q827" s="255"/>
      <c r="R827" s="255"/>
      <c r="S827" s="255"/>
      <c r="T827" s="255"/>
      <c r="U827" s="255"/>
      <c r="V827" s="255"/>
      <c r="W827" s="255"/>
      <c r="X827" s="60"/>
    </row>
    <row r="828" spans="1:24">
      <c r="A828" s="257"/>
      <c r="B828" s="60"/>
      <c r="C828" s="60"/>
      <c r="D828" s="60"/>
      <c r="E828" s="255"/>
      <c r="F828" s="255"/>
      <c r="G828" s="255"/>
      <c r="H828" s="255"/>
      <c r="I828" s="60"/>
      <c r="J828" s="255"/>
      <c r="K828" s="255"/>
      <c r="L828" s="255"/>
      <c r="M828" s="255"/>
      <c r="N828" s="255"/>
      <c r="O828" s="60"/>
      <c r="P828" s="255"/>
      <c r="Q828" s="255"/>
      <c r="R828" s="255"/>
      <c r="S828" s="255"/>
      <c r="T828" s="255"/>
      <c r="U828" s="255"/>
      <c r="V828" s="255"/>
      <c r="W828" s="255"/>
      <c r="X828" s="60"/>
    </row>
    <row r="829" spans="1:24">
      <c r="A829" s="257"/>
      <c r="B829" s="60"/>
      <c r="C829" s="60"/>
      <c r="D829" s="60"/>
      <c r="E829" s="255"/>
      <c r="F829" s="255"/>
      <c r="G829" s="255"/>
      <c r="H829" s="255"/>
      <c r="I829" s="60"/>
      <c r="J829" s="255"/>
      <c r="K829" s="255"/>
      <c r="L829" s="255"/>
      <c r="M829" s="255"/>
      <c r="N829" s="255"/>
      <c r="O829" s="60"/>
      <c r="P829" s="255"/>
      <c r="Q829" s="255"/>
      <c r="R829" s="255"/>
      <c r="S829" s="255"/>
      <c r="T829" s="255"/>
      <c r="U829" s="255"/>
      <c r="V829" s="255"/>
      <c r="W829" s="255"/>
      <c r="X829" s="60"/>
    </row>
    <row r="830" spans="1:24">
      <c r="A830" s="257"/>
      <c r="B830" s="60"/>
      <c r="C830" s="60"/>
      <c r="D830" s="60"/>
      <c r="E830" s="255"/>
      <c r="F830" s="255"/>
      <c r="G830" s="255"/>
      <c r="H830" s="255"/>
      <c r="I830" s="60"/>
      <c r="J830" s="255"/>
      <c r="K830" s="255"/>
      <c r="L830" s="255"/>
      <c r="M830" s="255"/>
      <c r="N830" s="255"/>
      <c r="O830" s="60"/>
      <c r="P830" s="255"/>
      <c r="Q830" s="255"/>
      <c r="R830" s="255"/>
      <c r="S830" s="255"/>
      <c r="T830" s="255"/>
      <c r="U830" s="255"/>
      <c r="V830" s="255"/>
      <c r="W830" s="255"/>
      <c r="X830" s="60"/>
    </row>
    <row r="831" spans="1:24">
      <c r="A831" s="257"/>
      <c r="B831" s="60"/>
      <c r="C831" s="60"/>
      <c r="D831" s="60"/>
      <c r="E831" s="255"/>
      <c r="F831" s="255"/>
      <c r="G831" s="255"/>
      <c r="H831" s="255"/>
      <c r="I831" s="60"/>
      <c r="J831" s="255"/>
      <c r="K831" s="255"/>
      <c r="L831" s="255"/>
      <c r="M831" s="255"/>
      <c r="N831" s="255"/>
      <c r="O831" s="60"/>
      <c r="P831" s="255"/>
      <c r="Q831" s="255"/>
      <c r="R831" s="255"/>
      <c r="S831" s="255"/>
      <c r="T831" s="255"/>
      <c r="U831" s="255"/>
      <c r="V831" s="255"/>
      <c r="W831" s="255"/>
      <c r="X831" s="60"/>
    </row>
    <row r="832" spans="1:24">
      <c r="A832" s="257"/>
      <c r="B832" s="60"/>
      <c r="C832" s="60"/>
      <c r="D832" s="60"/>
      <c r="E832" s="255"/>
      <c r="F832" s="255"/>
      <c r="G832" s="255"/>
      <c r="H832" s="255"/>
      <c r="I832" s="60"/>
      <c r="J832" s="255"/>
      <c r="K832" s="255"/>
      <c r="L832" s="255"/>
      <c r="M832" s="255"/>
      <c r="N832" s="255"/>
      <c r="O832" s="60"/>
      <c r="P832" s="255"/>
      <c r="Q832" s="255"/>
      <c r="R832" s="255"/>
      <c r="S832" s="255"/>
      <c r="T832" s="255"/>
      <c r="U832" s="255"/>
      <c r="V832" s="255"/>
      <c r="W832" s="255"/>
      <c r="X832" s="60"/>
    </row>
    <row r="833" spans="1:24">
      <c r="A833" s="257"/>
      <c r="B833" s="60"/>
      <c r="C833" s="60"/>
      <c r="D833" s="60"/>
      <c r="E833" s="255"/>
      <c r="F833" s="255"/>
      <c r="G833" s="255"/>
      <c r="H833" s="255"/>
      <c r="I833" s="60"/>
      <c r="J833" s="255"/>
      <c r="K833" s="255"/>
      <c r="L833" s="255"/>
      <c r="M833" s="255"/>
      <c r="N833" s="255"/>
      <c r="O833" s="60"/>
      <c r="P833" s="255"/>
      <c r="Q833" s="255"/>
      <c r="R833" s="255"/>
      <c r="S833" s="255"/>
      <c r="T833" s="255"/>
      <c r="U833" s="255"/>
      <c r="V833" s="255"/>
      <c r="W833" s="255"/>
      <c r="X833" s="60"/>
    </row>
    <row r="834" spans="1:24">
      <c r="A834" s="257"/>
      <c r="B834" s="60"/>
      <c r="C834" s="60"/>
      <c r="D834" s="60"/>
      <c r="E834" s="255"/>
      <c r="F834" s="255"/>
      <c r="G834" s="255"/>
      <c r="H834" s="255"/>
      <c r="I834" s="60"/>
      <c r="J834" s="255"/>
      <c r="K834" s="255"/>
      <c r="L834" s="255"/>
      <c r="M834" s="255"/>
      <c r="N834" s="255"/>
      <c r="O834" s="60"/>
      <c r="P834" s="255"/>
      <c r="Q834" s="255"/>
      <c r="R834" s="255"/>
      <c r="S834" s="255"/>
      <c r="T834" s="255"/>
      <c r="U834" s="255"/>
      <c r="V834" s="255"/>
      <c r="W834" s="255"/>
      <c r="X834" s="60"/>
    </row>
    <row r="835" spans="1:24">
      <c r="A835" s="257"/>
      <c r="B835" s="60"/>
      <c r="C835" s="60"/>
      <c r="D835" s="60"/>
      <c r="E835" s="255"/>
      <c r="F835" s="255"/>
      <c r="G835" s="255"/>
      <c r="H835" s="255"/>
      <c r="I835" s="60"/>
      <c r="J835" s="255"/>
      <c r="K835" s="255"/>
      <c r="L835" s="255"/>
      <c r="M835" s="255"/>
      <c r="N835" s="255"/>
      <c r="O835" s="60"/>
      <c r="P835" s="255"/>
      <c r="Q835" s="255"/>
      <c r="R835" s="255"/>
      <c r="S835" s="255"/>
      <c r="T835" s="255"/>
      <c r="U835" s="255"/>
      <c r="V835" s="255"/>
      <c r="W835" s="255"/>
      <c r="X835" s="60"/>
    </row>
    <row r="836" spans="1:24">
      <c r="A836" s="257"/>
      <c r="B836" s="60"/>
      <c r="C836" s="60"/>
      <c r="D836" s="60"/>
      <c r="E836" s="255"/>
      <c r="F836" s="255"/>
      <c r="G836" s="255"/>
      <c r="H836" s="255"/>
      <c r="I836" s="60"/>
      <c r="J836" s="255"/>
      <c r="K836" s="255"/>
      <c r="L836" s="255"/>
      <c r="M836" s="255"/>
      <c r="N836" s="255"/>
      <c r="O836" s="60"/>
      <c r="P836" s="255"/>
      <c r="Q836" s="255"/>
      <c r="R836" s="255"/>
      <c r="S836" s="255"/>
      <c r="T836" s="255"/>
      <c r="U836" s="255"/>
      <c r="V836" s="255"/>
      <c r="W836" s="255"/>
      <c r="X836" s="60"/>
    </row>
    <row r="837" spans="1:24">
      <c r="A837" s="257"/>
      <c r="B837" s="60"/>
      <c r="C837" s="60"/>
      <c r="D837" s="60"/>
      <c r="E837" s="255"/>
      <c r="F837" s="255"/>
      <c r="G837" s="255"/>
      <c r="H837" s="255"/>
      <c r="I837" s="60"/>
      <c r="J837" s="255"/>
      <c r="K837" s="255"/>
      <c r="L837" s="255"/>
      <c r="M837" s="255"/>
      <c r="N837" s="255"/>
      <c r="O837" s="60"/>
      <c r="P837" s="255"/>
      <c r="Q837" s="255"/>
      <c r="R837" s="255"/>
      <c r="S837" s="255"/>
      <c r="T837" s="255"/>
      <c r="U837" s="255"/>
      <c r="V837" s="255"/>
      <c r="W837" s="255"/>
      <c r="X837" s="60"/>
    </row>
    <row r="838" spans="1:24">
      <c r="A838" s="257"/>
      <c r="B838" s="60"/>
      <c r="C838" s="60"/>
      <c r="D838" s="60"/>
      <c r="E838" s="255"/>
      <c r="F838" s="255"/>
      <c r="G838" s="255"/>
      <c r="H838" s="255"/>
      <c r="I838" s="60"/>
      <c r="J838" s="255"/>
      <c r="K838" s="255"/>
      <c r="L838" s="255"/>
      <c r="M838" s="255"/>
      <c r="N838" s="255"/>
      <c r="O838" s="60"/>
      <c r="P838" s="255"/>
      <c r="Q838" s="255"/>
      <c r="R838" s="255"/>
      <c r="S838" s="255"/>
      <c r="T838" s="255"/>
      <c r="U838" s="255"/>
      <c r="V838" s="255"/>
      <c r="W838" s="255"/>
      <c r="X838" s="60"/>
    </row>
    <row r="839" spans="1:24">
      <c r="A839" s="257"/>
      <c r="B839" s="60"/>
      <c r="C839" s="60"/>
      <c r="D839" s="60"/>
      <c r="E839" s="255"/>
      <c r="F839" s="255"/>
      <c r="G839" s="255"/>
      <c r="H839" s="255"/>
      <c r="I839" s="60"/>
      <c r="J839" s="255"/>
      <c r="K839" s="255"/>
      <c r="L839" s="255"/>
      <c r="M839" s="255"/>
      <c r="N839" s="255"/>
      <c r="O839" s="60"/>
      <c r="P839" s="255"/>
      <c r="Q839" s="255"/>
      <c r="R839" s="255"/>
      <c r="S839" s="255"/>
      <c r="T839" s="255"/>
      <c r="U839" s="255"/>
      <c r="V839" s="255"/>
      <c r="W839" s="255"/>
      <c r="X839" s="60"/>
    </row>
    <row r="840" spans="1:24">
      <c r="A840" s="257"/>
      <c r="B840" s="60"/>
      <c r="C840" s="60"/>
      <c r="D840" s="60"/>
      <c r="E840" s="255"/>
      <c r="F840" s="255"/>
      <c r="G840" s="255"/>
      <c r="H840" s="255"/>
      <c r="I840" s="60"/>
      <c r="J840" s="255"/>
      <c r="K840" s="255"/>
      <c r="L840" s="255"/>
      <c r="M840" s="255"/>
      <c r="N840" s="255"/>
      <c r="O840" s="60"/>
      <c r="P840" s="255"/>
      <c r="Q840" s="255"/>
      <c r="R840" s="255"/>
      <c r="S840" s="255"/>
      <c r="T840" s="255"/>
      <c r="U840" s="255"/>
      <c r="V840" s="255"/>
      <c r="W840" s="255"/>
      <c r="X840" s="60"/>
    </row>
    <row r="841" spans="1:24">
      <c r="A841" s="257"/>
      <c r="B841" s="60"/>
      <c r="C841" s="60"/>
      <c r="D841" s="60"/>
      <c r="E841" s="255"/>
      <c r="F841" s="255"/>
      <c r="G841" s="255"/>
      <c r="H841" s="255"/>
      <c r="I841" s="60"/>
      <c r="J841" s="255"/>
      <c r="K841" s="255"/>
      <c r="L841" s="255"/>
      <c r="M841" s="255"/>
      <c r="N841" s="255"/>
      <c r="O841" s="60"/>
      <c r="P841" s="255"/>
      <c r="Q841" s="255"/>
      <c r="R841" s="255"/>
      <c r="S841" s="255"/>
      <c r="T841" s="255"/>
      <c r="U841" s="255"/>
      <c r="V841" s="255"/>
      <c r="W841" s="255"/>
      <c r="X841" s="60"/>
    </row>
    <row r="842" spans="1:24">
      <c r="A842" s="257"/>
      <c r="B842" s="60"/>
      <c r="C842" s="60"/>
      <c r="D842" s="60"/>
      <c r="E842" s="255"/>
      <c r="F842" s="255"/>
      <c r="G842" s="255"/>
      <c r="H842" s="255"/>
      <c r="I842" s="60"/>
      <c r="J842" s="255"/>
      <c r="K842" s="255"/>
      <c r="L842" s="255"/>
      <c r="M842" s="255"/>
      <c r="N842" s="255"/>
      <c r="O842" s="60"/>
      <c r="P842" s="255"/>
      <c r="Q842" s="255"/>
      <c r="R842" s="255"/>
      <c r="S842" s="255"/>
      <c r="T842" s="255"/>
      <c r="U842" s="255"/>
      <c r="V842" s="255"/>
      <c r="W842" s="255"/>
      <c r="X842" s="60"/>
    </row>
    <row r="843" spans="1:24">
      <c r="A843" s="257"/>
      <c r="B843" s="60"/>
      <c r="C843" s="60"/>
      <c r="D843" s="60"/>
      <c r="E843" s="255"/>
      <c r="F843" s="255"/>
      <c r="G843" s="255"/>
      <c r="H843" s="255"/>
      <c r="I843" s="60"/>
      <c r="J843" s="255"/>
      <c r="K843" s="255"/>
      <c r="L843" s="255"/>
      <c r="M843" s="255"/>
      <c r="N843" s="255"/>
      <c r="O843" s="60"/>
      <c r="P843" s="255"/>
      <c r="Q843" s="255"/>
      <c r="R843" s="255"/>
      <c r="S843" s="255"/>
      <c r="T843" s="255"/>
      <c r="U843" s="255"/>
      <c r="V843" s="255"/>
      <c r="W843" s="255"/>
      <c r="X843" s="60"/>
    </row>
    <row r="844" spans="1:24">
      <c r="A844" s="257"/>
      <c r="B844" s="60"/>
      <c r="C844" s="60"/>
      <c r="D844" s="60"/>
      <c r="E844" s="255"/>
      <c r="F844" s="255"/>
      <c r="G844" s="255"/>
      <c r="H844" s="255"/>
      <c r="I844" s="60"/>
      <c r="J844" s="255"/>
      <c r="K844" s="255"/>
      <c r="L844" s="255"/>
      <c r="M844" s="255"/>
      <c r="N844" s="255"/>
      <c r="O844" s="60"/>
      <c r="P844" s="255"/>
      <c r="Q844" s="255"/>
      <c r="R844" s="255"/>
      <c r="S844" s="255"/>
      <c r="T844" s="255"/>
      <c r="U844" s="255"/>
      <c r="V844" s="255"/>
      <c r="W844" s="255"/>
      <c r="X844" s="60"/>
    </row>
    <row r="845" spans="1:24">
      <c r="A845" s="257"/>
      <c r="B845" s="60"/>
      <c r="C845" s="60"/>
      <c r="D845" s="60"/>
      <c r="E845" s="255"/>
      <c r="F845" s="255"/>
      <c r="G845" s="255"/>
      <c r="H845" s="255"/>
      <c r="I845" s="60"/>
      <c r="J845" s="255"/>
      <c r="K845" s="255"/>
      <c r="L845" s="255"/>
      <c r="M845" s="255"/>
      <c r="N845" s="255"/>
      <c r="O845" s="60"/>
      <c r="P845" s="255"/>
      <c r="Q845" s="255"/>
      <c r="R845" s="255"/>
      <c r="S845" s="255"/>
      <c r="T845" s="255"/>
      <c r="U845" s="255"/>
      <c r="V845" s="255"/>
      <c r="W845" s="255"/>
      <c r="X845" s="60"/>
    </row>
    <row r="846" spans="1:24">
      <c r="A846" s="257"/>
      <c r="B846" s="60"/>
      <c r="C846" s="60"/>
      <c r="D846" s="60"/>
      <c r="E846" s="255"/>
      <c r="F846" s="255"/>
      <c r="G846" s="255"/>
      <c r="H846" s="255"/>
      <c r="I846" s="60"/>
      <c r="J846" s="255"/>
      <c r="K846" s="255"/>
      <c r="L846" s="255"/>
      <c r="M846" s="255"/>
      <c r="N846" s="255"/>
      <c r="O846" s="60"/>
      <c r="P846" s="255"/>
      <c r="Q846" s="255"/>
      <c r="R846" s="255"/>
      <c r="S846" s="255"/>
      <c r="T846" s="255"/>
      <c r="U846" s="255"/>
      <c r="V846" s="255"/>
      <c r="W846" s="255"/>
      <c r="X846" s="60"/>
    </row>
    <row r="847" spans="1:24">
      <c r="A847" s="257"/>
      <c r="B847" s="60"/>
      <c r="C847" s="60"/>
      <c r="D847" s="60"/>
      <c r="E847" s="255"/>
      <c r="F847" s="255"/>
      <c r="G847" s="255"/>
      <c r="H847" s="255"/>
      <c r="I847" s="60"/>
      <c r="J847" s="255"/>
      <c r="K847" s="255"/>
      <c r="L847" s="255"/>
      <c r="M847" s="255"/>
      <c r="N847" s="255"/>
      <c r="O847" s="60"/>
      <c r="P847" s="255"/>
      <c r="Q847" s="255"/>
      <c r="R847" s="255"/>
      <c r="S847" s="255"/>
      <c r="T847" s="255"/>
      <c r="U847" s="255"/>
      <c r="V847" s="255"/>
      <c r="W847" s="255"/>
      <c r="X847" s="60"/>
    </row>
    <row r="848" spans="1:24">
      <c r="A848" s="257"/>
      <c r="B848" s="60"/>
      <c r="C848" s="60"/>
      <c r="D848" s="60"/>
      <c r="E848" s="255"/>
      <c r="F848" s="255"/>
      <c r="G848" s="255"/>
      <c r="H848" s="255"/>
      <c r="I848" s="60"/>
      <c r="J848" s="255"/>
      <c r="K848" s="255"/>
      <c r="L848" s="255"/>
      <c r="M848" s="255"/>
      <c r="N848" s="255"/>
      <c r="O848" s="60"/>
      <c r="P848" s="255"/>
      <c r="Q848" s="255"/>
      <c r="R848" s="255"/>
      <c r="S848" s="255"/>
      <c r="T848" s="255"/>
      <c r="U848" s="255"/>
      <c r="V848" s="255"/>
      <c r="W848" s="255"/>
      <c r="X848" s="60"/>
    </row>
    <row r="849" spans="1:24">
      <c r="A849" s="257"/>
      <c r="B849" s="60"/>
      <c r="C849" s="60"/>
      <c r="D849" s="60"/>
      <c r="E849" s="255"/>
      <c r="F849" s="255"/>
      <c r="G849" s="255"/>
      <c r="H849" s="255"/>
      <c r="I849" s="60"/>
      <c r="J849" s="255"/>
      <c r="K849" s="255"/>
      <c r="L849" s="255"/>
      <c r="M849" s="255"/>
      <c r="N849" s="255"/>
      <c r="O849" s="60"/>
      <c r="P849" s="255"/>
      <c r="Q849" s="255"/>
      <c r="R849" s="255"/>
      <c r="S849" s="255"/>
      <c r="T849" s="255"/>
      <c r="U849" s="255"/>
      <c r="V849" s="255"/>
      <c r="W849" s="255"/>
      <c r="X849" s="60"/>
    </row>
    <row r="850" spans="1:24">
      <c r="A850" s="257"/>
      <c r="B850" s="60"/>
      <c r="C850" s="60"/>
      <c r="D850" s="60"/>
      <c r="E850" s="255"/>
      <c r="F850" s="255"/>
      <c r="G850" s="255"/>
      <c r="H850" s="255"/>
      <c r="I850" s="60"/>
      <c r="J850" s="255"/>
      <c r="K850" s="255"/>
      <c r="L850" s="255"/>
      <c r="M850" s="255"/>
      <c r="N850" s="255"/>
      <c r="O850" s="60"/>
      <c r="P850" s="255"/>
      <c r="Q850" s="255"/>
      <c r="R850" s="255"/>
      <c r="S850" s="255"/>
      <c r="T850" s="255"/>
      <c r="U850" s="255"/>
      <c r="V850" s="255"/>
      <c r="W850" s="255"/>
      <c r="X850" s="60"/>
    </row>
    <row r="851" spans="1:24">
      <c r="A851" s="257"/>
      <c r="B851" s="60"/>
      <c r="C851" s="60"/>
      <c r="D851" s="60"/>
      <c r="E851" s="255"/>
      <c r="F851" s="255"/>
      <c r="G851" s="255"/>
      <c r="H851" s="255"/>
      <c r="I851" s="60"/>
      <c r="J851" s="255"/>
      <c r="K851" s="255"/>
      <c r="L851" s="255"/>
      <c r="M851" s="255"/>
      <c r="N851" s="255"/>
      <c r="O851" s="60"/>
      <c r="P851" s="255"/>
      <c r="Q851" s="255"/>
      <c r="R851" s="255"/>
      <c r="S851" s="255"/>
      <c r="T851" s="255"/>
      <c r="U851" s="255"/>
      <c r="V851" s="255"/>
      <c r="W851" s="255"/>
      <c r="X851" s="60"/>
    </row>
    <row r="852" spans="1:24">
      <c r="A852" s="257"/>
      <c r="B852" s="60"/>
      <c r="C852" s="60"/>
      <c r="D852" s="60"/>
      <c r="E852" s="255"/>
      <c r="F852" s="255"/>
      <c r="G852" s="255"/>
      <c r="H852" s="255"/>
      <c r="I852" s="60"/>
      <c r="J852" s="255"/>
      <c r="K852" s="255"/>
      <c r="L852" s="255"/>
      <c r="M852" s="255"/>
      <c r="N852" s="255"/>
      <c r="O852" s="60"/>
      <c r="P852" s="255"/>
      <c r="Q852" s="255"/>
      <c r="R852" s="255"/>
      <c r="S852" s="255"/>
      <c r="T852" s="255"/>
      <c r="U852" s="255"/>
      <c r="V852" s="255"/>
      <c r="W852" s="255"/>
      <c r="X852" s="60"/>
    </row>
    <row r="853" spans="1:24">
      <c r="A853" s="257"/>
      <c r="B853" s="60"/>
      <c r="C853" s="60"/>
      <c r="D853" s="60"/>
      <c r="E853" s="255"/>
      <c r="F853" s="255"/>
      <c r="G853" s="255"/>
      <c r="H853" s="255"/>
      <c r="I853" s="60"/>
      <c r="J853" s="255"/>
      <c r="K853" s="255"/>
      <c r="L853" s="255"/>
      <c r="M853" s="255"/>
      <c r="N853" s="255"/>
      <c r="O853" s="60"/>
      <c r="P853" s="255"/>
      <c r="Q853" s="255"/>
      <c r="R853" s="255"/>
      <c r="S853" s="255"/>
      <c r="T853" s="255"/>
      <c r="U853" s="255"/>
      <c r="V853" s="255"/>
      <c r="W853" s="255"/>
      <c r="X853" s="60"/>
    </row>
    <row r="854" spans="1:24">
      <c r="A854" s="257"/>
      <c r="B854" s="60"/>
      <c r="C854" s="60"/>
      <c r="D854" s="60"/>
      <c r="E854" s="255"/>
      <c r="F854" s="255"/>
      <c r="G854" s="255"/>
      <c r="H854" s="255"/>
      <c r="I854" s="60"/>
      <c r="J854" s="255"/>
      <c r="K854" s="255"/>
      <c r="L854" s="255"/>
      <c r="M854" s="255"/>
      <c r="N854" s="255"/>
      <c r="O854" s="60"/>
      <c r="P854" s="255"/>
      <c r="Q854" s="255"/>
      <c r="R854" s="255"/>
      <c r="S854" s="255"/>
      <c r="T854" s="255"/>
      <c r="U854" s="255"/>
      <c r="V854" s="255"/>
      <c r="W854" s="255"/>
      <c r="X854" s="60"/>
    </row>
    <row r="855" spans="1:24">
      <c r="A855" s="257"/>
      <c r="B855" s="60"/>
      <c r="C855" s="60"/>
      <c r="D855" s="60"/>
      <c r="E855" s="255"/>
      <c r="F855" s="255"/>
      <c r="G855" s="255"/>
      <c r="H855" s="255"/>
      <c r="I855" s="60"/>
      <c r="J855" s="255"/>
      <c r="K855" s="255"/>
      <c r="L855" s="255"/>
      <c r="M855" s="255"/>
      <c r="N855" s="255"/>
      <c r="O855" s="60"/>
      <c r="P855" s="255"/>
      <c r="Q855" s="255"/>
      <c r="R855" s="255"/>
      <c r="S855" s="255"/>
      <c r="T855" s="255"/>
      <c r="U855" s="255"/>
      <c r="V855" s="255"/>
      <c r="W855" s="255"/>
      <c r="X855" s="60"/>
    </row>
    <row r="856" spans="1:24">
      <c r="A856" s="257"/>
      <c r="B856" s="60"/>
      <c r="C856" s="60"/>
      <c r="D856" s="60"/>
      <c r="E856" s="255"/>
      <c r="F856" s="255"/>
      <c r="G856" s="255"/>
      <c r="H856" s="255"/>
      <c r="I856" s="60"/>
      <c r="J856" s="255"/>
      <c r="K856" s="255"/>
      <c r="L856" s="255"/>
      <c r="M856" s="255"/>
      <c r="N856" s="255"/>
      <c r="O856" s="60"/>
      <c r="P856" s="255"/>
      <c r="Q856" s="255"/>
      <c r="R856" s="255"/>
      <c r="S856" s="255"/>
      <c r="T856" s="255"/>
      <c r="U856" s="255"/>
      <c r="V856" s="255"/>
      <c r="W856" s="255"/>
      <c r="X856" s="60"/>
    </row>
    <row r="857" spans="1:24">
      <c r="A857" s="257"/>
      <c r="B857" s="60"/>
      <c r="C857" s="60"/>
      <c r="D857" s="60"/>
      <c r="E857" s="255"/>
      <c r="F857" s="255"/>
      <c r="G857" s="255"/>
      <c r="H857" s="255"/>
      <c r="I857" s="60"/>
      <c r="J857" s="255"/>
      <c r="K857" s="255"/>
      <c r="L857" s="255"/>
      <c r="M857" s="255"/>
      <c r="N857" s="255"/>
      <c r="O857" s="60"/>
      <c r="P857" s="255"/>
      <c r="Q857" s="255"/>
      <c r="R857" s="255"/>
      <c r="S857" s="255"/>
      <c r="T857" s="255"/>
      <c r="U857" s="255"/>
      <c r="V857" s="255"/>
      <c r="W857" s="255"/>
      <c r="X857" s="60"/>
    </row>
    <row r="858" spans="1:24">
      <c r="A858" s="257"/>
      <c r="B858" s="60"/>
      <c r="C858" s="60"/>
      <c r="D858" s="60"/>
      <c r="E858" s="255"/>
      <c r="F858" s="255"/>
      <c r="G858" s="255"/>
      <c r="H858" s="255"/>
      <c r="I858" s="60"/>
      <c r="J858" s="255"/>
      <c r="K858" s="255"/>
      <c r="L858" s="255"/>
      <c r="M858" s="255"/>
      <c r="N858" s="255"/>
      <c r="O858" s="60"/>
      <c r="P858" s="255"/>
      <c r="Q858" s="255"/>
      <c r="R858" s="255"/>
      <c r="S858" s="255"/>
      <c r="T858" s="255"/>
      <c r="U858" s="255"/>
      <c r="V858" s="255"/>
      <c r="W858" s="255"/>
      <c r="X858" s="60"/>
    </row>
    <row r="859" spans="1:24">
      <c r="A859" s="257"/>
      <c r="B859" s="60"/>
      <c r="C859" s="60"/>
      <c r="D859" s="60"/>
      <c r="E859" s="255"/>
      <c r="F859" s="255"/>
      <c r="G859" s="255"/>
      <c r="H859" s="255"/>
      <c r="I859" s="60"/>
      <c r="J859" s="255"/>
      <c r="K859" s="255"/>
      <c r="L859" s="255"/>
      <c r="M859" s="255"/>
      <c r="N859" s="255"/>
      <c r="O859" s="60"/>
      <c r="P859" s="255"/>
      <c r="Q859" s="255"/>
      <c r="R859" s="255"/>
      <c r="S859" s="255"/>
      <c r="T859" s="255"/>
      <c r="U859" s="255"/>
      <c r="V859" s="255"/>
      <c r="W859" s="255"/>
      <c r="X859" s="60"/>
    </row>
    <row r="860" spans="1:24">
      <c r="A860" s="257"/>
      <c r="B860" s="60"/>
      <c r="C860" s="60"/>
      <c r="D860" s="60"/>
      <c r="E860" s="255"/>
      <c r="F860" s="255"/>
      <c r="G860" s="255"/>
      <c r="H860" s="255"/>
      <c r="I860" s="60"/>
      <c r="J860" s="255"/>
      <c r="K860" s="255"/>
      <c r="L860" s="255"/>
      <c r="M860" s="255"/>
      <c r="N860" s="255"/>
      <c r="O860" s="60"/>
      <c r="P860" s="255"/>
      <c r="Q860" s="255"/>
      <c r="R860" s="255"/>
      <c r="S860" s="255"/>
      <c r="T860" s="255"/>
      <c r="U860" s="255"/>
      <c r="V860" s="255"/>
      <c r="W860" s="255"/>
      <c r="X860" s="60"/>
    </row>
    <row r="861" spans="1:24">
      <c r="A861" s="257"/>
      <c r="B861" s="60"/>
      <c r="C861" s="60"/>
      <c r="D861" s="60"/>
      <c r="E861" s="255"/>
      <c r="F861" s="255"/>
      <c r="G861" s="255"/>
      <c r="H861" s="255"/>
      <c r="I861" s="60"/>
      <c r="J861" s="255"/>
      <c r="K861" s="255"/>
      <c r="L861" s="255"/>
      <c r="M861" s="255"/>
      <c r="N861" s="255"/>
      <c r="O861" s="60"/>
      <c r="P861" s="255"/>
      <c r="Q861" s="255"/>
      <c r="R861" s="255"/>
      <c r="S861" s="255"/>
      <c r="T861" s="255"/>
      <c r="U861" s="255"/>
      <c r="V861" s="255"/>
      <c r="W861" s="255"/>
      <c r="X861" s="60"/>
    </row>
    <row r="862" spans="1:24">
      <c r="A862" s="257"/>
      <c r="B862" s="60"/>
      <c r="C862" s="60"/>
      <c r="D862" s="60"/>
      <c r="E862" s="255"/>
      <c r="F862" s="255"/>
      <c r="G862" s="255"/>
      <c r="H862" s="255"/>
      <c r="I862" s="60"/>
      <c r="J862" s="255"/>
      <c r="K862" s="255"/>
      <c r="L862" s="255"/>
      <c r="M862" s="255"/>
      <c r="N862" s="255"/>
      <c r="O862" s="60"/>
      <c r="P862" s="255"/>
      <c r="Q862" s="255"/>
      <c r="R862" s="255"/>
      <c r="S862" s="255"/>
      <c r="T862" s="255"/>
      <c r="U862" s="255"/>
      <c r="V862" s="255"/>
      <c r="W862" s="255"/>
      <c r="X862" s="60"/>
    </row>
    <row r="863" spans="1:24">
      <c r="A863" s="257"/>
      <c r="B863" s="60"/>
      <c r="C863" s="60"/>
      <c r="D863" s="60"/>
      <c r="E863" s="255"/>
      <c r="F863" s="255"/>
      <c r="G863" s="255"/>
      <c r="H863" s="255"/>
      <c r="I863" s="60"/>
      <c r="J863" s="255"/>
      <c r="K863" s="255"/>
      <c r="L863" s="255"/>
      <c r="M863" s="255"/>
      <c r="N863" s="255"/>
      <c r="O863" s="60"/>
      <c r="P863" s="255"/>
      <c r="Q863" s="255"/>
      <c r="R863" s="255"/>
      <c r="S863" s="255"/>
      <c r="T863" s="255"/>
      <c r="U863" s="255"/>
      <c r="V863" s="255"/>
      <c r="W863" s="255"/>
      <c r="X863" s="60"/>
    </row>
    <row r="864" spans="1:24">
      <c r="A864" s="257"/>
      <c r="B864" s="60"/>
      <c r="C864" s="60"/>
      <c r="D864" s="60"/>
      <c r="E864" s="255"/>
      <c r="F864" s="255"/>
      <c r="G864" s="255"/>
      <c r="H864" s="255"/>
      <c r="I864" s="60"/>
      <c r="J864" s="255"/>
      <c r="K864" s="255"/>
      <c r="L864" s="255"/>
      <c r="M864" s="255"/>
      <c r="N864" s="255"/>
      <c r="O864" s="60"/>
      <c r="P864" s="255"/>
      <c r="Q864" s="255"/>
      <c r="R864" s="255"/>
      <c r="S864" s="255"/>
      <c r="T864" s="255"/>
      <c r="U864" s="255"/>
      <c r="V864" s="255"/>
      <c r="W864" s="255"/>
      <c r="X864" s="60"/>
    </row>
    <row r="865" spans="1:24">
      <c r="A865" s="257"/>
      <c r="B865" s="60"/>
      <c r="C865" s="60"/>
      <c r="D865" s="60"/>
      <c r="E865" s="255"/>
      <c r="F865" s="255"/>
      <c r="G865" s="255"/>
      <c r="H865" s="255"/>
      <c r="I865" s="60"/>
      <c r="J865" s="255"/>
      <c r="K865" s="255"/>
      <c r="L865" s="255"/>
      <c r="M865" s="255"/>
      <c r="N865" s="255"/>
      <c r="O865" s="60"/>
      <c r="P865" s="255"/>
      <c r="Q865" s="255"/>
      <c r="R865" s="255"/>
      <c r="S865" s="255"/>
      <c r="T865" s="255"/>
      <c r="U865" s="255"/>
      <c r="V865" s="255"/>
      <c r="W865" s="255"/>
      <c r="X865" s="60"/>
    </row>
    <row r="866" spans="1:24">
      <c r="A866" s="257"/>
      <c r="B866" s="60"/>
      <c r="C866" s="60"/>
      <c r="D866" s="60"/>
      <c r="E866" s="255"/>
      <c r="F866" s="255"/>
      <c r="G866" s="255"/>
      <c r="H866" s="255"/>
      <c r="I866" s="60"/>
      <c r="J866" s="255"/>
      <c r="K866" s="255"/>
      <c r="L866" s="255"/>
      <c r="M866" s="255"/>
      <c r="N866" s="255"/>
      <c r="O866" s="60"/>
      <c r="P866" s="255"/>
      <c r="Q866" s="255"/>
      <c r="R866" s="255"/>
      <c r="S866" s="255"/>
      <c r="T866" s="255"/>
      <c r="U866" s="255"/>
      <c r="V866" s="255"/>
      <c r="W866" s="255"/>
      <c r="X866" s="60"/>
    </row>
    <row r="867" spans="1:24">
      <c r="A867" s="257"/>
      <c r="B867" s="60"/>
      <c r="C867" s="60"/>
      <c r="D867" s="60"/>
      <c r="E867" s="255"/>
      <c r="F867" s="255"/>
      <c r="G867" s="255"/>
      <c r="H867" s="255"/>
      <c r="I867" s="60"/>
      <c r="J867" s="255"/>
      <c r="K867" s="255"/>
      <c r="L867" s="255"/>
      <c r="M867" s="255"/>
      <c r="N867" s="255"/>
      <c r="O867" s="60"/>
      <c r="P867" s="255"/>
      <c r="Q867" s="255"/>
      <c r="R867" s="255"/>
      <c r="S867" s="255"/>
      <c r="T867" s="255"/>
      <c r="U867" s="255"/>
      <c r="V867" s="255"/>
      <c r="W867" s="255"/>
      <c r="X867" s="60"/>
    </row>
    <row r="868" spans="1:24">
      <c r="A868" s="257"/>
      <c r="B868" s="60"/>
      <c r="C868" s="60"/>
      <c r="D868" s="60"/>
      <c r="E868" s="255"/>
      <c r="F868" s="255"/>
      <c r="G868" s="255"/>
      <c r="H868" s="255"/>
      <c r="I868" s="60"/>
      <c r="J868" s="255"/>
      <c r="K868" s="255"/>
      <c r="L868" s="255"/>
      <c r="M868" s="255"/>
      <c r="N868" s="255"/>
      <c r="O868" s="60"/>
      <c r="P868" s="255"/>
      <c r="Q868" s="255"/>
      <c r="R868" s="255"/>
      <c r="S868" s="255"/>
      <c r="T868" s="255"/>
      <c r="U868" s="255"/>
      <c r="V868" s="255"/>
      <c r="W868" s="255"/>
      <c r="X868" s="60"/>
    </row>
    <row r="869" spans="1:24">
      <c r="A869" s="257"/>
      <c r="B869" s="60"/>
      <c r="C869" s="60"/>
      <c r="D869" s="60"/>
      <c r="E869" s="255"/>
      <c r="F869" s="255"/>
      <c r="G869" s="255"/>
      <c r="H869" s="255"/>
      <c r="I869" s="60"/>
      <c r="J869" s="255"/>
      <c r="K869" s="255"/>
      <c r="L869" s="255"/>
      <c r="M869" s="255"/>
      <c r="N869" s="255"/>
      <c r="O869" s="60"/>
      <c r="P869" s="255"/>
      <c r="Q869" s="255"/>
      <c r="R869" s="255"/>
      <c r="S869" s="255"/>
      <c r="T869" s="255"/>
      <c r="U869" s="255"/>
      <c r="V869" s="255"/>
      <c r="W869" s="255"/>
      <c r="X869" s="60"/>
    </row>
    <row r="870" spans="1:24">
      <c r="A870" s="257"/>
      <c r="B870" s="60"/>
      <c r="C870" s="60"/>
      <c r="D870" s="60"/>
      <c r="E870" s="255"/>
      <c r="F870" s="255"/>
      <c r="G870" s="255"/>
      <c r="H870" s="255"/>
      <c r="I870" s="60"/>
      <c r="J870" s="255"/>
      <c r="K870" s="255"/>
      <c r="L870" s="255"/>
      <c r="M870" s="255"/>
      <c r="N870" s="255"/>
      <c r="O870" s="60"/>
      <c r="P870" s="255"/>
      <c r="Q870" s="255"/>
      <c r="R870" s="255"/>
      <c r="S870" s="255"/>
      <c r="T870" s="255"/>
      <c r="U870" s="255"/>
      <c r="V870" s="255"/>
      <c r="W870" s="255"/>
      <c r="X870" s="60"/>
    </row>
    <row r="871" spans="1:24">
      <c r="A871" s="257"/>
      <c r="B871" s="60"/>
      <c r="C871" s="60"/>
      <c r="D871" s="60"/>
      <c r="E871" s="255"/>
      <c r="F871" s="255"/>
      <c r="G871" s="255"/>
      <c r="H871" s="255"/>
      <c r="I871" s="60"/>
      <c r="J871" s="255"/>
      <c r="K871" s="255"/>
      <c r="L871" s="255"/>
      <c r="M871" s="255"/>
      <c r="N871" s="255"/>
      <c r="O871" s="60"/>
      <c r="P871" s="255"/>
      <c r="Q871" s="255"/>
      <c r="R871" s="255"/>
      <c r="S871" s="255"/>
      <c r="T871" s="255"/>
      <c r="U871" s="255"/>
      <c r="V871" s="255"/>
      <c r="W871" s="255"/>
      <c r="X871" s="60"/>
    </row>
    <row r="872" spans="1:24">
      <c r="A872" s="257"/>
      <c r="B872" s="60"/>
      <c r="C872" s="60"/>
      <c r="D872" s="60"/>
      <c r="E872" s="255"/>
      <c r="F872" s="255"/>
      <c r="G872" s="255"/>
      <c r="H872" s="255"/>
      <c r="I872" s="60"/>
      <c r="J872" s="255"/>
      <c r="K872" s="255"/>
      <c r="L872" s="255"/>
      <c r="M872" s="255"/>
      <c r="N872" s="255"/>
      <c r="O872" s="60"/>
      <c r="P872" s="255"/>
      <c r="Q872" s="255"/>
      <c r="R872" s="255"/>
      <c r="S872" s="255"/>
      <c r="T872" s="255"/>
      <c r="U872" s="255"/>
      <c r="V872" s="255"/>
      <c r="W872" s="255"/>
      <c r="X872" s="60"/>
    </row>
    <row r="873" spans="1:24">
      <c r="A873" s="257"/>
      <c r="B873" s="60"/>
      <c r="C873" s="60"/>
      <c r="D873" s="60"/>
      <c r="E873" s="255"/>
      <c r="F873" s="255"/>
      <c r="G873" s="255"/>
      <c r="H873" s="255"/>
      <c r="I873" s="60"/>
      <c r="J873" s="255"/>
      <c r="K873" s="255"/>
      <c r="L873" s="255"/>
      <c r="M873" s="255"/>
      <c r="N873" s="255"/>
      <c r="O873" s="60"/>
      <c r="P873" s="255"/>
      <c r="Q873" s="255"/>
      <c r="R873" s="255"/>
      <c r="S873" s="255"/>
      <c r="T873" s="255"/>
      <c r="U873" s="255"/>
      <c r="V873" s="255"/>
      <c r="W873" s="255"/>
      <c r="X873" s="60"/>
    </row>
    <row r="874" spans="1:24">
      <c r="A874" s="257"/>
      <c r="B874" s="60"/>
      <c r="C874" s="60"/>
      <c r="D874" s="60"/>
      <c r="E874" s="255"/>
      <c r="F874" s="255"/>
      <c r="G874" s="255"/>
      <c r="H874" s="255"/>
      <c r="I874" s="60"/>
      <c r="J874" s="255"/>
      <c r="K874" s="255"/>
      <c r="L874" s="255"/>
      <c r="M874" s="255"/>
      <c r="N874" s="255"/>
      <c r="O874" s="60"/>
      <c r="P874" s="255"/>
      <c r="Q874" s="255"/>
      <c r="R874" s="255"/>
      <c r="S874" s="255"/>
      <c r="T874" s="255"/>
      <c r="U874" s="255"/>
      <c r="V874" s="255"/>
      <c r="W874" s="255"/>
      <c r="X874" s="60"/>
    </row>
    <row r="875" spans="1:24">
      <c r="A875" s="257"/>
      <c r="B875" s="60"/>
      <c r="C875" s="60"/>
      <c r="D875" s="60"/>
      <c r="E875" s="255"/>
      <c r="F875" s="255"/>
      <c r="G875" s="255"/>
      <c r="H875" s="255"/>
      <c r="I875" s="60"/>
      <c r="J875" s="255"/>
      <c r="K875" s="255"/>
      <c r="L875" s="255"/>
      <c r="M875" s="255"/>
      <c r="N875" s="255"/>
      <c r="O875" s="60"/>
      <c r="P875" s="255"/>
      <c r="Q875" s="255"/>
      <c r="R875" s="255"/>
      <c r="S875" s="255"/>
      <c r="T875" s="255"/>
      <c r="U875" s="255"/>
      <c r="V875" s="255"/>
      <c r="W875" s="255"/>
      <c r="X875" s="60"/>
    </row>
    <row r="876" spans="1:24">
      <c r="A876" s="257"/>
      <c r="B876" s="60"/>
      <c r="C876" s="60"/>
      <c r="D876" s="60"/>
      <c r="E876" s="255"/>
      <c r="F876" s="255"/>
      <c r="G876" s="255"/>
      <c r="H876" s="255"/>
      <c r="I876" s="60"/>
      <c r="J876" s="255"/>
      <c r="K876" s="255"/>
      <c r="L876" s="255"/>
      <c r="M876" s="255"/>
      <c r="N876" s="255"/>
      <c r="O876" s="60"/>
      <c r="P876" s="255"/>
      <c r="Q876" s="255"/>
      <c r="R876" s="255"/>
      <c r="S876" s="255"/>
      <c r="T876" s="255"/>
      <c r="U876" s="255"/>
      <c r="V876" s="255"/>
      <c r="W876" s="255"/>
      <c r="X876" s="60"/>
    </row>
    <row r="877" spans="1:24">
      <c r="A877" s="257"/>
      <c r="B877" s="60"/>
      <c r="C877" s="60"/>
      <c r="D877" s="60"/>
      <c r="E877" s="255"/>
      <c r="F877" s="255"/>
      <c r="G877" s="255"/>
      <c r="H877" s="255"/>
      <c r="I877" s="60"/>
      <c r="J877" s="255"/>
      <c r="K877" s="255"/>
      <c r="L877" s="255"/>
      <c r="M877" s="255"/>
      <c r="N877" s="255"/>
      <c r="O877" s="60"/>
      <c r="P877" s="255"/>
      <c r="Q877" s="255"/>
      <c r="R877" s="255"/>
      <c r="S877" s="255"/>
      <c r="T877" s="255"/>
      <c r="U877" s="255"/>
      <c r="V877" s="255"/>
      <c r="W877" s="255"/>
      <c r="X877" s="60"/>
    </row>
    <row r="878" spans="1:24">
      <c r="A878" s="257"/>
      <c r="B878" s="60"/>
      <c r="C878" s="60"/>
      <c r="D878" s="60"/>
      <c r="E878" s="255"/>
      <c r="F878" s="255"/>
      <c r="G878" s="255"/>
      <c r="H878" s="255"/>
      <c r="I878" s="60"/>
      <c r="J878" s="255"/>
      <c r="K878" s="255"/>
      <c r="L878" s="255"/>
      <c r="M878" s="255"/>
      <c r="N878" s="255"/>
      <c r="O878" s="60"/>
      <c r="P878" s="255"/>
      <c r="Q878" s="255"/>
      <c r="R878" s="255"/>
      <c r="S878" s="255"/>
      <c r="T878" s="255"/>
      <c r="U878" s="255"/>
      <c r="V878" s="255"/>
      <c r="W878" s="255"/>
      <c r="X878" s="60"/>
    </row>
    <row r="879" spans="1:24">
      <c r="A879" s="257"/>
      <c r="B879" s="60"/>
      <c r="C879" s="60"/>
      <c r="D879" s="60"/>
      <c r="E879" s="255"/>
      <c r="F879" s="255"/>
      <c r="G879" s="255"/>
      <c r="H879" s="255"/>
      <c r="I879" s="60"/>
      <c r="J879" s="255"/>
      <c r="K879" s="255"/>
      <c r="L879" s="255"/>
      <c r="M879" s="255"/>
      <c r="N879" s="255"/>
      <c r="O879" s="60"/>
      <c r="P879" s="255"/>
      <c r="Q879" s="255"/>
      <c r="R879" s="255"/>
      <c r="S879" s="255"/>
      <c r="T879" s="255"/>
      <c r="U879" s="255"/>
      <c r="V879" s="255"/>
      <c r="W879" s="255"/>
      <c r="X879" s="60"/>
    </row>
    <row r="880" spans="1:24">
      <c r="A880" s="257"/>
      <c r="B880" s="60"/>
      <c r="C880" s="60"/>
      <c r="D880" s="60"/>
      <c r="E880" s="255"/>
      <c r="F880" s="255"/>
      <c r="G880" s="255"/>
      <c r="H880" s="255"/>
      <c r="I880" s="60"/>
      <c r="J880" s="255"/>
      <c r="K880" s="255"/>
      <c r="L880" s="255"/>
      <c r="M880" s="255"/>
      <c r="N880" s="255"/>
      <c r="O880" s="60"/>
      <c r="P880" s="255"/>
      <c r="Q880" s="255"/>
      <c r="R880" s="255"/>
      <c r="S880" s="255"/>
      <c r="T880" s="255"/>
      <c r="U880" s="255"/>
      <c r="V880" s="255"/>
      <c r="W880" s="255"/>
      <c r="X880" s="60"/>
    </row>
    <row r="881" spans="1:24">
      <c r="A881" s="257"/>
      <c r="B881" s="60"/>
      <c r="C881" s="60"/>
      <c r="D881" s="60"/>
      <c r="E881" s="255"/>
      <c r="F881" s="255"/>
      <c r="G881" s="255"/>
      <c r="H881" s="255"/>
      <c r="I881" s="60"/>
      <c r="J881" s="255"/>
      <c r="K881" s="255"/>
      <c r="L881" s="255"/>
      <c r="M881" s="255"/>
      <c r="N881" s="255"/>
      <c r="O881" s="60"/>
      <c r="P881" s="255"/>
      <c r="Q881" s="255"/>
      <c r="R881" s="255"/>
      <c r="S881" s="255"/>
      <c r="T881" s="255"/>
      <c r="U881" s="255"/>
      <c r="V881" s="255"/>
      <c r="W881" s="255"/>
      <c r="X881" s="60"/>
    </row>
    <row r="882" spans="1:24">
      <c r="A882" s="257"/>
      <c r="B882" s="60"/>
      <c r="C882" s="60"/>
      <c r="D882" s="60"/>
      <c r="E882" s="255"/>
      <c r="F882" s="255"/>
      <c r="G882" s="255"/>
      <c r="H882" s="255"/>
      <c r="I882" s="60"/>
      <c r="J882" s="255"/>
      <c r="K882" s="255"/>
      <c r="L882" s="255"/>
      <c r="M882" s="255"/>
      <c r="N882" s="255"/>
      <c r="O882" s="60"/>
      <c r="P882" s="255"/>
      <c r="Q882" s="255"/>
      <c r="R882" s="255"/>
      <c r="S882" s="255"/>
      <c r="T882" s="255"/>
      <c r="U882" s="255"/>
      <c r="V882" s="255"/>
      <c r="W882" s="255"/>
      <c r="X882" s="60"/>
    </row>
    <row r="883" spans="1:24">
      <c r="A883" s="257"/>
      <c r="B883" s="60"/>
      <c r="C883" s="60"/>
      <c r="D883" s="60"/>
      <c r="E883" s="255"/>
      <c r="F883" s="255"/>
      <c r="G883" s="255"/>
      <c r="H883" s="255"/>
      <c r="I883" s="60"/>
      <c r="J883" s="255"/>
      <c r="K883" s="255"/>
      <c r="L883" s="255"/>
      <c r="M883" s="255"/>
      <c r="N883" s="255"/>
      <c r="O883" s="60"/>
      <c r="P883" s="255"/>
      <c r="Q883" s="255"/>
      <c r="R883" s="255"/>
      <c r="S883" s="255"/>
      <c r="T883" s="255"/>
      <c r="U883" s="255"/>
      <c r="V883" s="255"/>
      <c r="W883" s="255"/>
      <c r="X883" s="60"/>
    </row>
    <row r="884" spans="1:24">
      <c r="A884" s="257"/>
      <c r="B884" s="60"/>
      <c r="C884" s="60"/>
      <c r="D884" s="60"/>
      <c r="E884" s="255"/>
      <c r="F884" s="255"/>
      <c r="G884" s="255"/>
      <c r="H884" s="255"/>
      <c r="I884" s="60"/>
      <c r="J884" s="255"/>
      <c r="K884" s="255"/>
      <c r="L884" s="255"/>
      <c r="M884" s="255"/>
      <c r="N884" s="255"/>
      <c r="O884" s="60"/>
      <c r="P884" s="255"/>
      <c r="Q884" s="255"/>
      <c r="R884" s="255"/>
      <c r="S884" s="255"/>
      <c r="T884" s="255"/>
      <c r="U884" s="255"/>
      <c r="V884" s="255"/>
      <c r="W884" s="255"/>
      <c r="X884" s="60"/>
    </row>
    <row r="885" spans="1:24">
      <c r="A885" s="257"/>
      <c r="B885" s="60"/>
      <c r="C885" s="60"/>
      <c r="D885" s="60"/>
      <c r="E885" s="255"/>
      <c r="F885" s="255"/>
      <c r="G885" s="255"/>
      <c r="H885" s="255"/>
      <c r="I885" s="60"/>
      <c r="J885" s="255"/>
      <c r="K885" s="255"/>
      <c r="L885" s="255"/>
      <c r="M885" s="255"/>
      <c r="N885" s="255"/>
      <c r="O885" s="60"/>
      <c r="P885" s="255"/>
      <c r="Q885" s="255"/>
      <c r="R885" s="255"/>
      <c r="S885" s="255"/>
      <c r="T885" s="255"/>
      <c r="U885" s="255"/>
      <c r="V885" s="255"/>
      <c r="W885" s="255"/>
      <c r="X885" s="60"/>
    </row>
    <row r="886" spans="1:24">
      <c r="A886" s="257"/>
      <c r="B886" s="60"/>
      <c r="C886" s="60"/>
      <c r="D886" s="60"/>
      <c r="E886" s="255"/>
      <c r="F886" s="255"/>
      <c r="G886" s="255"/>
      <c r="H886" s="255"/>
      <c r="I886" s="60"/>
      <c r="J886" s="255"/>
      <c r="K886" s="255"/>
      <c r="L886" s="255"/>
      <c r="M886" s="255"/>
      <c r="N886" s="255"/>
      <c r="O886" s="60"/>
      <c r="P886" s="255"/>
      <c r="Q886" s="255"/>
      <c r="R886" s="255"/>
      <c r="S886" s="255"/>
      <c r="T886" s="255"/>
      <c r="U886" s="255"/>
      <c r="V886" s="255"/>
      <c r="W886" s="255"/>
      <c r="X886" s="60"/>
    </row>
    <row r="887" spans="1:24">
      <c r="A887" s="257"/>
      <c r="B887" s="60"/>
      <c r="C887" s="60"/>
      <c r="D887" s="60"/>
      <c r="E887" s="255"/>
      <c r="F887" s="255"/>
      <c r="G887" s="255"/>
      <c r="H887" s="255"/>
      <c r="I887" s="60"/>
      <c r="J887" s="255"/>
      <c r="K887" s="255"/>
      <c r="L887" s="255"/>
      <c r="M887" s="255"/>
      <c r="N887" s="255"/>
      <c r="O887" s="60"/>
      <c r="P887" s="255"/>
      <c r="Q887" s="255"/>
      <c r="R887" s="255"/>
      <c r="S887" s="255"/>
      <c r="T887" s="255"/>
      <c r="U887" s="255"/>
      <c r="V887" s="255"/>
      <c r="W887" s="255"/>
      <c r="X887" s="60"/>
    </row>
    <row r="888" spans="1:24">
      <c r="A888" s="257"/>
      <c r="B888" s="60"/>
      <c r="C888" s="60"/>
      <c r="D888" s="60"/>
      <c r="E888" s="255"/>
      <c r="F888" s="255"/>
      <c r="G888" s="255"/>
      <c r="H888" s="255"/>
      <c r="I888" s="60"/>
      <c r="J888" s="255"/>
      <c r="K888" s="255"/>
      <c r="L888" s="255"/>
      <c r="M888" s="255"/>
      <c r="N888" s="255"/>
      <c r="O888" s="60"/>
      <c r="P888" s="255"/>
      <c r="Q888" s="255"/>
      <c r="R888" s="255"/>
      <c r="S888" s="255"/>
      <c r="T888" s="255"/>
      <c r="U888" s="255"/>
      <c r="V888" s="255"/>
      <c r="W888" s="255"/>
      <c r="X888" s="60"/>
    </row>
    <row r="889" spans="1:24">
      <c r="A889" s="257"/>
      <c r="B889" s="60"/>
      <c r="C889" s="60"/>
      <c r="D889" s="60"/>
      <c r="E889" s="255"/>
      <c r="F889" s="255"/>
      <c r="G889" s="255"/>
      <c r="H889" s="255"/>
      <c r="I889" s="60"/>
      <c r="J889" s="255"/>
      <c r="K889" s="255"/>
      <c r="L889" s="255"/>
      <c r="M889" s="255"/>
      <c r="N889" s="255"/>
      <c r="O889" s="60"/>
      <c r="P889" s="255"/>
      <c r="Q889" s="255"/>
      <c r="R889" s="255"/>
      <c r="S889" s="255"/>
      <c r="T889" s="255"/>
      <c r="U889" s="255"/>
      <c r="V889" s="255"/>
      <c r="W889" s="255"/>
      <c r="X889" s="60"/>
    </row>
    <row r="890" spans="1:24">
      <c r="A890" s="257"/>
      <c r="B890" s="60"/>
      <c r="C890" s="60"/>
      <c r="D890" s="60"/>
      <c r="E890" s="255"/>
      <c r="F890" s="255"/>
      <c r="G890" s="255"/>
      <c r="H890" s="255"/>
      <c r="I890" s="60"/>
      <c r="J890" s="255"/>
      <c r="K890" s="255"/>
      <c r="L890" s="255"/>
      <c r="M890" s="255"/>
      <c r="N890" s="255"/>
      <c r="O890" s="60"/>
      <c r="P890" s="255"/>
      <c r="Q890" s="255"/>
      <c r="R890" s="255"/>
      <c r="S890" s="255"/>
      <c r="T890" s="255"/>
      <c r="U890" s="255"/>
      <c r="V890" s="255"/>
      <c r="W890" s="255"/>
      <c r="X890" s="60"/>
    </row>
    <row r="891" spans="1:24">
      <c r="A891" s="257"/>
      <c r="B891" s="60"/>
      <c r="C891" s="60"/>
      <c r="D891" s="60"/>
      <c r="E891" s="255"/>
      <c r="F891" s="255"/>
      <c r="G891" s="255"/>
      <c r="H891" s="255"/>
      <c r="I891" s="60"/>
      <c r="J891" s="255"/>
      <c r="K891" s="255"/>
      <c r="L891" s="255"/>
      <c r="M891" s="255"/>
      <c r="N891" s="255"/>
      <c r="O891" s="60"/>
      <c r="P891" s="255"/>
      <c r="Q891" s="255"/>
      <c r="R891" s="255"/>
      <c r="S891" s="255"/>
      <c r="T891" s="255"/>
      <c r="U891" s="255"/>
      <c r="V891" s="255"/>
      <c r="W891" s="255"/>
      <c r="X891" s="60"/>
    </row>
    <row r="892" spans="1:24">
      <c r="A892" s="257"/>
      <c r="B892" s="60"/>
      <c r="C892" s="60"/>
      <c r="D892" s="60"/>
      <c r="E892" s="255"/>
      <c r="F892" s="255"/>
      <c r="G892" s="255"/>
      <c r="H892" s="255"/>
      <c r="I892" s="60"/>
      <c r="J892" s="255"/>
      <c r="K892" s="255"/>
      <c r="L892" s="255"/>
      <c r="M892" s="255"/>
      <c r="N892" s="255"/>
      <c r="O892" s="60"/>
      <c r="P892" s="255"/>
      <c r="Q892" s="255"/>
      <c r="R892" s="255"/>
      <c r="S892" s="255"/>
      <c r="T892" s="255"/>
      <c r="U892" s="255"/>
      <c r="V892" s="255"/>
      <c r="W892" s="255"/>
      <c r="X892" s="60"/>
    </row>
    <row r="893" spans="1:24">
      <c r="A893" s="257"/>
      <c r="B893" s="60"/>
      <c r="C893" s="60"/>
      <c r="D893" s="60"/>
      <c r="E893" s="255"/>
      <c r="F893" s="255"/>
      <c r="G893" s="255"/>
      <c r="H893" s="255"/>
      <c r="I893" s="60"/>
      <c r="J893" s="255"/>
      <c r="K893" s="255"/>
      <c r="L893" s="255"/>
      <c r="M893" s="255"/>
      <c r="N893" s="255"/>
      <c r="O893" s="60"/>
      <c r="P893" s="255"/>
      <c r="Q893" s="255"/>
      <c r="R893" s="255"/>
      <c r="S893" s="255"/>
      <c r="T893" s="255"/>
      <c r="U893" s="255"/>
      <c r="V893" s="255"/>
      <c r="W893" s="255"/>
      <c r="X893" s="60"/>
    </row>
    <row r="894" spans="1:24">
      <c r="A894" s="257"/>
      <c r="B894" s="60"/>
      <c r="C894" s="60"/>
      <c r="D894" s="60"/>
      <c r="E894" s="255"/>
      <c r="F894" s="255"/>
      <c r="G894" s="255"/>
      <c r="H894" s="255"/>
      <c r="I894" s="60"/>
      <c r="J894" s="255"/>
      <c r="K894" s="255"/>
      <c r="L894" s="255"/>
      <c r="M894" s="255"/>
      <c r="N894" s="255"/>
      <c r="O894" s="60"/>
      <c r="P894" s="255"/>
      <c r="Q894" s="255"/>
      <c r="R894" s="255"/>
      <c r="S894" s="255"/>
      <c r="T894" s="255"/>
      <c r="U894" s="255"/>
      <c r="V894" s="255"/>
      <c r="W894" s="255"/>
      <c r="X894" s="60"/>
    </row>
    <row r="895" spans="1:24">
      <c r="A895" s="257"/>
      <c r="B895" s="60"/>
      <c r="C895" s="60"/>
      <c r="D895" s="60"/>
      <c r="E895" s="255"/>
      <c r="F895" s="255"/>
      <c r="G895" s="255"/>
      <c r="H895" s="255"/>
      <c r="I895" s="60"/>
      <c r="J895" s="255"/>
      <c r="K895" s="255"/>
      <c r="L895" s="255"/>
      <c r="M895" s="255"/>
      <c r="N895" s="255"/>
      <c r="O895" s="60"/>
      <c r="P895" s="255"/>
      <c r="Q895" s="255"/>
      <c r="R895" s="255"/>
      <c r="S895" s="255"/>
      <c r="T895" s="255"/>
      <c r="U895" s="255"/>
      <c r="V895" s="255"/>
      <c r="W895" s="255"/>
      <c r="X895" s="60"/>
    </row>
    <row r="896" spans="1:24">
      <c r="A896" s="257"/>
      <c r="B896" s="60"/>
      <c r="C896" s="60"/>
      <c r="D896" s="60"/>
      <c r="E896" s="255"/>
      <c r="F896" s="255"/>
      <c r="G896" s="255"/>
      <c r="H896" s="255"/>
      <c r="I896" s="60"/>
      <c r="J896" s="255"/>
      <c r="K896" s="255"/>
      <c r="L896" s="255"/>
      <c r="M896" s="255"/>
      <c r="N896" s="255"/>
      <c r="O896" s="60"/>
      <c r="P896" s="255"/>
      <c r="Q896" s="255"/>
      <c r="R896" s="255"/>
      <c r="S896" s="255"/>
      <c r="T896" s="255"/>
      <c r="U896" s="255"/>
      <c r="V896" s="255"/>
      <c r="W896" s="255"/>
      <c r="X896" s="60"/>
    </row>
    <row r="897" spans="1:24">
      <c r="A897" s="257"/>
      <c r="B897" s="60"/>
      <c r="C897" s="60"/>
      <c r="D897" s="60"/>
      <c r="E897" s="255"/>
      <c r="F897" s="255"/>
      <c r="G897" s="255"/>
      <c r="H897" s="255"/>
      <c r="I897" s="60"/>
      <c r="J897" s="255"/>
      <c r="K897" s="255"/>
      <c r="L897" s="255"/>
      <c r="M897" s="255"/>
      <c r="N897" s="255"/>
      <c r="O897" s="60"/>
      <c r="P897" s="255"/>
      <c r="Q897" s="255"/>
      <c r="R897" s="255"/>
      <c r="S897" s="255"/>
      <c r="T897" s="255"/>
      <c r="U897" s="255"/>
      <c r="V897" s="255"/>
      <c r="W897" s="255"/>
      <c r="X897" s="60"/>
    </row>
    <row r="898" spans="1:24">
      <c r="A898" s="257"/>
      <c r="B898" s="60"/>
      <c r="C898" s="60"/>
      <c r="D898" s="60"/>
      <c r="E898" s="255"/>
      <c r="F898" s="255"/>
      <c r="G898" s="255"/>
      <c r="H898" s="255"/>
      <c r="I898" s="60"/>
      <c r="J898" s="255"/>
      <c r="K898" s="255"/>
      <c r="L898" s="255"/>
      <c r="M898" s="255"/>
      <c r="N898" s="255"/>
      <c r="O898" s="60"/>
      <c r="P898" s="255"/>
      <c r="Q898" s="255"/>
      <c r="R898" s="255"/>
      <c r="S898" s="255"/>
      <c r="T898" s="255"/>
      <c r="U898" s="255"/>
      <c r="V898" s="255"/>
      <c r="W898" s="255"/>
      <c r="X898" s="60"/>
    </row>
    <row r="899" spans="1:24">
      <c r="A899" s="257"/>
      <c r="B899" s="60"/>
      <c r="C899" s="60"/>
      <c r="D899" s="60"/>
      <c r="E899" s="255"/>
      <c r="F899" s="255"/>
      <c r="G899" s="255"/>
      <c r="H899" s="255"/>
      <c r="I899" s="60"/>
      <c r="J899" s="255"/>
      <c r="K899" s="255"/>
      <c r="L899" s="255"/>
      <c r="M899" s="255"/>
      <c r="N899" s="255"/>
      <c r="O899" s="60"/>
      <c r="P899" s="255"/>
      <c r="Q899" s="255"/>
      <c r="R899" s="255"/>
      <c r="S899" s="255"/>
      <c r="T899" s="255"/>
      <c r="U899" s="255"/>
      <c r="V899" s="255"/>
      <c r="W899" s="255"/>
      <c r="X899" s="60"/>
    </row>
    <row r="900" spans="1:24">
      <c r="A900" s="257"/>
      <c r="B900" s="60"/>
      <c r="C900" s="60"/>
      <c r="D900" s="60"/>
      <c r="E900" s="255"/>
      <c r="F900" s="255"/>
      <c r="G900" s="255"/>
      <c r="H900" s="255"/>
      <c r="I900" s="60"/>
      <c r="J900" s="255"/>
      <c r="K900" s="255"/>
      <c r="L900" s="255"/>
      <c r="M900" s="255"/>
      <c r="N900" s="255"/>
      <c r="O900" s="60"/>
      <c r="P900" s="255"/>
      <c r="Q900" s="255"/>
      <c r="R900" s="255"/>
      <c r="S900" s="255"/>
      <c r="T900" s="255"/>
      <c r="U900" s="255"/>
      <c r="V900" s="255"/>
      <c r="W900" s="255"/>
      <c r="X900" s="60"/>
    </row>
    <row r="901" spans="1:24">
      <c r="A901" s="257"/>
      <c r="B901" s="60"/>
      <c r="C901" s="60"/>
      <c r="D901" s="60"/>
      <c r="E901" s="255"/>
      <c r="F901" s="255"/>
      <c r="G901" s="255"/>
      <c r="H901" s="255"/>
      <c r="I901" s="60"/>
      <c r="J901" s="255"/>
      <c r="K901" s="255"/>
      <c r="L901" s="255"/>
      <c r="M901" s="255"/>
      <c r="N901" s="255"/>
      <c r="O901" s="60"/>
      <c r="P901" s="255"/>
      <c r="Q901" s="255"/>
      <c r="R901" s="255"/>
      <c r="S901" s="255"/>
      <c r="T901" s="255"/>
      <c r="U901" s="255"/>
      <c r="V901" s="255"/>
      <c r="W901" s="255"/>
      <c r="X901" s="60"/>
    </row>
    <row r="902" spans="1:24">
      <c r="A902" s="257"/>
      <c r="B902" s="60"/>
      <c r="C902" s="60"/>
      <c r="D902" s="60"/>
      <c r="E902" s="255"/>
      <c r="F902" s="255"/>
      <c r="G902" s="255"/>
      <c r="H902" s="255"/>
      <c r="I902" s="60"/>
      <c r="J902" s="255"/>
      <c r="K902" s="255"/>
      <c r="L902" s="255"/>
      <c r="M902" s="255"/>
      <c r="N902" s="255"/>
      <c r="O902" s="60"/>
      <c r="P902" s="255"/>
      <c r="Q902" s="255"/>
      <c r="R902" s="255"/>
      <c r="S902" s="255"/>
      <c r="T902" s="255"/>
      <c r="U902" s="255"/>
      <c r="V902" s="255"/>
      <c r="W902" s="255"/>
      <c r="X902" s="60"/>
    </row>
    <row r="903" spans="1:24">
      <c r="A903" s="257"/>
      <c r="B903" s="60"/>
      <c r="C903" s="60"/>
      <c r="D903" s="60"/>
      <c r="E903" s="255"/>
      <c r="F903" s="255"/>
      <c r="G903" s="255"/>
      <c r="H903" s="255"/>
      <c r="I903" s="60"/>
      <c r="J903" s="255"/>
      <c r="K903" s="255"/>
      <c r="L903" s="255"/>
      <c r="M903" s="255"/>
      <c r="N903" s="255"/>
      <c r="O903" s="60"/>
      <c r="P903" s="255"/>
      <c r="Q903" s="255"/>
      <c r="R903" s="255"/>
      <c r="S903" s="255"/>
      <c r="T903" s="255"/>
      <c r="U903" s="255"/>
      <c r="V903" s="255"/>
      <c r="W903" s="255"/>
      <c r="X903" s="60"/>
    </row>
    <row r="904" spans="1:24">
      <c r="A904" s="257"/>
      <c r="B904" s="60"/>
      <c r="C904" s="60"/>
      <c r="D904" s="60"/>
      <c r="E904" s="255"/>
      <c r="F904" s="255"/>
      <c r="G904" s="255"/>
      <c r="H904" s="255"/>
      <c r="I904" s="60"/>
      <c r="J904" s="255"/>
      <c r="K904" s="255"/>
      <c r="L904" s="255"/>
      <c r="M904" s="255"/>
      <c r="N904" s="255"/>
      <c r="O904" s="60"/>
      <c r="P904" s="255"/>
      <c r="Q904" s="255"/>
      <c r="R904" s="255"/>
      <c r="S904" s="255"/>
      <c r="T904" s="255"/>
      <c r="U904" s="255"/>
      <c r="V904" s="255"/>
      <c r="W904" s="255"/>
      <c r="X904" s="60"/>
    </row>
    <row r="905" spans="1:24">
      <c r="A905" s="257"/>
      <c r="B905" s="60"/>
      <c r="C905" s="60"/>
      <c r="D905" s="60"/>
      <c r="E905" s="255"/>
      <c r="F905" s="255"/>
      <c r="G905" s="255"/>
      <c r="H905" s="255"/>
      <c r="I905" s="60"/>
      <c r="J905" s="255"/>
      <c r="K905" s="255"/>
      <c r="L905" s="255"/>
      <c r="M905" s="255"/>
      <c r="N905" s="255"/>
      <c r="O905" s="60"/>
      <c r="P905" s="255"/>
      <c r="Q905" s="255"/>
      <c r="R905" s="255"/>
      <c r="S905" s="255"/>
      <c r="T905" s="255"/>
      <c r="U905" s="255"/>
      <c r="V905" s="255"/>
      <c r="W905" s="255"/>
      <c r="X905" s="60"/>
    </row>
    <row r="906" spans="1:24">
      <c r="A906" s="257"/>
      <c r="B906" s="60"/>
      <c r="C906" s="60"/>
      <c r="D906" s="60"/>
      <c r="E906" s="255"/>
      <c r="F906" s="255"/>
      <c r="G906" s="255"/>
      <c r="H906" s="255"/>
      <c r="I906" s="60"/>
      <c r="J906" s="255"/>
      <c r="K906" s="255"/>
      <c r="L906" s="255"/>
      <c r="M906" s="255"/>
      <c r="N906" s="255"/>
      <c r="O906" s="60"/>
      <c r="P906" s="255"/>
      <c r="Q906" s="255"/>
      <c r="R906" s="255"/>
      <c r="S906" s="255"/>
      <c r="T906" s="255"/>
      <c r="U906" s="255"/>
      <c r="V906" s="255"/>
      <c r="W906" s="255"/>
      <c r="X906" s="60"/>
    </row>
    <row r="907" spans="1:24">
      <c r="A907" s="257"/>
      <c r="B907" s="60"/>
      <c r="C907" s="60"/>
      <c r="D907" s="60"/>
      <c r="E907" s="255"/>
      <c r="F907" s="255"/>
      <c r="G907" s="255"/>
      <c r="H907" s="255"/>
      <c r="I907" s="60"/>
      <c r="J907" s="255"/>
      <c r="K907" s="255"/>
      <c r="L907" s="255"/>
      <c r="M907" s="255"/>
      <c r="N907" s="255"/>
      <c r="O907" s="60"/>
      <c r="P907" s="255"/>
      <c r="Q907" s="255"/>
      <c r="R907" s="255"/>
      <c r="S907" s="255"/>
      <c r="T907" s="255"/>
      <c r="U907" s="255"/>
      <c r="V907" s="255"/>
      <c r="W907" s="255"/>
      <c r="X907" s="60"/>
    </row>
    <row r="908" spans="1:24">
      <c r="A908" s="257"/>
      <c r="B908" s="60"/>
      <c r="C908" s="60"/>
      <c r="D908" s="60"/>
      <c r="E908" s="255"/>
      <c r="F908" s="255"/>
      <c r="G908" s="255"/>
      <c r="H908" s="255"/>
      <c r="I908" s="60"/>
      <c r="J908" s="255"/>
      <c r="K908" s="255"/>
      <c r="L908" s="255"/>
      <c r="M908" s="255"/>
      <c r="N908" s="255"/>
      <c r="O908" s="60"/>
      <c r="P908" s="255"/>
      <c r="Q908" s="255"/>
      <c r="R908" s="255"/>
      <c r="S908" s="255"/>
      <c r="T908" s="255"/>
      <c r="U908" s="255"/>
      <c r="V908" s="255"/>
      <c r="W908" s="255"/>
      <c r="X908" s="60"/>
    </row>
    <row r="909" spans="1:24">
      <c r="A909" s="257"/>
      <c r="B909" s="60"/>
      <c r="C909" s="60"/>
      <c r="D909" s="60"/>
      <c r="E909" s="255"/>
      <c r="F909" s="255"/>
      <c r="G909" s="255"/>
      <c r="H909" s="255"/>
      <c r="I909" s="60"/>
      <c r="J909" s="255"/>
      <c r="K909" s="255"/>
      <c r="L909" s="255"/>
      <c r="M909" s="255"/>
      <c r="N909" s="255"/>
      <c r="O909" s="60"/>
      <c r="P909" s="255"/>
      <c r="Q909" s="255"/>
      <c r="R909" s="255"/>
      <c r="S909" s="255"/>
      <c r="T909" s="255"/>
      <c r="U909" s="255"/>
      <c r="V909" s="255"/>
      <c r="W909" s="255"/>
      <c r="X909" s="60"/>
    </row>
    <row r="910" spans="1:24">
      <c r="A910" s="257"/>
      <c r="B910" s="60"/>
      <c r="C910" s="60"/>
      <c r="D910" s="60"/>
      <c r="E910" s="255"/>
      <c r="F910" s="255"/>
      <c r="G910" s="255"/>
      <c r="H910" s="255"/>
      <c r="I910" s="60"/>
      <c r="J910" s="255"/>
      <c r="K910" s="255"/>
      <c r="L910" s="255"/>
      <c r="M910" s="255"/>
      <c r="N910" s="255"/>
      <c r="O910" s="60"/>
      <c r="P910" s="255"/>
      <c r="Q910" s="255"/>
      <c r="R910" s="255"/>
      <c r="S910" s="255"/>
      <c r="T910" s="255"/>
      <c r="U910" s="255"/>
      <c r="V910" s="255"/>
      <c r="W910" s="255"/>
      <c r="X910" s="60"/>
    </row>
    <row r="911" spans="1:24">
      <c r="A911" s="257"/>
      <c r="B911" s="60"/>
      <c r="C911" s="60"/>
      <c r="D911" s="60"/>
      <c r="E911" s="255"/>
      <c r="F911" s="255"/>
      <c r="G911" s="255"/>
      <c r="H911" s="255"/>
      <c r="I911" s="60"/>
      <c r="J911" s="255"/>
      <c r="K911" s="255"/>
      <c r="L911" s="255"/>
      <c r="M911" s="255"/>
      <c r="N911" s="255"/>
      <c r="O911" s="60"/>
      <c r="P911" s="255"/>
      <c r="Q911" s="255"/>
      <c r="R911" s="255"/>
      <c r="S911" s="255"/>
      <c r="T911" s="255"/>
      <c r="U911" s="255"/>
      <c r="V911" s="255"/>
      <c r="W911" s="255"/>
      <c r="X911" s="60"/>
    </row>
    <row r="912" spans="1:24">
      <c r="A912" s="257"/>
      <c r="B912" s="60"/>
      <c r="C912" s="60"/>
      <c r="D912" s="60"/>
      <c r="E912" s="255"/>
      <c r="F912" s="255"/>
      <c r="G912" s="255"/>
      <c r="H912" s="255"/>
      <c r="I912" s="60"/>
      <c r="J912" s="255"/>
      <c r="K912" s="255"/>
      <c r="L912" s="255"/>
      <c r="M912" s="255"/>
      <c r="N912" s="255"/>
      <c r="O912" s="60"/>
      <c r="P912" s="255"/>
      <c r="Q912" s="255"/>
      <c r="R912" s="255"/>
      <c r="S912" s="255"/>
      <c r="T912" s="255"/>
      <c r="U912" s="255"/>
      <c r="V912" s="255"/>
      <c r="W912" s="255"/>
      <c r="X912" s="60"/>
    </row>
    <row r="913" spans="1:24">
      <c r="A913" s="257"/>
      <c r="B913" s="60"/>
      <c r="C913" s="60"/>
      <c r="D913" s="60"/>
      <c r="E913" s="255"/>
      <c r="F913" s="255"/>
      <c r="G913" s="255"/>
      <c r="H913" s="255"/>
      <c r="I913" s="60"/>
      <c r="J913" s="255"/>
      <c r="K913" s="255"/>
      <c r="L913" s="255"/>
      <c r="M913" s="255"/>
      <c r="N913" s="255"/>
      <c r="O913" s="60"/>
      <c r="P913" s="255"/>
      <c r="Q913" s="255"/>
      <c r="R913" s="255"/>
      <c r="S913" s="255"/>
      <c r="T913" s="255"/>
      <c r="U913" s="255"/>
      <c r="V913" s="255"/>
      <c r="W913" s="255"/>
      <c r="X913" s="60"/>
    </row>
    <row r="914" spans="1:24">
      <c r="A914" s="257"/>
      <c r="B914" s="60"/>
      <c r="C914" s="60"/>
      <c r="D914" s="60"/>
      <c r="E914" s="255"/>
      <c r="F914" s="255"/>
      <c r="G914" s="255"/>
      <c r="H914" s="255"/>
      <c r="I914" s="60"/>
      <c r="J914" s="255"/>
      <c r="K914" s="255"/>
      <c r="L914" s="255"/>
      <c r="M914" s="255"/>
      <c r="N914" s="255"/>
      <c r="O914" s="60"/>
      <c r="P914" s="255"/>
      <c r="Q914" s="255"/>
      <c r="R914" s="255"/>
      <c r="S914" s="255"/>
      <c r="T914" s="255"/>
      <c r="U914" s="255"/>
      <c r="V914" s="255"/>
      <c r="W914" s="255"/>
      <c r="X914" s="60"/>
    </row>
    <row r="915" spans="1:24">
      <c r="A915" s="257"/>
      <c r="B915" s="60"/>
      <c r="C915" s="60"/>
      <c r="D915" s="60"/>
      <c r="E915" s="255"/>
      <c r="F915" s="255"/>
      <c r="G915" s="255"/>
      <c r="H915" s="255"/>
      <c r="I915" s="60"/>
      <c r="J915" s="255"/>
      <c r="K915" s="255"/>
      <c r="L915" s="255"/>
      <c r="M915" s="255"/>
      <c r="N915" s="255"/>
      <c r="O915" s="60"/>
      <c r="P915" s="255"/>
      <c r="Q915" s="255"/>
      <c r="R915" s="255"/>
      <c r="S915" s="255"/>
      <c r="T915" s="255"/>
      <c r="U915" s="255"/>
      <c r="V915" s="255"/>
      <c r="W915" s="255"/>
      <c r="X915" s="60"/>
    </row>
    <row r="916" spans="1:24">
      <c r="A916" s="257"/>
      <c r="B916" s="60"/>
      <c r="C916" s="60"/>
      <c r="D916" s="60"/>
      <c r="E916" s="255"/>
      <c r="F916" s="255"/>
      <c r="G916" s="255"/>
      <c r="H916" s="255"/>
      <c r="I916" s="60"/>
      <c r="J916" s="255"/>
      <c r="K916" s="255"/>
      <c r="L916" s="255"/>
      <c r="M916" s="255"/>
      <c r="N916" s="255"/>
      <c r="O916" s="60"/>
      <c r="P916" s="255"/>
      <c r="Q916" s="255"/>
      <c r="R916" s="255"/>
      <c r="S916" s="255"/>
      <c r="T916" s="255"/>
      <c r="U916" s="255"/>
      <c r="V916" s="255"/>
      <c r="W916" s="255"/>
      <c r="X916" s="60"/>
    </row>
    <row r="917" spans="1:24">
      <c r="A917" s="257"/>
      <c r="B917" s="60"/>
      <c r="C917" s="60"/>
      <c r="D917" s="60"/>
      <c r="E917" s="255"/>
      <c r="F917" s="255"/>
      <c r="G917" s="255"/>
      <c r="H917" s="255"/>
      <c r="I917" s="60"/>
      <c r="J917" s="255"/>
      <c r="K917" s="255"/>
      <c r="L917" s="255"/>
      <c r="M917" s="255"/>
      <c r="N917" s="255"/>
      <c r="O917" s="60"/>
      <c r="P917" s="255"/>
      <c r="Q917" s="255"/>
      <c r="R917" s="255"/>
      <c r="S917" s="255"/>
      <c r="T917" s="255"/>
      <c r="U917" s="255"/>
      <c r="V917" s="255"/>
      <c r="W917" s="255"/>
      <c r="X917" s="60"/>
    </row>
    <row r="918" spans="1:24">
      <c r="A918" s="257"/>
      <c r="B918" s="60"/>
      <c r="C918" s="60"/>
      <c r="D918" s="60"/>
      <c r="E918" s="255"/>
      <c r="F918" s="255"/>
      <c r="G918" s="255"/>
      <c r="H918" s="255"/>
      <c r="I918" s="60"/>
      <c r="J918" s="255"/>
      <c r="K918" s="255"/>
      <c r="L918" s="255"/>
      <c r="M918" s="255"/>
      <c r="N918" s="255"/>
      <c r="O918" s="60"/>
      <c r="P918" s="255"/>
      <c r="Q918" s="255"/>
      <c r="R918" s="255"/>
      <c r="S918" s="255"/>
      <c r="T918" s="255"/>
      <c r="U918" s="255"/>
      <c r="V918" s="255"/>
      <c r="W918" s="255"/>
      <c r="X918" s="60"/>
    </row>
    <row r="919" spans="1:24">
      <c r="A919" s="257"/>
      <c r="B919" s="60"/>
      <c r="C919" s="60"/>
      <c r="D919" s="60"/>
      <c r="E919" s="255"/>
      <c r="F919" s="255"/>
      <c r="G919" s="255"/>
      <c r="H919" s="255"/>
      <c r="I919" s="60"/>
      <c r="J919" s="255"/>
      <c r="K919" s="255"/>
      <c r="L919" s="255"/>
      <c r="M919" s="255"/>
      <c r="N919" s="255"/>
      <c r="O919" s="60"/>
      <c r="P919" s="255"/>
      <c r="Q919" s="255"/>
      <c r="R919" s="255"/>
      <c r="S919" s="255"/>
      <c r="T919" s="255"/>
      <c r="U919" s="255"/>
      <c r="V919" s="255"/>
      <c r="W919" s="255"/>
      <c r="X919" s="60"/>
    </row>
    <row r="920" spans="1:24">
      <c r="A920" s="257"/>
      <c r="B920" s="60"/>
      <c r="C920" s="60"/>
      <c r="D920" s="60"/>
      <c r="E920" s="255"/>
      <c r="F920" s="255"/>
      <c r="G920" s="255"/>
      <c r="H920" s="255"/>
      <c r="I920" s="60"/>
      <c r="J920" s="255"/>
      <c r="K920" s="255"/>
      <c r="L920" s="255"/>
      <c r="M920" s="255"/>
      <c r="N920" s="255"/>
      <c r="O920" s="60"/>
      <c r="P920" s="255"/>
      <c r="Q920" s="255"/>
      <c r="R920" s="255"/>
      <c r="S920" s="255"/>
      <c r="T920" s="255"/>
      <c r="U920" s="255"/>
      <c r="V920" s="255"/>
      <c r="W920" s="255"/>
      <c r="X920" s="60"/>
    </row>
    <row r="921" spans="1:24">
      <c r="A921" s="257"/>
      <c r="B921" s="60"/>
      <c r="C921" s="60"/>
      <c r="D921" s="60"/>
      <c r="E921" s="255"/>
      <c r="F921" s="255"/>
      <c r="G921" s="255"/>
      <c r="H921" s="255"/>
      <c r="I921" s="60"/>
      <c r="J921" s="255"/>
      <c r="K921" s="255"/>
      <c r="L921" s="255"/>
      <c r="M921" s="255"/>
      <c r="N921" s="255"/>
      <c r="O921" s="60"/>
      <c r="P921" s="255"/>
      <c r="Q921" s="255"/>
      <c r="R921" s="255"/>
      <c r="S921" s="255"/>
      <c r="T921" s="255"/>
      <c r="U921" s="255"/>
      <c r="V921" s="255"/>
      <c r="W921" s="255"/>
      <c r="X921" s="60"/>
    </row>
    <row r="922" spans="1:24">
      <c r="A922" s="257"/>
      <c r="B922" s="60"/>
      <c r="C922" s="60"/>
      <c r="D922" s="60"/>
      <c r="E922" s="255"/>
      <c r="F922" s="255"/>
      <c r="G922" s="255"/>
      <c r="H922" s="255"/>
      <c r="I922" s="60"/>
      <c r="J922" s="255"/>
      <c r="K922" s="255"/>
      <c r="L922" s="255"/>
      <c r="M922" s="255"/>
      <c r="N922" s="255"/>
      <c r="O922" s="60"/>
      <c r="P922" s="255"/>
      <c r="Q922" s="255"/>
      <c r="R922" s="255"/>
      <c r="S922" s="255"/>
      <c r="T922" s="255"/>
      <c r="U922" s="255"/>
      <c r="V922" s="255"/>
      <c r="W922" s="255"/>
      <c r="X922" s="60"/>
    </row>
    <row r="923" spans="1:24">
      <c r="A923" s="257"/>
      <c r="B923" s="60"/>
      <c r="C923" s="60"/>
      <c r="D923" s="60"/>
      <c r="E923" s="255"/>
      <c r="F923" s="255"/>
      <c r="G923" s="255"/>
      <c r="H923" s="255"/>
      <c r="I923" s="60"/>
      <c r="J923" s="255"/>
      <c r="K923" s="255"/>
      <c r="L923" s="255"/>
      <c r="M923" s="255"/>
      <c r="N923" s="255"/>
      <c r="O923" s="60"/>
      <c r="P923" s="255"/>
      <c r="Q923" s="255"/>
      <c r="R923" s="255"/>
      <c r="S923" s="255"/>
      <c r="T923" s="255"/>
      <c r="U923" s="255"/>
      <c r="V923" s="255"/>
      <c r="W923" s="255"/>
      <c r="X923" s="60"/>
    </row>
    <row r="924" spans="1:24">
      <c r="A924" s="257"/>
      <c r="B924" s="60"/>
      <c r="C924" s="60"/>
      <c r="D924" s="60"/>
      <c r="E924" s="255"/>
      <c r="F924" s="255"/>
      <c r="G924" s="255"/>
      <c r="H924" s="255"/>
      <c r="I924" s="60"/>
      <c r="J924" s="255"/>
      <c r="K924" s="255"/>
      <c r="L924" s="255"/>
      <c r="M924" s="255"/>
      <c r="N924" s="255"/>
      <c r="O924" s="60"/>
      <c r="P924" s="255"/>
      <c r="Q924" s="255"/>
      <c r="R924" s="255"/>
      <c r="S924" s="255"/>
      <c r="T924" s="255"/>
      <c r="U924" s="255"/>
      <c r="V924" s="255"/>
      <c r="W924" s="255"/>
      <c r="X924" s="60"/>
    </row>
    <row r="925" spans="1:24">
      <c r="A925" s="257"/>
      <c r="B925" s="60"/>
      <c r="C925" s="60"/>
      <c r="D925" s="60"/>
      <c r="E925" s="255"/>
      <c r="F925" s="255"/>
      <c r="G925" s="255"/>
      <c r="H925" s="255"/>
      <c r="I925" s="60"/>
      <c r="J925" s="255"/>
      <c r="K925" s="255"/>
      <c r="L925" s="255"/>
      <c r="M925" s="255"/>
      <c r="N925" s="255"/>
      <c r="O925" s="60"/>
      <c r="P925" s="255"/>
      <c r="Q925" s="255"/>
      <c r="R925" s="255"/>
      <c r="S925" s="255"/>
      <c r="T925" s="255"/>
      <c r="U925" s="255"/>
      <c r="V925" s="255"/>
      <c r="W925" s="255"/>
      <c r="X925" s="60"/>
    </row>
    <row r="926" spans="1:24">
      <c r="A926" s="257"/>
      <c r="B926" s="60"/>
      <c r="C926" s="60"/>
      <c r="D926" s="60"/>
      <c r="E926" s="255"/>
      <c r="F926" s="255"/>
      <c r="G926" s="255"/>
      <c r="H926" s="255"/>
      <c r="I926" s="60"/>
      <c r="J926" s="255"/>
      <c r="K926" s="255"/>
      <c r="L926" s="255"/>
      <c r="M926" s="255"/>
      <c r="N926" s="255"/>
      <c r="O926" s="60"/>
      <c r="P926" s="255"/>
      <c r="Q926" s="255"/>
      <c r="R926" s="255"/>
      <c r="S926" s="255"/>
      <c r="T926" s="255"/>
      <c r="U926" s="255"/>
      <c r="V926" s="255"/>
      <c r="W926" s="255"/>
      <c r="X926" s="60"/>
    </row>
    <row r="927" spans="1:24">
      <c r="A927" s="257"/>
      <c r="B927" s="60"/>
      <c r="C927" s="60"/>
      <c r="D927" s="60"/>
      <c r="E927" s="255"/>
      <c r="F927" s="255"/>
      <c r="G927" s="255"/>
      <c r="H927" s="255"/>
      <c r="I927" s="60"/>
      <c r="J927" s="255"/>
      <c r="K927" s="255"/>
      <c r="L927" s="255"/>
      <c r="M927" s="255"/>
      <c r="N927" s="255"/>
      <c r="O927" s="60"/>
      <c r="P927" s="255"/>
      <c r="Q927" s="255"/>
      <c r="R927" s="255"/>
      <c r="S927" s="255"/>
      <c r="T927" s="255"/>
      <c r="U927" s="255"/>
      <c r="V927" s="255"/>
      <c r="W927" s="255"/>
      <c r="X927" s="60"/>
    </row>
    <row r="928" spans="1:24">
      <c r="A928" s="257"/>
      <c r="B928" s="60"/>
      <c r="C928" s="60"/>
      <c r="D928" s="60"/>
      <c r="E928" s="255"/>
      <c r="F928" s="255"/>
      <c r="G928" s="255"/>
      <c r="H928" s="255"/>
      <c r="I928" s="60"/>
      <c r="J928" s="255"/>
      <c r="K928" s="255"/>
      <c r="L928" s="255"/>
      <c r="M928" s="255"/>
      <c r="N928" s="255"/>
      <c r="O928" s="60"/>
      <c r="P928" s="255"/>
      <c r="Q928" s="255"/>
      <c r="R928" s="255"/>
      <c r="S928" s="255"/>
      <c r="T928" s="255"/>
      <c r="U928" s="255"/>
      <c r="V928" s="255"/>
      <c r="W928" s="255"/>
      <c r="X928" s="60"/>
    </row>
    <row r="929" spans="1:24">
      <c r="A929" s="257"/>
      <c r="B929" s="60"/>
      <c r="C929" s="60"/>
      <c r="D929" s="60"/>
      <c r="E929" s="255"/>
      <c r="F929" s="255"/>
      <c r="G929" s="255"/>
      <c r="H929" s="255"/>
      <c r="I929" s="60"/>
      <c r="J929" s="255"/>
      <c r="K929" s="255"/>
      <c r="L929" s="255"/>
      <c r="M929" s="255"/>
      <c r="N929" s="255"/>
      <c r="O929" s="60"/>
      <c r="P929" s="255"/>
      <c r="Q929" s="255"/>
      <c r="R929" s="255"/>
      <c r="S929" s="255"/>
      <c r="T929" s="255"/>
      <c r="U929" s="255"/>
      <c r="V929" s="255"/>
      <c r="W929" s="255"/>
      <c r="X929" s="60"/>
    </row>
    <row r="930" spans="1:24">
      <c r="A930" s="257"/>
      <c r="B930" s="60"/>
      <c r="C930" s="60"/>
      <c r="D930" s="60"/>
      <c r="E930" s="255"/>
      <c r="F930" s="255"/>
      <c r="G930" s="255"/>
      <c r="H930" s="255"/>
      <c r="I930" s="60"/>
      <c r="J930" s="255"/>
      <c r="K930" s="255"/>
      <c r="L930" s="255"/>
      <c r="M930" s="255"/>
      <c r="N930" s="255"/>
      <c r="O930" s="60"/>
      <c r="P930" s="255"/>
      <c r="Q930" s="255"/>
      <c r="R930" s="255"/>
      <c r="S930" s="255"/>
      <c r="T930" s="255"/>
      <c r="U930" s="255"/>
      <c r="V930" s="255"/>
      <c r="W930" s="255"/>
      <c r="X930" s="60"/>
    </row>
    <row r="931" spans="1:24">
      <c r="A931" s="257"/>
      <c r="B931" s="60"/>
      <c r="C931" s="60"/>
      <c r="D931" s="60"/>
      <c r="E931" s="255"/>
      <c r="F931" s="255"/>
      <c r="G931" s="255"/>
      <c r="H931" s="255"/>
      <c r="I931" s="60"/>
      <c r="J931" s="255"/>
      <c r="K931" s="255"/>
      <c r="L931" s="255"/>
      <c r="M931" s="255"/>
      <c r="N931" s="255"/>
      <c r="O931" s="60"/>
      <c r="P931" s="255"/>
      <c r="Q931" s="255"/>
      <c r="R931" s="255"/>
      <c r="S931" s="255"/>
      <c r="T931" s="255"/>
      <c r="U931" s="255"/>
      <c r="V931" s="255"/>
      <c r="W931" s="255"/>
      <c r="X931" s="60"/>
    </row>
    <row r="932" spans="1:24">
      <c r="A932" s="257"/>
      <c r="B932" s="60"/>
      <c r="C932" s="60"/>
      <c r="D932" s="60"/>
      <c r="E932" s="255"/>
      <c r="F932" s="255"/>
      <c r="G932" s="255"/>
      <c r="H932" s="255"/>
      <c r="I932" s="60"/>
      <c r="J932" s="255"/>
      <c r="K932" s="255"/>
      <c r="L932" s="255"/>
      <c r="M932" s="255"/>
      <c r="N932" s="255"/>
      <c r="O932" s="60"/>
      <c r="P932" s="255"/>
      <c r="Q932" s="255"/>
      <c r="R932" s="255"/>
      <c r="S932" s="255"/>
      <c r="T932" s="255"/>
      <c r="U932" s="255"/>
      <c r="V932" s="255"/>
      <c r="W932" s="255"/>
      <c r="X932" s="60"/>
    </row>
    <row r="933" spans="1:24">
      <c r="A933" s="257"/>
      <c r="B933" s="60"/>
      <c r="C933" s="60"/>
      <c r="D933" s="60"/>
      <c r="E933" s="255"/>
      <c r="F933" s="255"/>
      <c r="G933" s="255"/>
      <c r="H933" s="255"/>
      <c r="I933" s="60"/>
      <c r="J933" s="255"/>
      <c r="K933" s="255"/>
      <c r="L933" s="255"/>
      <c r="M933" s="255"/>
      <c r="N933" s="255"/>
      <c r="O933" s="60"/>
      <c r="P933" s="255"/>
      <c r="Q933" s="255"/>
      <c r="R933" s="255"/>
      <c r="S933" s="255"/>
      <c r="T933" s="255"/>
      <c r="U933" s="255"/>
      <c r="V933" s="255"/>
      <c r="W933" s="255"/>
      <c r="X933" s="60"/>
    </row>
    <row r="934" spans="1:24">
      <c r="A934" s="257"/>
      <c r="B934" s="60"/>
      <c r="C934" s="60"/>
      <c r="D934" s="60"/>
      <c r="E934" s="255"/>
      <c r="F934" s="255"/>
      <c r="G934" s="255"/>
      <c r="H934" s="255"/>
      <c r="I934" s="60"/>
      <c r="J934" s="255"/>
      <c r="K934" s="255"/>
      <c r="L934" s="255"/>
      <c r="M934" s="255"/>
      <c r="N934" s="255"/>
      <c r="O934" s="60"/>
      <c r="P934" s="255"/>
      <c r="Q934" s="255"/>
      <c r="R934" s="255"/>
      <c r="S934" s="255"/>
      <c r="T934" s="255"/>
      <c r="U934" s="255"/>
      <c r="V934" s="255"/>
      <c r="W934" s="255"/>
      <c r="X934" s="60"/>
    </row>
    <row r="935" spans="1:24">
      <c r="A935" s="257"/>
      <c r="B935" s="60"/>
      <c r="C935" s="60"/>
      <c r="D935" s="60"/>
      <c r="E935" s="255"/>
      <c r="F935" s="255"/>
      <c r="G935" s="255"/>
      <c r="H935" s="255"/>
      <c r="I935" s="60"/>
      <c r="J935" s="255"/>
      <c r="K935" s="255"/>
      <c r="L935" s="255"/>
      <c r="M935" s="255"/>
      <c r="N935" s="255"/>
      <c r="O935" s="60"/>
      <c r="P935" s="255"/>
      <c r="Q935" s="255"/>
      <c r="R935" s="255"/>
      <c r="S935" s="255"/>
      <c r="T935" s="255"/>
      <c r="U935" s="255"/>
      <c r="V935" s="255"/>
      <c r="W935" s="255"/>
      <c r="X935" s="60"/>
    </row>
    <row r="936" spans="1:24">
      <c r="A936" s="257"/>
      <c r="B936" s="60"/>
      <c r="C936" s="60"/>
      <c r="D936" s="60"/>
      <c r="E936" s="255"/>
      <c r="F936" s="255"/>
      <c r="G936" s="255"/>
      <c r="H936" s="255"/>
      <c r="I936" s="60"/>
      <c r="J936" s="255"/>
      <c r="K936" s="255"/>
      <c r="L936" s="255"/>
      <c r="M936" s="255"/>
      <c r="N936" s="255"/>
      <c r="O936" s="60"/>
      <c r="P936" s="255"/>
      <c r="Q936" s="255"/>
      <c r="R936" s="255"/>
      <c r="S936" s="255"/>
      <c r="T936" s="255"/>
      <c r="U936" s="255"/>
      <c r="V936" s="255"/>
      <c r="W936" s="255"/>
      <c r="X936" s="60"/>
    </row>
    <row r="937" spans="1:24">
      <c r="A937" s="257"/>
      <c r="B937" s="60"/>
      <c r="C937" s="60"/>
      <c r="D937" s="60"/>
      <c r="E937" s="255"/>
      <c r="F937" s="255"/>
      <c r="G937" s="255"/>
      <c r="H937" s="255"/>
      <c r="I937" s="60"/>
      <c r="J937" s="255"/>
      <c r="K937" s="255"/>
      <c r="L937" s="255"/>
      <c r="M937" s="255"/>
      <c r="N937" s="255"/>
      <c r="O937" s="60"/>
      <c r="P937" s="255"/>
      <c r="Q937" s="255"/>
      <c r="R937" s="255"/>
      <c r="S937" s="255"/>
      <c r="T937" s="255"/>
      <c r="U937" s="255"/>
      <c r="V937" s="255"/>
      <c r="W937" s="255"/>
      <c r="X937" s="60"/>
    </row>
    <row r="938" spans="1:24">
      <c r="A938" s="257"/>
      <c r="B938" s="60"/>
      <c r="C938" s="60"/>
      <c r="D938" s="60"/>
      <c r="E938" s="255"/>
      <c r="F938" s="255"/>
      <c r="G938" s="255"/>
      <c r="H938" s="255"/>
      <c r="I938" s="60"/>
      <c r="J938" s="255"/>
      <c r="K938" s="255"/>
      <c r="L938" s="255"/>
      <c r="M938" s="255"/>
      <c r="N938" s="255"/>
      <c r="O938" s="60"/>
      <c r="P938" s="255"/>
      <c r="Q938" s="255"/>
      <c r="R938" s="255"/>
      <c r="S938" s="255"/>
      <c r="T938" s="255"/>
      <c r="U938" s="255"/>
      <c r="V938" s="255"/>
      <c r="W938" s="255"/>
      <c r="X938" s="60"/>
    </row>
    <row r="939" spans="1:24">
      <c r="A939" s="257"/>
      <c r="B939" s="60"/>
      <c r="C939" s="60"/>
      <c r="D939" s="60"/>
      <c r="E939" s="255"/>
      <c r="F939" s="255"/>
      <c r="G939" s="255"/>
      <c r="H939" s="255"/>
      <c r="I939" s="60"/>
      <c r="J939" s="255"/>
      <c r="K939" s="255"/>
      <c r="L939" s="255"/>
      <c r="M939" s="255"/>
      <c r="N939" s="255"/>
      <c r="O939" s="60"/>
      <c r="P939" s="255"/>
      <c r="Q939" s="255"/>
      <c r="R939" s="255"/>
      <c r="S939" s="255"/>
      <c r="T939" s="255"/>
      <c r="U939" s="255"/>
      <c r="V939" s="255"/>
      <c r="W939" s="255"/>
      <c r="X939" s="60"/>
    </row>
    <row r="940" spans="1:24">
      <c r="A940" s="257"/>
      <c r="B940" s="60"/>
      <c r="C940" s="60"/>
      <c r="D940" s="60"/>
      <c r="E940" s="255"/>
      <c r="F940" s="255"/>
      <c r="G940" s="255"/>
      <c r="H940" s="255"/>
      <c r="I940" s="60"/>
      <c r="J940" s="255"/>
      <c r="K940" s="255"/>
      <c r="L940" s="255"/>
      <c r="M940" s="255"/>
      <c r="N940" s="255"/>
      <c r="O940" s="60"/>
      <c r="P940" s="255"/>
      <c r="Q940" s="255"/>
      <c r="R940" s="255"/>
      <c r="S940" s="255"/>
      <c r="T940" s="255"/>
      <c r="U940" s="255"/>
      <c r="V940" s="255"/>
      <c r="W940" s="255"/>
      <c r="X940" s="60"/>
    </row>
    <row r="941" spans="1:24">
      <c r="A941" s="257"/>
      <c r="B941" s="60"/>
      <c r="C941" s="60"/>
      <c r="D941" s="60"/>
      <c r="E941" s="255"/>
      <c r="F941" s="255"/>
      <c r="G941" s="255"/>
      <c r="H941" s="255"/>
      <c r="I941" s="60"/>
      <c r="J941" s="255"/>
      <c r="K941" s="255"/>
      <c r="L941" s="255"/>
      <c r="M941" s="255"/>
      <c r="N941" s="255"/>
      <c r="O941" s="60"/>
      <c r="P941" s="255"/>
      <c r="Q941" s="255"/>
      <c r="R941" s="255"/>
      <c r="S941" s="255"/>
      <c r="T941" s="255"/>
      <c r="U941" s="255"/>
      <c r="V941" s="255"/>
      <c r="W941" s="255"/>
      <c r="X941" s="60"/>
    </row>
    <row r="942" spans="1:24">
      <c r="A942" s="257"/>
      <c r="B942" s="60"/>
      <c r="C942" s="60"/>
      <c r="D942" s="60"/>
      <c r="E942" s="255"/>
      <c r="F942" s="255"/>
      <c r="G942" s="255"/>
      <c r="H942" s="255"/>
      <c r="I942" s="60"/>
      <c r="J942" s="255"/>
      <c r="K942" s="255"/>
      <c r="L942" s="255"/>
      <c r="M942" s="255"/>
      <c r="N942" s="255"/>
      <c r="O942" s="60"/>
      <c r="P942" s="255"/>
      <c r="Q942" s="255"/>
      <c r="R942" s="255"/>
      <c r="S942" s="255"/>
      <c r="T942" s="255"/>
      <c r="U942" s="255"/>
      <c r="V942" s="255"/>
      <c r="W942" s="255"/>
      <c r="X942" s="60"/>
    </row>
    <row r="943" spans="1:24">
      <c r="A943" s="257"/>
      <c r="B943" s="60"/>
      <c r="C943" s="60"/>
      <c r="D943" s="60"/>
      <c r="E943" s="255"/>
      <c r="F943" s="255"/>
      <c r="G943" s="255"/>
      <c r="H943" s="255"/>
      <c r="I943" s="60"/>
      <c r="J943" s="255"/>
      <c r="K943" s="255"/>
      <c r="L943" s="255"/>
      <c r="M943" s="255"/>
      <c r="N943" s="255"/>
      <c r="O943" s="60"/>
      <c r="P943" s="255"/>
      <c r="Q943" s="255"/>
      <c r="R943" s="255"/>
      <c r="S943" s="255"/>
      <c r="T943" s="255"/>
      <c r="U943" s="255"/>
      <c r="V943" s="255"/>
      <c r="W943" s="255"/>
      <c r="X943" s="60"/>
    </row>
    <row r="944" spans="1:24">
      <c r="A944" s="257"/>
      <c r="B944" s="60"/>
      <c r="C944" s="60"/>
      <c r="D944" s="60"/>
      <c r="E944" s="255"/>
      <c r="F944" s="255"/>
      <c r="G944" s="255"/>
      <c r="H944" s="255"/>
      <c r="I944" s="60"/>
      <c r="J944" s="255"/>
      <c r="K944" s="255"/>
      <c r="L944" s="255"/>
      <c r="M944" s="255"/>
      <c r="N944" s="255"/>
      <c r="O944" s="60"/>
      <c r="P944" s="255"/>
      <c r="Q944" s="255"/>
      <c r="R944" s="255"/>
      <c r="S944" s="255"/>
      <c r="T944" s="255"/>
      <c r="U944" s="255"/>
      <c r="V944" s="255"/>
      <c r="W944" s="255"/>
      <c r="X944" s="60"/>
    </row>
    <row r="945" spans="1:24">
      <c r="A945" s="257"/>
      <c r="B945" s="60"/>
      <c r="C945" s="60"/>
      <c r="D945" s="60"/>
      <c r="E945" s="255"/>
      <c r="F945" s="255"/>
      <c r="G945" s="255"/>
      <c r="H945" s="255"/>
      <c r="I945" s="60"/>
      <c r="J945" s="255"/>
      <c r="K945" s="255"/>
      <c r="L945" s="255"/>
      <c r="M945" s="255"/>
      <c r="N945" s="255"/>
      <c r="O945" s="60"/>
      <c r="P945" s="255"/>
      <c r="Q945" s="255"/>
      <c r="R945" s="255"/>
      <c r="S945" s="255"/>
      <c r="T945" s="255"/>
      <c r="U945" s="255"/>
      <c r="V945" s="255"/>
      <c r="W945" s="255"/>
      <c r="X945" s="60"/>
    </row>
    <row r="946" spans="1:24">
      <c r="A946" s="257"/>
      <c r="B946" s="60"/>
      <c r="C946" s="60"/>
      <c r="D946" s="60"/>
      <c r="E946" s="255"/>
      <c r="F946" s="255"/>
      <c r="G946" s="255"/>
      <c r="H946" s="255"/>
      <c r="I946" s="60"/>
      <c r="J946" s="255"/>
      <c r="K946" s="255"/>
      <c r="L946" s="255"/>
      <c r="M946" s="255"/>
      <c r="N946" s="255"/>
      <c r="O946" s="60"/>
      <c r="P946" s="255"/>
      <c r="Q946" s="255"/>
      <c r="R946" s="255"/>
      <c r="S946" s="255"/>
      <c r="T946" s="255"/>
      <c r="U946" s="255"/>
      <c r="V946" s="255"/>
      <c r="W946" s="255"/>
      <c r="X946" s="60"/>
    </row>
    <row r="947" spans="1:24">
      <c r="A947" s="257"/>
      <c r="B947" s="60"/>
      <c r="C947" s="60"/>
      <c r="D947" s="60"/>
      <c r="E947" s="255"/>
      <c r="F947" s="255"/>
      <c r="G947" s="255"/>
      <c r="H947" s="255"/>
      <c r="I947" s="60"/>
      <c r="J947" s="255"/>
      <c r="K947" s="255"/>
      <c r="L947" s="255"/>
      <c r="M947" s="255"/>
      <c r="N947" s="255"/>
      <c r="O947" s="60"/>
      <c r="P947" s="255"/>
      <c r="Q947" s="255"/>
      <c r="R947" s="255"/>
      <c r="S947" s="255"/>
      <c r="T947" s="255"/>
      <c r="U947" s="255"/>
      <c r="V947" s="255"/>
      <c r="W947" s="255"/>
      <c r="X947" s="60"/>
    </row>
    <row r="948" spans="1:24">
      <c r="A948" s="257"/>
      <c r="B948" s="60"/>
      <c r="C948" s="60"/>
      <c r="D948" s="60"/>
      <c r="E948" s="255"/>
      <c r="F948" s="255"/>
      <c r="G948" s="255"/>
      <c r="H948" s="255"/>
      <c r="I948" s="60"/>
      <c r="J948" s="255"/>
      <c r="K948" s="255"/>
      <c r="L948" s="255"/>
      <c r="M948" s="255"/>
      <c r="N948" s="255"/>
      <c r="O948" s="60"/>
      <c r="P948" s="255"/>
      <c r="Q948" s="255"/>
      <c r="R948" s="255"/>
      <c r="S948" s="255"/>
      <c r="T948" s="255"/>
      <c r="U948" s="255"/>
      <c r="V948" s="255"/>
      <c r="W948" s="255"/>
      <c r="X948" s="60"/>
    </row>
    <row r="949" spans="1:24">
      <c r="A949" s="257"/>
      <c r="B949" s="60"/>
      <c r="C949" s="60"/>
      <c r="D949" s="60"/>
      <c r="E949" s="255"/>
      <c r="F949" s="255"/>
      <c r="G949" s="255"/>
      <c r="H949" s="255"/>
      <c r="I949" s="60"/>
      <c r="J949" s="255"/>
      <c r="K949" s="255"/>
      <c r="L949" s="255"/>
      <c r="M949" s="255"/>
      <c r="N949" s="255"/>
      <c r="O949" s="60"/>
      <c r="P949" s="255"/>
      <c r="Q949" s="255"/>
      <c r="R949" s="255"/>
      <c r="S949" s="255"/>
      <c r="T949" s="255"/>
      <c r="U949" s="255"/>
      <c r="V949" s="255"/>
      <c r="W949" s="255"/>
      <c r="X949" s="60"/>
    </row>
    <row r="950" spans="1:24">
      <c r="A950" s="257"/>
      <c r="B950" s="60"/>
      <c r="C950" s="60"/>
      <c r="D950" s="60"/>
      <c r="E950" s="255"/>
      <c r="F950" s="255"/>
      <c r="G950" s="255"/>
      <c r="H950" s="255"/>
      <c r="I950" s="60"/>
      <c r="J950" s="255"/>
      <c r="K950" s="255"/>
      <c r="L950" s="255"/>
      <c r="M950" s="255"/>
      <c r="N950" s="255"/>
      <c r="O950" s="60"/>
      <c r="P950" s="255"/>
      <c r="Q950" s="255"/>
      <c r="R950" s="255"/>
      <c r="S950" s="255"/>
      <c r="T950" s="255"/>
      <c r="U950" s="255"/>
      <c r="V950" s="255"/>
      <c r="W950" s="255"/>
      <c r="X950" s="60"/>
    </row>
    <row r="951" spans="1:24">
      <c r="A951" s="257"/>
      <c r="B951" s="60"/>
      <c r="C951" s="60"/>
      <c r="D951" s="60"/>
      <c r="E951" s="255"/>
      <c r="F951" s="255"/>
      <c r="G951" s="255"/>
      <c r="H951" s="255"/>
      <c r="I951" s="60"/>
      <c r="J951" s="255"/>
      <c r="K951" s="255"/>
      <c r="L951" s="255"/>
      <c r="M951" s="255"/>
      <c r="N951" s="255"/>
      <c r="O951" s="60"/>
      <c r="P951" s="255"/>
      <c r="Q951" s="255"/>
      <c r="R951" s="255"/>
      <c r="S951" s="255"/>
      <c r="T951" s="255"/>
      <c r="U951" s="255"/>
      <c r="V951" s="255"/>
      <c r="W951" s="255"/>
      <c r="X951" s="60"/>
    </row>
    <row r="952" spans="1:24">
      <c r="A952" s="257"/>
      <c r="B952" s="60"/>
      <c r="C952" s="60"/>
      <c r="D952" s="60"/>
      <c r="E952" s="255"/>
      <c r="F952" s="255"/>
      <c r="G952" s="255"/>
      <c r="H952" s="255"/>
      <c r="I952" s="60"/>
      <c r="J952" s="255"/>
      <c r="K952" s="255"/>
      <c r="L952" s="255"/>
      <c r="M952" s="255"/>
      <c r="N952" s="255"/>
      <c r="O952" s="60"/>
      <c r="P952" s="255"/>
      <c r="Q952" s="255"/>
      <c r="R952" s="255"/>
      <c r="S952" s="255"/>
      <c r="T952" s="255"/>
      <c r="U952" s="255"/>
      <c r="V952" s="255"/>
      <c r="W952" s="255"/>
      <c r="X952" s="60"/>
    </row>
    <row r="953" spans="1:24">
      <c r="A953" s="257"/>
      <c r="B953" s="60"/>
      <c r="C953" s="60"/>
      <c r="D953" s="60"/>
      <c r="E953" s="255"/>
      <c r="F953" s="255"/>
      <c r="G953" s="255"/>
      <c r="H953" s="255"/>
      <c r="I953" s="60"/>
      <c r="J953" s="255"/>
      <c r="K953" s="255"/>
      <c r="L953" s="255"/>
      <c r="M953" s="255"/>
      <c r="N953" s="255"/>
      <c r="O953" s="60"/>
      <c r="P953" s="255"/>
      <c r="Q953" s="255"/>
      <c r="R953" s="255"/>
      <c r="S953" s="255"/>
      <c r="T953" s="255"/>
      <c r="U953" s="255"/>
      <c r="V953" s="255"/>
      <c r="W953" s="255"/>
      <c r="X953" s="60"/>
    </row>
    <row r="954" spans="1:24">
      <c r="A954" s="257"/>
      <c r="B954" s="60"/>
      <c r="C954" s="60"/>
      <c r="D954" s="60"/>
      <c r="E954" s="255"/>
      <c r="F954" s="255"/>
      <c r="G954" s="255"/>
      <c r="H954" s="255"/>
      <c r="I954" s="60"/>
      <c r="J954" s="255"/>
      <c r="K954" s="255"/>
      <c r="L954" s="255"/>
      <c r="M954" s="255"/>
      <c r="N954" s="255"/>
      <c r="O954" s="60"/>
      <c r="P954" s="255"/>
      <c r="Q954" s="255"/>
      <c r="R954" s="255"/>
      <c r="S954" s="255"/>
      <c r="T954" s="255"/>
      <c r="U954" s="255"/>
      <c r="V954" s="255"/>
      <c r="W954" s="255"/>
      <c r="X954" s="60"/>
    </row>
    <row r="955" spans="1:24">
      <c r="A955" s="257"/>
      <c r="B955" s="60"/>
      <c r="C955" s="60"/>
      <c r="D955" s="60"/>
      <c r="E955" s="255"/>
      <c r="F955" s="255"/>
      <c r="G955" s="255"/>
      <c r="H955" s="255"/>
      <c r="I955" s="60"/>
      <c r="J955" s="255"/>
      <c r="K955" s="255"/>
      <c r="L955" s="255"/>
      <c r="M955" s="255"/>
      <c r="N955" s="255"/>
      <c r="O955" s="60"/>
      <c r="P955" s="255"/>
      <c r="Q955" s="255"/>
      <c r="R955" s="255"/>
      <c r="S955" s="255"/>
      <c r="T955" s="255"/>
      <c r="U955" s="255"/>
      <c r="V955" s="255"/>
      <c r="W955" s="255"/>
      <c r="X955" s="60"/>
    </row>
    <row r="956" spans="1:24">
      <c r="A956" s="257"/>
      <c r="B956" s="60"/>
      <c r="C956" s="60"/>
      <c r="D956" s="60"/>
      <c r="E956" s="255"/>
      <c r="F956" s="255"/>
      <c r="G956" s="255"/>
      <c r="H956" s="255"/>
      <c r="I956" s="60"/>
      <c r="J956" s="255"/>
      <c r="K956" s="255"/>
      <c r="L956" s="255"/>
      <c r="M956" s="255"/>
      <c r="N956" s="255"/>
      <c r="O956" s="60"/>
      <c r="P956" s="255"/>
      <c r="Q956" s="255"/>
      <c r="R956" s="255"/>
      <c r="S956" s="255"/>
      <c r="T956" s="255"/>
      <c r="U956" s="255"/>
      <c r="V956" s="255"/>
      <c r="W956" s="255"/>
      <c r="X956" s="60"/>
    </row>
    <row r="957" spans="1:24">
      <c r="A957" s="257"/>
      <c r="B957" s="60"/>
      <c r="C957" s="60"/>
      <c r="D957" s="60"/>
      <c r="E957" s="255"/>
      <c r="F957" s="255"/>
      <c r="G957" s="255"/>
      <c r="H957" s="255"/>
      <c r="I957" s="60"/>
      <c r="J957" s="255"/>
      <c r="K957" s="255"/>
      <c r="L957" s="255"/>
      <c r="M957" s="255"/>
      <c r="N957" s="255"/>
      <c r="O957" s="60"/>
      <c r="P957" s="255"/>
      <c r="Q957" s="255"/>
      <c r="R957" s="255"/>
      <c r="S957" s="255"/>
      <c r="T957" s="255"/>
      <c r="U957" s="255"/>
      <c r="V957" s="255"/>
      <c r="W957" s="255"/>
      <c r="X957" s="60"/>
    </row>
    <row r="958" spans="1:24">
      <c r="A958" s="257"/>
      <c r="B958" s="60"/>
      <c r="C958" s="60"/>
      <c r="D958" s="60"/>
      <c r="E958" s="255"/>
      <c r="F958" s="255"/>
      <c r="G958" s="255"/>
      <c r="H958" s="255"/>
      <c r="I958" s="60"/>
      <c r="J958" s="255"/>
      <c r="K958" s="255"/>
      <c r="L958" s="255"/>
      <c r="M958" s="255"/>
      <c r="N958" s="255"/>
      <c r="O958" s="60"/>
      <c r="P958" s="255"/>
      <c r="Q958" s="255"/>
      <c r="R958" s="255"/>
      <c r="S958" s="255"/>
      <c r="T958" s="255"/>
      <c r="U958" s="255"/>
      <c r="V958" s="255"/>
      <c r="W958" s="255"/>
      <c r="X958" s="60"/>
    </row>
    <row r="959" spans="1:24">
      <c r="A959" s="257"/>
      <c r="B959" s="60"/>
      <c r="C959" s="60"/>
      <c r="D959" s="60"/>
      <c r="E959" s="255"/>
      <c r="F959" s="255"/>
      <c r="G959" s="255"/>
      <c r="H959" s="255"/>
      <c r="I959" s="60"/>
      <c r="J959" s="255"/>
      <c r="K959" s="255"/>
      <c r="L959" s="255"/>
      <c r="M959" s="255"/>
      <c r="N959" s="255"/>
      <c r="O959" s="60"/>
      <c r="P959" s="255"/>
      <c r="Q959" s="255"/>
      <c r="R959" s="255"/>
      <c r="S959" s="255"/>
      <c r="T959" s="255"/>
      <c r="U959" s="255"/>
      <c r="V959" s="255"/>
      <c r="W959" s="255"/>
      <c r="X959" s="60"/>
    </row>
    <row r="960" spans="1:24">
      <c r="A960" s="257"/>
      <c r="B960" s="60"/>
      <c r="C960" s="60"/>
      <c r="D960" s="60"/>
      <c r="E960" s="255"/>
      <c r="F960" s="255"/>
      <c r="G960" s="255"/>
      <c r="H960" s="255"/>
      <c r="I960" s="60"/>
      <c r="J960" s="255"/>
      <c r="K960" s="255"/>
      <c r="L960" s="255"/>
      <c r="M960" s="255"/>
      <c r="N960" s="255"/>
      <c r="O960" s="60"/>
      <c r="P960" s="255"/>
      <c r="Q960" s="255"/>
      <c r="R960" s="255"/>
      <c r="S960" s="255"/>
      <c r="T960" s="255"/>
      <c r="U960" s="255"/>
      <c r="V960" s="255"/>
      <c r="W960" s="255"/>
      <c r="X960" s="60"/>
    </row>
    <row r="961" spans="1:24">
      <c r="A961" s="257"/>
      <c r="B961" s="60"/>
      <c r="C961" s="60"/>
      <c r="D961" s="60"/>
      <c r="E961" s="255"/>
      <c r="F961" s="255"/>
      <c r="G961" s="255"/>
      <c r="H961" s="255"/>
      <c r="I961" s="60"/>
      <c r="J961" s="255"/>
      <c r="K961" s="255"/>
      <c r="L961" s="255"/>
      <c r="M961" s="255"/>
      <c r="N961" s="255"/>
      <c r="O961" s="60"/>
      <c r="P961" s="255"/>
      <c r="Q961" s="255"/>
      <c r="R961" s="255"/>
      <c r="S961" s="255"/>
      <c r="T961" s="255"/>
      <c r="U961" s="255"/>
      <c r="V961" s="255"/>
      <c r="W961" s="255"/>
      <c r="X961" s="60"/>
    </row>
    <row r="962" spans="1:24">
      <c r="A962" s="257"/>
      <c r="B962" s="60"/>
      <c r="C962" s="60"/>
      <c r="D962" s="60"/>
      <c r="E962" s="255"/>
      <c r="F962" s="255"/>
      <c r="G962" s="255"/>
      <c r="H962" s="255"/>
      <c r="I962" s="60"/>
      <c r="J962" s="255"/>
      <c r="K962" s="255"/>
      <c r="L962" s="255"/>
      <c r="M962" s="255"/>
      <c r="N962" s="255"/>
      <c r="O962" s="60"/>
      <c r="P962" s="255"/>
      <c r="Q962" s="255"/>
      <c r="R962" s="255"/>
      <c r="S962" s="255"/>
      <c r="T962" s="255"/>
      <c r="U962" s="255"/>
      <c r="V962" s="255"/>
      <c r="W962" s="255"/>
      <c r="X962" s="60"/>
    </row>
    <row r="963" spans="1:24">
      <c r="A963" s="257"/>
      <c r="B963" s="60"/>
      <c r="C963" s="60"/>
      <c r="D963" s="60"/>
      <c r="E963" s="255"/>
      <c r="F963" s="255"/>
      <c r="G963" s="255"/>
      <c r="H963" s="255"/>
      <c r="I963" s="60"/>
      <c r="J963" s="255"/>
      <c r="K963" s="255"/>
      <c r="L963" s="255"/>
      <c r="M963" s="255"/>
      <c r="N963" s="255"/>
      <c r="O963" s="60"/>
      <c r="P963" s="255"/>
      <c r="Q963" s="255"/>
      <c r="R963" s="255"/>
      <c r="S963" s="255"/>
      <c r="T963" s="255"/>
      <c r="U963" s="255"/>
      <c r="V963" s="255"/>
      <c r="W963" s="255"/>
      <c r="X963" s="60"/>
    </row>
    <row r="964" spans="1:24">
      <c r="A964" s="257"/>
      <c r="B964" s="60"/>
      <c r="C964" s="60"/>
      <c r="D964" s="60"/>
      <c r="E964" s="255"/>
      <c r="F964" s="255"/>
      <c r="G964" s="255"/>
      <c r="H964" s="255"/>
      <c r="I964" s="60"/>
      <c r="J964" s="255"/>
      <c r="K964" s="255"/>
      <c r="L964" s="255"/>
      <c r="M964" s="255"/>
      <c r="N964" s="255"/>
      <c r="O964" s="60"/>
      <c r="P964" s="255"/>
      <c r="Q964" s="255"/>
      <c r="R964" s="255"/>
      <c r="S964" s="255"/>
      <c r="T964" s="255"/>
      <c r="U964" s="255"/>
      <c r="V964" s="255"/>
      <c r="W964" s="255"/>
      <c r="X964" s="60"/>
    </row>
    <row r="965" spans="1:24">
      <c r="A965" s="257"/>
      <c r="B965" s="60"/>
      <c r="C965" s="60"/>
      <c r="D965" s="60"/>
      <c r="E965" s="255"/>
      <c r="F965" s="255"/>
      <c r="G965" s="255"/>
      <c r="H965" s="255"/>
      <c r="I965" s="60"/>
      <c r="J965" s="255"/>
      <c r="K965" s="255"/>
      <c r="L965" s="255"/>
      <c r="M965" s="255"/>
      <c r="N965" s="255"/>
      <c r="O965" s="60"/>
      <c r="P965" s="255"/>
      <c r="Q965" s="255"/>
      <c r="R965" s="255"/>
      <c r="S965" s="255"/>
      <c r="T965" s="255"/>
      <c r="U965" s="255"/>
      <c r="V965" s="255"/>
      <c r="W965" s="255"/>
      <c r="X965" s="60"/>
    </row>
    <row r="966" spans="1:24">
      <c r="A966" s="257"/>
      <c r="B966" s="60"/>
      <c r="C966" s="60"/>
      <c r="D966" s="60"/>
      <c r="E966" s="255"/>
      <c r="F966" s="255"/>
      <c r="G966" s="255"/>
      <c r="H966" s="255"/>
      <c r="I966" s="60"/>
      <c r="J966" s="255"/>
      <c r="K966" s="255"/>
      <c r="L966" s="255"/>
      <c r="M966" s="255"/>
      <c r="N966" s="255"/>
      <c r="O966" s="60"/>
      <c r="P966" s="255"/>
      <c r="Q966" s="255"/>
      <c r="R966" s="255"/>
      <c r="S966" s="255"/>
      <c r="T966" s="255"/>
      <c r="U966" s="255"/>
      <c r="V966" s="255"/>
      <c r="W966" s="255"/>
      <c r="X966" s="60"/>
    </row>
    <row r="967" spans="1:24">
      <c r="A967" s="257"/>
      <c r="B967" s="60"/>
      <c r="C967" s="60"/>
      <c r="D967" s="60"/>
      <c r="E967" s="255"/>
      <c r="F967" s="255"/>
      <c r="G967" s="255"/>
      <c r="H967" s="255"/>
      <c r="I967" s="60"/>
      <c r="J967" s="255"/>
      <c r="K967" s="255"/>
      <c r="L967" s="255"/>
      <c r="M967" s="255"/>
      <c r="N967" s="255"/>
      <c r="O967" s="60"/>
      <c r="P967" s="255"/>
      <c r="Q967" s="255"/>
      <c r="R967" s="255"/>
      <c r="S967" s="255"/>
      <c r="T967" s="255"/>
      <c r="U967" s="255"/>
      <c r="V967" s="255"/>
      <c r="W967" s="255"/>
      <c r="X967" s="60"/>
    </row>
    <row r="968" spans="1:24">
      <c r="A968" s="257"/>
      <c r="B968" s="60"/>
      <c r="C968" s="60"/>
      <c r="D968" s="60"/>
      <c r="E968" s="255"/>
      <c r="F968" s="255"/>
      <c r="G968" s="255"/>
      <c r="H968" s="255"/>
      <c r="I968" s="60"/>
      <c r="J968" s="255"/>
      <c r="K968" s="255"/>
      <c r="L968" s="255"/>
      <c r="M968" s="255"/>
      <c r="N968" s="255"/>
      <c r="O968" s="60"/>
      <c r="P968" s="255"/>
      <c r="Q968" s="255"/>
      <c r="R968" s="255"/>
      <c r="S968" s="255"/>
      <c r="T968" s="255"/>
      <c r="U968" s="255"/>
      <c r="V968" s="255"/>
      <c r="W968" s="255"/>
      <c r="X968" s="60"/>
    </row>
    <row r="969" spans="1:24">
      <c r="A969" s="257"/>
      <c r="B969" s="60"/>
      <c r="C969" s="60"/>
      <c r="D969" s="60"/>
      <c r="E969" s="255"/>
      <c r="F969" s="255"/>
      <c r="G969" s="255"/>
      <c r="H969" s="255"/>
      <c r="I969" s="60"/>
      <c r="J969" s="255"/>
      <c r="K969" s="255"/>
      <c r="L969" s="255"/>
      <c r="M969" s="255"/>
      <c r="N969" s="255"/>
      <c r="O969" s="60"/>
      <c r="P969" s="255"/>
      <c r="Q969" s="255"/>
      <c r="R969" s="255"/>
      <c r="S969" s="255"/>
      <c r="T969" s="255"/>
      <c r="U969" s="255"/>
      <c r="V969" s="255"/>
      <c r="W969" s="255"/>
      <c r="X969" s="60"/>
    </row>
    <row r="970" spans="1:24">
      <c r="A970" s="257"/>
      <c r="B970" s="60"/>
      <c r="C970" s="60"/>
      <c r="D970" s="60"/>
      <c r="E970" s="255"/>
      <c r="F970" s="255"/>
      <c r="G970" s="255"/>
      <c r="H970" s="255"/>
      <c r="I970" s="60"/>
      <c r="J970" s="255"/>
      <c r="K970" s="255"/>
      <c r="L970" s="255"/>
      <c r="M970" s="255"/>
      <c r="N970" s="255"/>
      <c r="O970" s="60"/>
      <c r="P970" s="255"/>
      <c r="Q970" s="255"/>
      <c r="R970" s="255"/>
      <c r="S970" s="255"/>
      <c r="T970" s="255"/>
      <c r="U970" s="255"/>
      <c r="V970" s="255"/>
      <c r="W970" s="255"/>
      <c r="X970" s="60"/>
    </row>
    <row r="971" spans="1:24">
      <c r="A971" s="257"/>
      <c r="B971" s="60"/>
      <c r="C971" s="60"/>
      <c r="D971" s="60"/>
      <c r="E971" s="255"/>
      <c r="F971" s="255"/>
      <c r="G971" s="255"/>
      <c r="H971" s="255"/>
      <c r="I971" s="60"/>
      <c r="J971" s="255"/>
      <c r="K971" s="255"/>
      <c r="L971" s="255"/>
      <c r="M971" s="255"/>
      <c r="N971" s="255"/>
      <c r="O971" s="60"/>
      <c r="P971" s="255"/>
      <c r="Q971" s="255"/>
      <c r="R971" s="255"/>
      <c r="S971" s="255"/>
      <c r="T971" s="255"/>
      <c r="U971" s="255"/>
      <c r="V971" s="255"/>
      <c r="W971" s="255"/>
      <c r="X971" s="60"/>
    </row>
    <row r="972" spans="1:24">
      <c r="A972" s="257"/>
      <c r="B972" s="60"/>
      <c r="C972" s="60"/>
      <c r="D972" s="60"/>
      <c r="E972" s="255"/>
      <c r="F972" s="255"/>
      <c r="G972" s="255"/>
      <c r="H972" s="255"/>
      <c r="I972" s="60"/>
      <c r="J972" s="255"/>
      <c r="K972" s="255"/>
      <c r="L972" s="255"/>
      <c r="M972" s="255"/>
      <c r="N972" s="255"/>
      <c r="O972" s="60"/>
      <c r="P972" s="255"/>
      <c r="Q972" s="255"/>
      <c r="R972" s="255"/>
      <c r="S972" s="255"/>
      <c r="T972" s="255"/>
      <c r="U972" s="255"/>
      <c r="V972" s="255"/>
      <c r="W972" s="255"/>
      <c r="X972" s="60"/>
    </row>
    <row r="973" spans="1:24">
      <c r="A973" s="257"/>
      <c r="B973" s="60"/>
      <c r="C973" s="60"/>
      <c r="D973" s="60"/>
      <c r="E973" s="255"/>
      <c r="F973" s="255"/>
      <c r="G973" s="255"/>
      <c r="H973" s="255"/>
      <c r="I973" s="60"/>
      <c r="J973" s="255"/>
      <c r="K973" s="255"/>
      <c r="L973" s="255"/>
      <c r="M973" s="255"/>
      <c r="N973" s="255"/>
      <c r="O973" s="60"/>
      <c r="P973" s="255"/>
      <c r="Q973" s="255"/>
      <c r="R973" s="255"/>
      <c r="S973" s="255"/>
      <c r="T973" s="255"/>
      <c r="U973" s="255"/>
      <c r="V973" s="255"/>
      <c r="W973" s="255"/>
      <c r="X973" s="60"/>
    </row>
    <row r="974" spans="1:24">
      <c r="A974" s="257"/>
      <c r="B974" s="60"/>
      <c r="C974" s="60"/>
      <c r="D974" s="60"/>
      <c r="E974" s="255"/>
      <c r="F974" s="255"/>
      <c r="G974" s="255"/>
      <c r="H974" s="255"/>
      <c r="I974" s="60"/>
      <c r="J974" s="255"/>
      <c r="K974" s="255"/>
      <c r="L974" s="255"/>
      <c r="M974" s="255"/>
      <c r="N974" s="255"/>
      <c r="O974" s="60"/>
      <c r="P974" s="255"/>
      <c r="Q974" s="255"/>
      <c r="R974" s="255"/>
      <c r="S974" s="255"/>
      <c r="T974" s="255"/>
      <c r="U974" s="255"/>
      <c r="V974" s="255"/>
      <c r="W974" s="255"/>
      <c r="X974" s="60"/>
    </row>
    <row r="975" spans="1:24">
      <c r="A975" s="257"/>
      <c r="B975" s="60"/>
      <c r="C975" s="60"/>
      <c r="D975" s="60"/>
      <c r="E975" s="255"/>
      <c r="F975" s="255"/>
      <c r="G975" s="255"/>
      <c r="H975" s="255"/>
      <c r="I975" s="60"/>
      <c r="J975" s="255"/>
      <c r="K975" s="255"/>
      <c r="L975" s="255"/>
      <c r="M975" s="255"/>
      <c r="N975" s="255"/>
      <c r="O975" s="60"/>
      <c r="P975" s="255"/>
      <c r="Q975" s="255"/>
      <c r="R975" s="255"/>
      <c r="S975" s="255"/>
      <c r="T975" s="255"/>
      <c r="U975" s="255"/>
      <c r="V975" s="255"/>
      <c r="W975" s="255"/>
      <c r="X975" s="60"/>
    </row>
    <row r="976" spans="1:24">
      <c r="A976" s="257"/>
      <c r="B976" s="60"/>
      <c r="C976" s="60"/>
      <c r="D976" s="60"/>
      <c r="E976" s="255"/>
      <c r="F976" s="255"/>
      <c r="G976" s="255"/>
      <c r="H976" s="255"/>
      <c r="I976" s="60"/>
      <c r="J976" s="255"/>
      <c r="K976" s="255"/>
      <c r="L976" s="255"/>
      <c r="M976" s="255"/>
      <c r="N976" s="255"/>
      <c r="O976" s="60"/>
      <c r="P976" s="255"/>
      <c r="Q976" s="255"/>
      <c r="R976" s="255"/>
      <c r="S976" s="255"/>
      <c r="T976" s="255"/>
      <c r="U976" s="255"/>
      <c r="V976" s="255"/>
      <c r="W976" s="255"/>
      <c r="X976" s="60"/>
    </row>
    <row r="977" spans="1:24">
      <c r="A977" s="257"/>
      <c r="B977" s="60"/>
      <c r="C977" s="60"/>
      <c r="D977" s="60"/>
      <c r="E977" s="255"/>
      <c r="F977" s="255"/>
      <c r="G977" s="255"/>
      <c r="H977" s="255"/>
      <c r="I977" s="60"/>
      <c r="J977" s="255"/>
      <c r="K977" s="255"/>
      <c r="L977" s="255"/>
      <c r="M977" s="255"/>
      <c r="N977" s="255"/>
      <c r="O977" s="60"/>
      <c r="P977" s="255"/>
      <c r="Q977" s="255"/>
      <c r="R977" s="255"/>
      <c r="S977" s="255"/>
      <c r="T977" s="255"/>
      <c r="U977" s="255"/>
      <c r="V977" s="255"/>
      <c r="W977" s="255"/>
      <c r="X977" s="60"/>
    </row>
    <row r="978" spans="1:24">
      <c r="A978" s="257"/>
      <c r="B978" s="60"/>
      <c r="C978" s="60"/>
      <c r="D978" s="60"/>
      <c r="E978" s="255"/>
      <c r="F978" s="255"/>
      <c r="G978" s="255"/>
      <c r="H978" s="255"/>
      <c r="I978" s="60"/>
      <c r="J978" s="255"/>
      <c r="K978" s="255"/>
      <c r="L978" s="255"/>
      <c r="M978" s="255"/>
      <c r="N978" s="255"/>
      <c r="O978" s="60"/>
      <c r="P978" s="255"/>
      <c r="Q978" s="255"/>
      <c r="R978" s="255"/>
      <c r="S978" s="255"/>
      <c r="T978" s="255"/>
      <c r="U978" s="255"/>
      <c r="V978" s="255"/>
      <c r="W978" s="255"/>
      <c r="X978" s="60"/>
    </row>
    <row r="979" spans="1:24">
      <c r="A979" s="257"/>
      <c r="B979" s="60"/>
      <c r="C979" s="60"/>
      <c r="D979" s="60"/>
      <c r="E979" s="255"/>
      <c r="F979" s="255"/>
      <c r="G979" s="255"/>
      <c r="H979" s="255"/>
      <c r="I979" s="60"/>
      <c r="J979" s="255"/>
      <c r="K979" s="255"/>
      <c r="L979" s="255"/>
      <c r="M979" s="255"/>
      <c r="N979" s="255"/>
      <c r="O979" s="60"/>
      <c r="P979" s="255"/>
      <c r="Q979" s="255"/>
      <c r="R979" s="255"/>
      <c r="S979" s="255"/>
      <c r="T979" s="255"/>
      <c r="U979" s="255"/>
      <c r="V979" s="255"/>
      <c r="W979" s="255"/>
      <c r="X979" s="60"/>
    </row>
    <row r="980" spans="1:24">
      <c r="A980" s="257"/>
      <c r="B980" s="60"/>
      <c r="C980" s="60"/>
      <c r="D980" s="60"/>
      <c r="E980" s="255"/>
      <c r="F980" s="255"/>
      <c r="G980" s="255"/>
      <c r="H980" s="255"/>
      <c r="I980" s="60"/>
      <c r="J980" s="255"/>
      <c r="K980" s="255"/>
      <c r="L980" s="255"/>
      <c r="M980" s="255"/>
      <c r="N980" s="255"/>
      <c r="O980" s="60"/>
      <c r="P980" s="255"/>
      <c r="Q980" s="255"/>
      <c r="R980" s="255"/>
      <c r="S980" s="255"/>
      <c r="T980" s="255"/>
      <c r="U980" s="255"/>
      <c r="V980" s="255"/>
      <c r="W980" s="255"/>
      <c r="X980" s="60"/>
    </row>
    <row r="981" spans="1:24">
      <c r="A981" s="257"/>
      <c r="B981" s="60"/>
      <c r="C981" s="60"/>
      <c r="D981" s="60"/>
      <c r="E981" s="255"/>
      <c r="F981" s="255"/>
      <c r="G981" s="255"/>
      <c r="H981" s="255"/>
      <c r="I981" s="60"/>
      <c r="J981" s="255"/>
      <c r="K981" s="255"/>
      <c r="L981" s="255"/>
      <c r="M981" s="255"/>
      <c r="N981" s="255"/>
      <c r="O981" s="60"/>
      <c r="P981" s="255"/>
      <c r="Q981" s="255"/>
      <c r="R981" s="255"/>
      <c r="S981" s="255"/>
      <c r="T981" s="255"/>
      <c r="U981" s="255"/>
      <c r="V981" s="255"/>
      <c r="W981" s="255"/>
      <c r="X981" s="60"/>
    </row>
    <row r="982" spans="1:24">
      <c r="A982" s="257"/>
      <c r="B982" s="60"/>
      <c r="C982" s="60"/>
      <c r="D982" s="60"/>
      <c r="E982" s="255"/>
      <c r="F982" s="255"/>
      <c r="G982" s="255"/>
      <c r="H982" s="255"/>
      <c r="I982" s="60"/>
      <c r="J982" s="255"/>
      <c r="K982" s="255"/>
      <c r="L982" s="255"/>
      <c r="M982" s="255"/>
      <c r="N982" s="255"/>
      <c r="O982" s="60"/>
      <c r="P982" s="255"/>
      <c r="Q982" s="255"/>
      <c r="R982" s="255"/>
      <c r="S982" s="255"/>
      <c r="T982" s="255"/>
      <c r="U982" s="255"/>
      <c r="V982" s="255"/>
      <c r="W982" s="255"/>
      <c r="X982" s="60"/>
    </row>
    <row r="983" spans="1:24">
      <c r="A983" s="257"/>
      <c r="B983" s="60"/>
      <c r="C983" s="60"/>
      <c r="D983" s="60"/>
      <c r="E983" s="255"/>
      <c r="F983" s="255"/>
      <c r="G983" s="255"/>
      <c r="H983" s="255"/>
      <c r="I983" s="60"/>
      <c r="J983" s="255"/>
      <c r="K983" s="255"/>
      <c r="L983" s="255"/>
      <c r="M983" s="255"/>
      <c r="N983" s="255"/>
      <c r="O983" s="60"/>
      <c r="P983" s="255"/>
      <c r="Q983" s="255"/>
      <c r="R983" s="255"/>
      <c r="S983" s="255"/>
      <c r="T983" s="255"/>
      <c r="U983" s="255"/>
      <c r="V983" s="255"/>
      <c r="W983" s="255"/>
      <c r="X983" s="60"/>
    </row>
    <row r="984" spans="1:24">
      <c r="A984" s="257"/>
      <c r="B984" s="60"/>
      <c r="C984" s="60"/>
      <c r="D984" s="60"/>
      <c r="E984" s="255"/>
      <c r="F984" s="255"/>
      <c r="G984" s="255"/>
      <c r="H984" s="255"/>
      <c r="I984" s="60"/>
      <c r="J984" s="255"/>
      <c r="K984" s="255"/>
      <c r="L984" s="255"/>
      <c r="M984" s="255"/>
      <c r="N984" s="255"/>
      <c r="O984" s="60"/>
      <c r="P984" s="255"/>
      <c r="Q984" s="255"/>
      <c r="R984" s="255"/>
      <c r="S984" s="255"/>
      <c r="T984" s="255"/>
      <c r="U984" s="255"/>
      <c r="V984" s="255"/>
      <c r="W984" s="255"/>
      <c r="X984" s="60"/>
    </row>
    <row r="985" spans="1:24">
      <c r="A985" s="257"/>
      <c r="B985" s="60"/>
      <c r="C985" s="60"/>
      <c r="D985" s="60"/>
      <c r="E985" s="255"/>
      <c r="F985" s="255"/>
      <c r="G985" s="255"/>
      <c r="H985" s="255"/>
      <c r="I985" s="60"/>
      <c r="J985" s="255"/>
      <c r="K985" s="255"/>
      <c r="L985" s="255"/>
      <c r="M985" s="255"/>
      <c r="N985" s="255"/>
      <c r="O985" s="60"/>
      <c r="P985" s="255"/>
      <c r="Q985" s="255"/>
      <c r="R985" s="255"/>
      <c r="S985" s="255"/>
      <c r="T985" s="255"/>
      <c r="U985" s="255"/>
      <c r="V985" s="255"/>
      <c r="W985" s="255"/>
      <c r="X985" s="60"/>
    </row>
    <row r="986" spans="1:24">
      <c r="A986" s="257"/>
      <c r="B986" s="60"/>
      <c r="C986" s="60"/>
      <c r="D986" s="60"/>
      <c r="E986" s="255"/>
      <c r="F986" s="255"/>
      <c r="G986" s="255"/>
      <c r="H986" s="255"/>
      <c r="I986" s="60"/>
      <c r="J986" s="255"/>
      <c r="K986" s="255"/>
      <c r="L986" s="255"/>
      <c r="M986" s="255"/>
      <c r="N986" s="255"/>
      <c r="O986" s="60"/>
      <c r="P986" s="255"/>
      <c r="Q986" s="255"/>
      <c r="R986" s="255"/>
      <c r="S986" s="255"/>
      <c r="T986" s="255"/>
      <c r="U986" s="255"/>
      <c r="V986" s="255"/>
      <c r="W986" s="255"/>
      <c r="X986" s="60"/>
    </row>
    <row r="987" spans="1:24">
      <c r="A987" s="257"/>
      <c r="B987" s="60"/>
      <c r="C987" s="60"/>
      <c r="D987" s="60"/>
      <c r="E987" s="255"/>
      <c r="F987" s="255"/>
      <c r="G987" s="255"/>
      <c r="H987" s="255"/>
      <c r="I987" s="60"/>
      <c r="J987" s="255"/>
      <c r="K987" s="255"/>
      <c r="L987" s="255"/>
      <c r="M987" s="255"/>
      <c r="N987" s="255"/>
      <c r="O987" s="60"/>
      <c r="P987" s="255"/>
      <c r="Q987" s="255"/>
      <c r="R987" s="255"/>
      <c r="S987" s="255"/>
      <c r="T987" s="255"/>
      <c r="U987" s="255"/>
      <c r="V987" s="255"/>
      <c r="W987" s="255"/>
      <c r="X987" s="60"/>
    </row>
    <row r="988" spans="1:24">
      <c r="A988" s="257"/>
      <c r="B988" s="60"/>
      <c r="C988" s="60"/>
      <c r="D988" s="60"/>
      <c r="E988" s="255"/>
      <c r="F988" s="255"/>
      <c r="G988" s="255"/>
      <c r="H988" s="255"/>
      <c r="I988" s="60"/>
      <c r="J988" s="255"/>
      <c r="K988" s="255"/>
      <c r="L988" s="255"/>
      <c r="M988" s="255"/>
      <c r="N988" s="255"/>
      <c r="O988" s="60"/>
      <c r="P988" s="255"/>
      <c r="Q988" s="255"/>
      <c r="R988" s="255"/>
      <c r="S988" s="255"/>
      <c r="T988" s="255"/>
      <c r="U988" s="255"/>
      <c r="V988" s="255"/>
      <c r="W988" s="255"/>
      <c r="X988" s="60"/>
    </row>
    <row r="989" spans="1:24">
      <c r="A989" s="257"/>
      <c r="B989" s="60"/>
      <c r="C989" s="60"/>
      <c r="D989" s="60"/>
      <c r="E989" s="255"/>
      <c r="F989" s="255"/>
      <c r="G989" s="255"/>
      <c r="H989" s="255"/>
      <c r="I989" s="60"/>
      <c r="J989" s="255"/>
      <c r="K989" s="255"/>
      <c r="L989" s="255"/>
      <c r="M989" s="255"/>
      <c r="N989" s="255"/>
      <c r="O989" s="60"/>
      <c r="P989" s="255"/>
      <c r="Q989" s="255"/>
      <c r="R989" s="255"/>
      <c r="S989" s="255"/>
      <c r="T989" s="255"/>
      <c r="U989" s="255"/>
      <c r="V989" s="255"/>
      <c r="W989" s="255"/>
      <c r="X989" s="60"/>
    </row>
    <row r="990" spans="1:24">
      <c r="A990" s="257"/>
      <c r="B990" s="60"/>
      <c r="C990" s="60"/>
      <c r="D990" s="60"/>
      <c r="E990" s="255"/>
      <c r="F990" s="255"/>
      <c r="G990" s="255"/>
      <c r="H990" s="255"/>
      <c r="I990" s="60"/>
      <c r="J990" s="255"/>
      <c r="K990" s="255"/>
      <c r="L990" s="255"/>
      <c r="M990" s="255"/>
      <c r="N990" s="255"/>
      <c r="O990" s="60"/>
      <c r="P990" s="255"/>
      <c r="Q990" s="255"/>
      <c r="R990" s="255"/>
      <c r="S990" s="255"/>
      <c r="T990" s="255"/>
      <c r="U990" s="255"/>
      <c r="V990" s="255"/>
      <c r="W990" s="255"/>
      <c r="X990" s="60"/>
    </row>
    <row r="991" spans="1:24">
      <c r="A991" s="257"/>
      <c r="B991" s="60"/>
      <c r="C991" s="60"/>
      <c r="D991" s="60"/>
      <c r="E991" s="255"/>
      <c r="F991" s="255"/>
      <c r="G991" s="255"/>
      <c r="H991" s="255"/>
      <c r="I991" s="60"/>
      <c r="J991" s="255"/>
      <c r="K991" s="255"/>
      <c r="L991" s="255"/>
      <c r="M991" s="255"/>
      <c r="N991" s="255"/>
      <c r="O991" s="60"/>
      <c r="P991" s="255"/>
      <c r="Q991" s="255"/>
      <c r="R991" s="255"/>
      <c r="S991" s="255"/>
      <c r="T991" s="255"/>
      <c r="U991" s="255"/>
      <c r="V991" s="255"/>
      <c r="W991" s="255"/>
      <c r="X991" s="60"/>
    </row>
    <row r="992" spans="1:24">
      <c r="A992" s="257"/>
      <c r="B992" s="60"/>
      <c r="C992" s="60"/>
      <c r="D992" s="60"/>
      <c r="E992" s="255"/>
      <c r="F992" s="255"/>
      <c r="G992" s="255"/>
      <c r="H992" s="255"/>
      <c r="I992" s="60"/>
      <c r="J992" s="255"/>
      <c r="K992" s="255"/>
      <c r="L992" s="255"/>
      <c r="M992" s="255"/>
      <c r="N992" s="255"/>
      <c r="O992" s="60"/>
      <c r="P992" s="255"/>
      <c r="Q992" s="255"/>
      <c r="R992" s="255"/>
      <c r="S992" s="255"/>
      <c r="T992" s="255"/>
      <c r="U992" s="255"/>
      <c r="V992" s="255"/>
      <c r="W992" s="255"/>
      <c r="X992" s="60"/>
    </row>
    <row r="993" spans="1:24">
      <c r="A993" s="257"/>
      <c r="B993" s="60"/>
      <c r="C993" s="60"/>
      <c r="D993" s="60"/>
      <c r="E993" s="255"/>
      <c r="F993" s="255"/>
      <c r="G993" s="255"/>
      <c r="H993" s="255"/>
      <c r="I993" s="60"/>
      <c r="J993" s="255"/>
      <c r="K993" s="255"/>
      <c r="L993" s="255"/>
      <c r="M993" s="255"/>
      <c r="N993" s="255"/>
      <c r="O993" s="60"/>
      <c r="P993" s="255"/>
      <c r="Q993" s="255"/>
      <c r="R993" s="255"/>
      <c r="S993" s="255"/>
      <c r="T993" s="255"/>
      <c r="U993" s="255"/>
      <c r="V993" s="255"/>
      <c r="W993" s="255"/>
      <c r="X993" s="60"/>
    </row>
    <row r="994" spans="1:24">
      <c r="A994" s="257"/>
      <c r="B994" s="60"/>
      <c r="C994" s="60"/>
      <c r="D994" s="60"/>
      <c r="E994" s="255"/>
      <c r="F994" s="255"/>
      <c r="G994" s="255"/>
      <c r="H994" s="255"/>
      <c r="I994" s="60"/>
      <c r="J994" s="255"/>
      <c r="K994" s="255"/>
      <c r="L994" s="255"/>
      <c r="M994" s="255"/>
      <c r="N994" s="255"/>
      <c r="O994" s="60"/>
      <c r="P994" s="255"/>
      <c r="Q994" s="255"/>
      <c r="R994" s="255"/>
      <c r="S994" s="255"/>
      <c r="T994" s="255"/>
      <c r="U994" s="255"/>
      <c r="V994" s="255"/>
      <c r="W994" s="255"/>
      <c r="X994" s="60"/>
    </row>
    <row r="995" spans="1:24">
      <c r="A995" s="257"/>
      <c r="B995" s="60"/>
      <c r="C995" s="60"/>
      <c r="D995" s="60"/>
      <c r="E995" s="255"/>
      <c r="F995" s="255"/>
      <c r="G995" s="255"/>
      <c r="H995" s="255"/>
      <c r="I995" s="60"/>
      <c r="J995" s="255"/>
      <c r="K995" s="255"/>
      <c r="L995" s="255"/>
      <c r="M995" s="255"/>
      <c r="N995" s="255"/>
      <c r="O995" s="60"/>
      <c r="P995" s="255"/>
      <c r="Q995" s="255"/>
      <c r="R995" s="255"/>
      <c r="S995" s="255"/>
      <c r="T995" s="255"/>
      <c r="U995" s="255"/>
      <c r="V995" s="255"/>
      <c r="W995" s="255"/>
      <c r="X995" s="60"/>
    </row>
    <row r="996" spans="1:24">
      <c r="A996" s="257"/>
      <c r="B996" s="60"/>
      <c r="C996" s="60"/>
      <c r="D996" s="60"/>
      <c r="E996" s="255"/>
      <c r="F996" s="255"/>
      <c r="G996" s="255"/>
      <c r="H996" s="255"/>
      <c r="I996" s="60"/>
      <c r="J996" s="255"/>
      <c r="K996" s="255"/>
      <c r="L996" s="255"/>
      <c r="M996" s="255"/>
      <c r="N996" s="255"/>
      <c r="O996" s="60"/>
      <c r="P996" s="255"/>
      <c r="Q996" s="255"/>
      <c r="R996" s="255"/>
      <c r="S996" s="255"/>
      <c r="T996" s="255"/>
      <c r="U996" s="255"/>
      <c r="V996" s="255"/>
      <c r="W996" s="255"/>
      <c r="X996" s="60"/>
    </row>
    <row r="997" spans="1:24">
      <c r="A997" s="257"/>
      <c r="B997" s="60"/>
      <c r="C997" s="60"/>
      <c r="D997" s="60"/>
      <c r="E997" s="255"/>
      <c r="F997" s="255"/>
      <c r="G997" s="255"/>
      <c r="H997" s="255"/>
      <c r="I997" s="60"/>
      <c r="J997" s="255"/>
      <c r="K997" s="255"/>
      <c r="L997" s="255"/>
      <c r="M997" s="255"/>
      <c r="N997" s="255"/>
      <c r="O997" s="60"/>
      <c r="P997" s="255"/>
      <c r="Q997" s="255"/>
      <c r="R997" s="255"/>
      <c r="S997" s="255"/>
      <c r="T997" s="255"/>
      <c r="U997" s="255"/>
      <c r="V997" s="255"/>
      <c r="W997" s="255"/>
      <c r="X997" s="60"/>
    </row>
    <row r="998" spans="1:24">
      <c r="A998" s="257"/>
      <c r="B998" s="60"/>
      <c r="C998" s="60"/>
      <c r="D998" s="60"/>
      <c r="E998" s="255"/>
      <c r="F998" s="255"/>
      <c r="G998" s="255"/>
      <c r="H998" s="255"/>
      <c r="I998" s="60"/>
      <c r="J998" s="255"/>
      <c r="K998" s="255"/>
      <c r="L998" s="255"/>
      <c r="M998" s="255"/>
      <c r="N998" s="255"/>
      <c r="O998" s="60"/>
      <c r="P998" s="255"/>
      <c r="Q998" s="255"/>
      <c r="R998" s="255"/>
      <c r="S998" s="255"/>
      <c r="T998" s="255"/>
      <c r="U998" s="255"/>
      <c r="V998" s="255"/>
      <c r="W998" s="255"/>
      <c r="X998" s="60"/>
    </row>
    <row r="999" spans="1:24">
      <c r="A999" s="257"/>
      <c r="B999" s="60"/>
      <c r="C999" s="60"/>
      <c r="D999" s="60"/>
      <c r="E999" s="255"/>
      <c r="F999" s="255"/>
      <c r="G999" s="255"/>
      <c r="H999" s="255"/>
      <c r="I999" s="60"/>
      <c r="J999" s="255"/>
      <c r="K999" s="255"/>
      <c r="L999" s="255"/>
      <c r="M999" s="255"/>
      <c r="N999" s="255"/>
      <c r="O999" s="60"/>
      <c r="P999" s="255"/>
      <c r="Q999" s="255"/>
      <c r="R999" s="255"/>
      <c r="S999" s="255"/>
      <c r="T999" s="255"/>
      <c r="U999" s="255"/>
      <c r="V999" s="255"/>
      <c r="W999" s="255"/>
      <c r="X999" s="60"/>
    </row>
    <row r="1000" spans="1:24">
      <c r="A1000" s="257"/>
      <c r="B1000" s="60"/>
      <c r="C1000" s="60"/>
      <c r="D1000" s="60"/>
      <c r="E1000" s="255"/>
      <c r="F1000" s="255"/>
      <c r="G1000" s="255"/>
      <c r="H1000" s="255"/>
      <c r="I1000" s="60"/>
      <c r="J1000" s="255"/>
      <c r="K1000" s="255"/>
      <c r="L1000" s="255"/>
      <c r="M1000" s="255"/>
      <c r="N1000" s="255"/>
      <c r="O1000" s="60"/>
      <c r="P1000" s="255"/>
      <c r="Q1000" s="255"/>
      <c r="R1000" s="255"/>
      <c r="S1000" s="255"/>
      <c r="T1000" s="255"/>
      <c r="U1000" s="255"/>
      <c r="V1000" s="255"/>
      <c r="W1000" s="255"/>
      <c r="X1000" s="60"/>
    </row>
    <row r="1001" spans="1:24">
      <c r="A1001" s="257"/>
      <c r="B1001" s="60"/>
      <c r="C1001" s="60"/>
      <c r="D1001" s="60"/>
      <c r="E1001" s="255"/>
      <c r="F1001" s="255"/>
      <c r="G1001" s="255"/>
      <c r="H1001" s="255"/>
      <c r="I1001" s="60"/>
      <c r="J1001" s="255"/>
      <c r="K1001" s="255"/>
      <c r="L1001" s="255"/>
      <c r="M1001" s="255"/>
      <c r="N1001" s="255"/>
      <c r="O1001" s="60"/>
      <c r="P1001" s="255"/>
      <c r="Q1001" s="255"/>
      <c r="R1001" s="255"/>
      <c r="S1001" s="255"/>
      <c r="T1001" s="255"/>
      <c r="U1001" s="255"/>
      <c r="V1001" s="255"/>
      <c r="W1001" s="255"/>
      <c r="X1001" s="60"/>
    </row>
    <row r="1002" spans="1:24">
      <c r="A1002" s="257"/>
      <c r="B1002" s="60"/>
      <c r="C1002" s="60"/>
      <c r="D1002" s="60"/>
      <c r="E1002" s="255"/>
      <c r="F1002" s="255"/>
      <c r="G1002" s="255"/>
      <c r="H1002" s="255"/>
      <c r="I1002" s="60"/>
      <c r="J1002" s="255"/>
      <c r="K1002" s="255"/>
      <c r="L1002" s="255"/>
      <c r="M1002" s="255"/>
      <c r="N1002" s="255"/>
      <c r="O1002" s="60"/>
      <c r="P1002" s="255"/>
      <c r="Q1002" s="255"/>
      <c r="R1002" s="255"/>
      <c r="S1002" s="255"/>
      <c r="T1002" s="255"/>
      <c r="U1002" s="255"/>
      <c r="V1002" s="255"/>
      <c r="W1002" s="255"/>
      <c r="X1002" s="60"/>
    </row>
    <row r="1003" spans="1:24">
      <c r="A1003" s="257"/>
      <c r="B1003" s="60"/>
      <c r="C1003" s="60"/>
      <c r="D1003" s="60"/>
      <c r="E1003" s="255"/>
      <c r="F1003" s="255"/>
      <c r="G1003" s="255"/>
      <c r="H1003" s="255"/>
      <c r="I1003" s="60"/>
      <c r="J1003" s="255"/>
      <c r="K1003" s="255"/>
      <c r="L1003" s="255"/>
      <c r="M1003" s="255"/>
      <c r="N1003" s="255"/>
      <c r="O1003" s="60"/>
      <c r="P1003" s="255"/>
      <c r="Q1003" s="255"/>
      <c r="R1003" s="255"/>
      <c r="S1003" s="255"/>
      <c r="T1003" s="255"/>
      <c r="U1003" s="255"/>
      <c r="V1003" s="255"/>
      <c r="W1003" s="255"/>
      <c r="X1003" s="60"/>
    </row>
    <row r="1004" spans="1:24">
      <c r="A1004" s="257"/>
      <c r="B1004" s="60"/>
      <c r="C1004" s="60"/>
      <c r="D1004" s="60"/>
      <c r="E1004" s="255"/>
      <c r="F1004" s="255"/>
      <c r="G1004" s="255"/>
      <c r="H1004" s="255"/>
      <c r="I1004" s="60"/>
      <c r="J1004" s="255"/>
      <c r="K1004" s="255"/>
      <c r="L1004" s="255"/>
      <c r="M1004" s="255"/>
      <c r="N1004" s="255"/>
      <c r="O1004" s="60"/>
      <c r="P1004" s="255"/>
      <c r="Q1004" s="255"/>
      <c r="R1004" s="255"/>
      <c r="S1004" s="255"/>
      <c r="T1004" s="255"/>
      <c r="U1004" s="255"/>
      <c r="V1004" s="255"/>
      <c r="W1004" s="255"/>
      <c r="X1004" s="60"/>
    </row>
    <row r="1005" spans="1:24">
      <c r="A1005" s="257"/>
      <c r="B1005" s="60"/>
      <c r="C1005" s="60"/>
      <c r="D1005" s="60"/>
      <c r="E1005" s="255"/>
      <c r="F1005" s="255"/>
      <c r="G1005" s="255"/>
      <c r="H1005" s="255"/>
      <c r="I1005" s="60"/>
      <c r="J1005" s="255"/>
      <c r="K1005" s="255"/>
      <c r="L1005" s="255"/>
      <c r="M1005" s="255"/>
      <c r="N1005" s="255"/>
      <c r="O1005" s="60"/>
      <c r="P1005" s="255"/>
      <c r="Q1005" s="255"/>
      <c r="R1005" s="255"/>
      <c r="S1005" s="255"/>
      <c r="T1005" s="255"/>
      <c r="U1005" s="255"/>
      <c r="V1005" s="255"/>
      <c r="W1005" s="255"/>
      <c r="X1005" s="60"/>
    </row>
    <row r="1006" spans="1:24">
      <c r="A1006" s="257"/>
      <c r="B1006" s="60"/>
      <c r="C1006" s="60"/>
      <c r="D1006" s="60"/>
      <c r="E1006" s="255"/>
      <c r="F1006" s="255"/>
      <c r="G1006" s="255"/>
      <c r="H1006" s="255"/>
      <c r="I1006" s="60"/>
      <c r="J1006" s="255"/>
      <c r="K1006" s="255"/>
      <c r="L1006" s="255"/>
      <c r="M1006" s="255"/>
      <c r="N1006" s="255"/>
      <c r="O1006" s="60"/>
      <c r="P1006" s="255"/>
      <c r="Q1006" s="255"/>
      <c r="R1006" s="255"/>
      <c r="S1006" s="255"/>
      <c r="T1006" s="255"/>
      <c r="U1006" s="255"/>
      <c r="V1006" s="255"/>
      <c r="W1006" s="255"/>
      <c r="X1006" s="60"/>
    </row>
    <row r="1007" spans="1:24">
      <c r="A1007" s="257"/>
      <c r="B1007" s="60"/>
      <c r="C1007" s="60"/>
      <c r="D1007" s="60"/>
      <c r="E1007" s="255"/>
      <c r="F1007" s="255"/>
      <c r="G1007" s="255"/>
      <c r="H1007" s="255"/>
      <c r="I1007" s="60"/>
      <c r="J1007" s="255"/>
      <c r="K1007" s="255"/>
      <c r="L1007" s="255"/>
      <c r="M1007" s="255"/>
      <c r="N1007" s="255"/>
      <c r="O1007" s="60"/>
      <c r="P1007" s="255"/>
      <c r="Q1007" s="255"/>
      <c r="R1007" s="255"/>
      <c r="S1007" s="255"/>
      <c r="T1007" s="255"/>
      <c r="U1007" s="255"/>
      <c r="V1007" s="255"/>
      <c r="W1007" s="255"/>
      <c r="X1007" s="60"/>
    </row>
    <row r="1008" spans="1:24">
      <c r="A1008" s="257"/>
      <c r="B1008" s="60"/>
      <c r="C1008" s="60"/>
      <c r="D1008" s="60"/>
      <c r="E1008" s="255"/>
      <c r="F1008" s="255"/>
      <c r="G1008" s="255"/>
      <c r="H1008" s="255"/>
      <c r="I1008" s="60"/>
      <c r="J1008" s="255"/>
      <c r="K1008" s="255"/>
      <c r="L1008" s="255"/>
      <c r="M1008" s="255"/>
      <c r="N1008" s="255"/>
      <c r="O1008" s="60"/>
      <c r="P1008" s="255"/>
      <c r="Q1008" s="255"/>
      <c r="R1008" s="255"/>
      <c r="S1008" s="255"/>
      <c r="T1008" s="255"/>
      <c r="U1008" s="255"/>
      <c r="V1008" s="255"/>
      <c r="W1008" s="255"/>
      <c r="X1008" s="60"/>
    </row>
    <row r="1009" spans="1:24">
      <c r="A1009" s="257"/>
      <c r="B1009" s="60"/>
      <c r="C1009" s="60"/>
      <c r="D1009" s="60"/>
      <c r="E1009" s="255"/>
      <c r="F1009" s="255"/>
      <c r="G1009" s="255"/>
      <c r="H1009" s="255"/>
      <c r="I1009" s="60"/>
      <c r="J1009" s="255"/>
      <c r="K1009" s="255"/>
      <c r="L1009" s="255"/>
      <c r="M1009" s="255"/>
      <c r="N1009" s="255"/>
      <c r="O1009" s="60"/>
      <c r="P1009" s="255"/>
      <c r="Q1009" s="255"/>
      <c r="R1009" s="255"/>
      <c r="S1009" s="255"/>
      <c r="T1009" s="255"/>
      <c r="U1009" s="255"/>
      <c r="V1009" s="255"/>
      <c r="W1009" s="255"/>
      <c r="X1009" s="60"/>
    </row>
    <row r="1010" spans="1:24">
      <c r="A1010" s="257"/>
      <c r="B1010" s="60"/>
      <c r="C1010" s="60"/>
      <c r="D1010" s="60"/>
      <c r="E1010" s="255"/>
      <c r="F1010" s="255"/>
      <c r="G1010" s="255"/>
      <c r="H1010" s="255"/>
      <c r="I1010" s="60"/>
      <c r="J1010" s="255"/>
      <c r="K1010" s="255"/>
      <c r="L1010" s="255"/>
      <c r="M1010" s="255"/>
      <c r="N1010" s="255"/>
      <c r="O1010" s="60"/>
      <c r="P1010" s="255"/>
      <c r="Q1010" s="255"/>
      <c r="R1010" s="255"/>
      <c r="S1010" s="255"/>
      <c r="T1010" s="255"/>
      <c r="U1010" s="255"/>
      <c r="V1010" s="255"/>
      <c r="W1010" s="255"/>
      <c r="X1010" s="60"/>
    </row>
    <row r="1011" spans="1:24">
      <c r="A1011" s="257"/>
      <c r="B1011" s="60"/>
      <c r="C1011" s="60"/>
      <c r="D1011" s="60"/>
      <c r="E1011" s="255"/>
      <c r="F1011" s="255"/>
      <c r="G1011" s="255"/>
      <c r="H1011" s="255"/>
      <c r="I1011" s="60"/>
      <c r="J1011" s="255"/>
      <c r="K1011" s="255"/>
      <c r="L1011" s="255"/>
      <c r="M1011" s="255"/>
      <c r="N1011" s="255"/>
      <c r="O1011" s="60"/>
      <c r="P1011" s="255"/>
      <c r="Q1011" s="255"/>
      <c r="R1011" s="255"/>
      <c r="S1011" s="255"/>
      <c r="T1011" s="255"/>
      <c r="U1011" s="255"/>
      <c r="V1011" s="255"/>
      <c r="W1011" s="255"/>
      <c r="X1011" s="60"/>
    </row>
    <row r="1012" spans="1:24">
      <c r="A1012" s="257"/>
      <c r="B1012" s="60"/>
      <c r="C1012" s="60"/>
      <c r="D1012" s="60"/>
      <c r="E1012" s="255"/>
      <c r="F1012" s="255"/>
      <c r="G1012" s="255"/>
      <c r="H1012" s="255"/>
      <c r="I1012" s="60"/>
      <c r="J1012" s="255"/>
      <c r="K1012" s="255"/>
      <c r="L1012" s="255"/>
      <c r="M1012" s="255"/>
      <c r="N1012" s="255"/>
      <c r="O1012" s="60"/>
      <c r="P1012" s="255"/>
      <c r="Q1012" s="255"/>
      <c r="R1012" s="255"/>
      <c r="S1012" s="255"/>
      <c r="T1012" s="255"/>
      <c r="U1012" s="255"/>
      <c r="V1012" s="255"/>
      <c r="W1012" s="255"/>
      <c r="X1012" s="60"/>
    </row>
    <row r="1013" spans="1:24">
      <c r="A1013" s="257"/>
      <c r="B1013" s="60"/>
      <c r="C1013" s="60"/>
      <c r="D1013" s="60"/>
      <c r="E1013" s="255"/>
      <c r="F1013" s="255"/>
      <c r="G1013" s="255"/>
      <c r="H1013" s="255"/>
      <c r="I1013" s="60"/>
      <c r="J1013" s="255"/>
      <c r="K1013" s="255"/>
      <c r="L1013" s="255"/>
      <c r="M1013" s="255"/>
      <c r="N1013" s="255"/>
      <c r="O1013" s="60"/>
      <c r="P1013" s="255"/>
      <c r="Q1013" s="255"/>
      <c r="R1013" s="255"/>
      <c r="S1013" s="255"/>
      <c r="T1013" s="255"/>
      <c r="U1013" s="255"/>
      <c r="V1013" s="255"/>
      <c r="W1013" s="255"/>
      <c r="X1013" s="60"/>
    </row>
    <row r="1014" spans="1:24">
      <c r="A1014" s="257"/>
      <c r="B1014" s="60"/>
      <c r="C1014" s="60"/>
      <c r="D1014" s="60"/>
      <c r="E1014" s="255"/>
      <c r="F1014" s="255"/>
      <c r="G1014" s="255"/>
      <c r="H1014" s="255"/>
      <c r="I1014" s="60"/>
      <c r="J1014" s="255"/>
      <c r="K1014" s="255"/>
      <c r="L1014" s="255"/>
      <c r="M1014" s="255"/>
      <c r="N1014" s="255"/>
      <c r="O1014" s="60"/>
      <c r="P1014" s="255"/>
      <c r="Q1014" s="255"/>
      <c r="R1014" s="255"/>
      <c r="S1014" s="255"/>
      <c r="T1014" s="255"/>
      <c r="U1014" s="255"/>
      <c r="V1014" s="255"/>
      <c r="W1014" s="255"/>
      <c r="X1014" s="60"/>
    </row>
    <row r="1015" spans="1:24">
      <c r="A1015" s="257"/>
      <c r="B1015" s="60"/>
      <c r="C1015" s="60"/>
      <c r="D1015" s="60"/>
      <c r="E1015" s="255"/>
      <c r="F1015" s="255"/>
      <c r="G1015" s="255"/>
      <c r="H1015" s="255"/>
      <c r="I1015" s="60"/>
      <c r="J1015" s="255"/>
      <c r="K1015" s="255"/>
      <c r="L1015" s="255"/>
      <c r="M1015" s="255"/>
      <c r="N1015" s="255"/>
      <c r="O1015" s="60"/>
      <c r="P1015" s="255"/>
      <c r="Q1015" s="255"/>
      <c r="R1015" s="255"/>
      <c r="S1015" s="255"/>
      <c r="T1015" s="255"/>
      <c r="U1015" s="255"/>
      <c r="V1015" s="255"/>
      <c r="W1015" s="255"/>
      <c r="X1015" s="60"/>
    </row>
    <row r="1016" spans="1:24">
      <c r="A1016" s="257"/>
      <c r="B1016" s="60"/>
      <c r="C1016" s="60"/>
      <c r="D1016" s="60"/>
      <c r="E1016" s="255"/>
      <c r="F1016" s="255"/>
      <c r="G1016" s="255"/>
      <c r="H1016" s="255"/>
      <c r="I1016" s="60"/>
      <c r="J1016" s="255"/>
      <c r="K1016" s="255"/>
      <c r="L1016" s="255"/>
      <c r="M1016" s="255"/>
      <c r="N1016" s="255"/>
      <c r="O1016" s="60"/>
      <c r="P1016" s="255"/>
      <c r="Q1016" s="255"/>
      <c r="R1016" s="255"/>
      <c r="S1016" s="255"/>
      <c r="T1016" s="255"/>
      <c r="U1016" s="255"/>
      <c r="V1016" s="255"/>
      <c r="W1016" s="255"/>
      <c r="X1016" s="60"/>
    </row>
    <row r="1017" spans="1:24">
      <c r="A1017" s="257"/>
      <c r="B1017" s="60"/>
      <c r="C1017" s="60"/>
      <c r="D1017" s="60"/>
      <c r="E1017" s="255"/>
      <c r="F1017" s="255"/>
      <c r="G1017" s="255"/>
      <c r="H1017" s="255"/>
      <c r="I1017" s="60"/>
      <c r="J1017" s="255"/>
      <c r="K1017" s="255"/>
      <c r="L1017" s="255"/>
      <c r="M1017" s="255"/>
      <c r="N1017" s="255"/>
      <c r="O1017" s="60"/>
      <c r="P1017" s="255"/>
      <c r="Q1017" s="255"/>
      <c r="R1017" s="255"/>
      <c r="S1017" s="255"/>
      <c r="T1017" s="255"/>
      <c r="U1017" s="255"/>
      <c r="V1017" s="255"/>
      <c r="W1017" s="255"/>
      <c r="X1017" s="60"/>
    </row>
    <row r="1018" spans="1:24">
      <c r="A1018" s="257"/>
      <c r="B1018" s="60"/>
      <c r="C1018" s="60"/>
      <c r="D1018" s="60"/>
      <c r="E1018" s="255"/>
      <c r="F1018" s="255"/>
      <c r="G1018" s="255"/>
      <c r="H1018" s="255"/>
      <c r="I1018" s="60"/>
      <c r="J1018" s="255"/>
      <c r="K1018" s="255"/>
      <c r="L1018" s="255"/>
      <c r="M1018" s="255"/>
      <c r="N1018" s="255"/>
      <c r="O1018" s="60"/>
      <c r="P1018" s="255"/>
      <c r="Q1018" s="255"/>
      <c r="R1018" s="255"/>
      <c r="S1018" s="255"/>
      <c r="T1018" s="255"/>
      <c r="U1018" s="255"/>
      <c r="V1018" s="255"/>
      <c r="W1018" s="255"/>
      <c r="X1018" s="60"/>
    </row>
    <row r="1019" spans="1:24">
      <c r="A1019" s="257"/>
      <c r="B1019" s="60"/>
      <c r="C1019" s="60"/>
      <c r="D1019" s="60"/>
      <c r="E1019" s="255"/>
      <c r="F1019" s="255"/>
      <c r="G1019" s="255"/>
      <c r="H1019" s="255"/>
      <c r="I1019" s="60"/>
      <c r="J1019" s="255"/>
      <c r="K1019" s="255"/>
      <c r="L1019" s="255"/>
      <c r="M1019" s="255"/>
      <c r="N1019" s="255"/>
      <c r="O1019" s="60"/>
      <c r="P1019" s="255"/>
      <c r="Q1019" s="255"/>
      <c r="R1019" s="255"/>
      <c r="S1019" s="255"/>
      <c r="T1019" s="255"/>
      <c r="U1019" s="255"/>
      <c r="V1019" s="255"/>
      <c r="W1019" s="255"/>
      <c r="X1019" s="60"/>
    </row>
    <row r="1020" spans="1:24">
      <c r="A1020" s="257"/>
      <c r="B1020" s="60"/>
      <c r="C1020" s="60"/>
      <c r="D1020" s="60"/>
      <c r="E1020" s="255"/>
      <c r="F1020" s="255"/>
      <c r="G1020" s="255"/>
      <c r="H1020" s="255"/>
      <c r="I1020" s="60"/>
      <c r="J1020" s="255"/>
      <c r="K1020" s="255"/>
      <c r="L1020" s="255"/>
      <c r="M1020" s="255"/>
      <c r="N1020" s="255"/>
      <c r="O1020" s="60"/>
      <c r="P1020" s="255"/>
      <c r="Q1020" s="255"/>
      <c r="R1020" s="255"/>
      <c r="S1020" s="255"/>
      <c r="T1020" s="255"/>
      <c r="U1020" s="255"/>
      <c r="V1020" s="255"/>
      <c r="W1020" s="255"/>
      <c r="X1020" s="60"/>
    </row>
    <row r="1021" spans="1:24">
      <c r="A1021" s="257"/>
      <c r="B1021" s="60"/>
      <c r="C1021" s="60"/>
      <c r="D1021" s="60"/>
      <c r="E1021" s="255"/>
      <c r="F1021" s="255"/>
      <c r="G1021" s="255"/>
      <c r="H1021" s="255"/>
      <c r="I1021" s="60"/>
      <c r="J1021" s="255"/>
      <c r="K1021" s="255"/>
      <c r="L1021" s="255"/>
      <c r="M1021" s="255"/>
      <c r="N1021" s="255"/>
      <c r="O1021" s="60"/>
      <c r="P1021" s="255"/>
      <c r="Q1021" s="255"/>
      <c r="R1021" s="255"/>
      <c r="S1021" s="255"/>
      <c r="T1021" s="255"/>
      <c r="U1021" s="255"/>
      <c r="V1021" s="255"/>
      <c r="W1021" s="255"/>
      <c r="X1021" s="60"/>
    </row>
    <row r="1022" spans="1:24">
      <c r="A1022" s="257"/>
      <c r="B1022" s="60"/>
      <c r="C1022" s="60"/>
      <c r="D1022" s="60"/>
      <c r="E1022" s="255"/>
      <c r="F1022" s="255"/>
      <c r="G1022" s="255"/>
      <c r="H1022" s="255"/>
      <c r="I1022" s="60"/>
      <c r="J1022" s="255"/>
      <c r="K1022" s="255"/>
      <c r="L1022" s="255"/>
      <c r="M1022" s="255"/>
      <c r="N1022" s="255"/>
      <c r="O1022" s="60"/>
      <c r="P1022" s="255"/>
      <c r="Q1022" s="255"/>
      <c r="R1022" s="255"/>
      <c r="S1022" s="255"/>
      <c r="T1022" s="255"/>
      <c r="U1022" s="255"/>
      <c r="V1022" s="255"/>
      <c r="W1022" s="255"/>
      <c r="X1022" s="60"/>
    </row>
    <row r="1023" spans="1:24">
      <c r="A1023" s="257"/>
      <c r="B1023" s="60"/>
      <c r="C1023" s="60"/>
      <c r="D1023" s="60"/>
      <c r="E1023" s="255"/>
      <c r="F1023" s="255"/>
      <c r="G1023" s="255"/>
      <c r="H1023" s="255"/>
      <c r="I1023" s="60"/>
      <c r="J1023" s="255"/>
      <c r="K1023" s="255"/>
      <c r="L1023" s="255"/>
      <c r="M1023" s="255"/>
      <c r="N1023" s="255"/>
      <c r="O1023" s="60"/>
      <c r="P1023" s="255"/>
      <c r="Q1023" s="255"/>
      <c r="R1023" s="255"/>
      <c r="S1023" s="255"/>
      <c r="T1023" s="255"/>
      <c r="U1023" s="255"/>
      <c r="V1023" s="255"/>
      <c r="W1023" s="255"/>
      <c r="X1023" s="60"/>
    </row>
    <row r="1024" spans="1:24">
      <c r="A1024" s="257"/>
      <c r="B1024" s="60"/>
      <c r="C1024" s="60"/>
      <c r="D1024" s="60"/>
      <c r="E1024" s="255"/>
      <c r="F1024" s="255"/>
      <c r="G1024" s="255"/>
      <c r="H1024" s="255"/>
      <c r="I1024" s="60"/>
      <c r="J1024" s="255"/>
      <c r="K1024" s="255"/>
      <c r="L1024" s="255"/>
      <c r="M1024" s="255"/>
      <c r="N1024" s="255"/>
      <c r="O1024" s="60"/>
      <c r="P1024" s="255"/>
      <c r="Q1024" s="255"/>
      <c r="R1024" s="255"/>
      <c r="S1024" s="255"/>
      <c r="T1024" s="255"/>
      <c r="U1024" s="255"/>
      <c r="V1024" s="255"/>
      <c r="W1024" s="255"/>
      <c r="X1024" s="60"/>
    </row>
    <row r="1025" spans="1:24">
      <c r="A1025" s="257"/>
      <c r="B1025" s="60"/>
      <c r="C1025" s="60"/>
      <c r="D1025" s="60"/>
      <c r="E1025" s="255"/>
      <c r="F1025" s="255"/>
      <c r="G1025" s="255"/>
      <c r="H1025" s="255"/>
      <c r="I1025" s="60"/>
      <c r="J1025" s="255"/>
      <c r="K1025" s="255"/>
      <c r="L1025" s="255"/>
      <c r="M1025" s="255"/>
      <c r="N1025" s="255"/>
      <c r="O1025" s="60"/>
      <c r="P1025" s="255"/>
      <c r="Q1025" s="255"/>
      <c r="R1025" s="255"/>
      <c r="S1025" s="255"/>
      <c r="T1025" s="255"/>
      <c r="U1025" s="255"/>
      <c r="V1025" s="255"/>
      <c r="W1025" s="255"/>
      <c r="X1025" s="60"/>
    </row>
    <row r="1026" spans="1:24">
      <c r="A1026" s="257"/>
      <c r="B1026" s="60"/>
      <c r="C1026" s="60"/>
      <c r="D1026" s="60"/>
      <c r="E1026" s="255"/>
      <c r="F1026" s="255"/>
      <c r="G1026" s="255"/>
      <c r="H1026" s="255"/>
      <c r="I1026" s="60"/>
      <c r="J1026" s="255"/>
      <c r="K1026" s="255"/>
      <c r="L1026" s="255"/>
      <c r="M1026" s="255"/>
      <c r="N1026" s="255"/>
      <c r="O1026" s="60"/>
      <c r="P1026" s="255"/>
      <c r="Q1026" s="255"/>
      <c r="R1026" s="255"/>
      <c r="S1026" s="255"/>
      <c r="T1026" s="255"/>
      <c r="U1026" s="255"/>
      <c r="V1026" s="255"/>
      <c r="W1026" s="255"/>
      <c r="X1026" s="60"/>
    </row>
    <row r="1027" spans="1:24">
      <c r="A1027" s="257"/>
      <c r="B1027" s="60"/>
      <c r="C1027" s="60"/>
      <c r="D1027" s="60"/>
      <c r="E1027" s="255"/>
      <c r="F1027" s="255"/>
      <c r="G1027" s="255"/>
      <c r="H1027" s="255"/>
      <c r="I1027" s="60"/>
      <c r="J1027" s="255"/>
      <c r="K1027" s="255"/>
      <c r="L1027" s="255"/>
      <c r="M1027" s="255"/>
      <c r="N1027" s="255"/>
      <c r="O1027" s="60"/>
      <c r="P1027" s="255"/>
      <c r="Q1027" s="255"/>
      <c r="R1027" s="255"/>
      <c r="S1027" s="255"/>
      <c r="T1027" s="255"/>
      <c r="U1027" s="255"/>
      <c r="V1027" s="255"/>
      <c r="W1027" s="255"/>
      <c r="X1027" s="60"/>
    </row>
    <row r="1028" spans="1:24">
      <c r="A1028" s="257"/>
      <c r="B1028" s="60"/>
      <c r="C1028" s="60"/>
      <c r="D1028" s="60"/>
      <c r="E1028" s="255"/>
      <c r="F1028" s="255"/>
      <c r="G1028" s="255"/>
      <c r="H1028" s="255"/>
      <c r="I1028" s="60"/>
      <c r="J1028" s="255"/>
      <c r="K1028" s="255"/>
      <c r="L1028" s="255"/>
      <c r="M1028" s="255"/>
      <c r="N1028" s="255"/>
      <c r="O1028" s="60"/>
      <c r="P1028" s="255"/>
      <c r="Q1028" s="255"/>
      <c r="R1028" s="255"/>
      <c r="S1028" s="255"/>
      <c r="T1028" s="255"/>
      <c r="U1028" s="255"/>
      <c r="V1028" s="255"/>
      <c r="W1028" s="255"/>
      <c r="X1028" s="60"/>
    </row>
    <row r="1029" spans="1:24">
      <c r="A1029" s="257"/>
      <c r="B1029" s="60"/>
      <c r="C1029" s="60"/>
      <c r="D1029" s="60"/>
      <c r="E1029" s="255"/>
      <c r="F1029" s="255"/>
      <c r="G1029" s="255"/>
      <c r="H1029" s="255"/>
      <c r="I1029" s="60"/>
      <c r="J1029" s="255"/>
      <c r="K1029" s="255"/>
      <c r="L1029" s="255"/>
      <c r="M1029" s="255"/>
      <c r="N1029" s="255"/>
      <c r="O1029" s="60"/>
      <c r="P1029" s="255"/>
      <c r="Q1029" s="255"/>
      <c r="R1029" s="255"/>
      <c r="S1029" s="255"/>
      <c r="T1029" s="255"/>
      <c r="U1029" s="255"/>
      <c r="V1029" s="255"/>
      <c r="W1029" s="255"/>
      <c r="X1029" s="60"/>
    </row>
    <row r="1030" spans="1:24">
      <c r="A1030" s="257"/>
      <c r="B1030" s="60"/>
      <c r="C1030" s="60"/>
      <c r="D1030" s="60"/>
      <c r="E1030" s="255"/>
      <c r="F1030" s="255"/>
      <c r="G1030" s="255"/>
      <c r="H1030" s="255"/>
      <c r="I1030" s="60"/>
      <c r="J1030" s="255"/>
      <c r="K1030" s="255"/>
      <c r="L1030" s="255"/>
      <c r="M1030" s="255"/>
      <c r="N1030" s="255"/>
      <c r="O1030" s="60"/>
      <c r="P1030" s="255"/>
      <c r="Q1030" s="255"/>
      <c r="R1030" s="255"/>
      <c r="S1030" s="255"/>
      <c r="T1030" s="255"/>
      <c r="U1030" s="255"/>
      <c r="V1030" s="255"/>
      <c r="W1030" s="255"/>
      <c r="X1030" s="60"/>
    </row>
    <row r="1031" spans="1:24">
      <c r="A1031" s="257"/>
      <c r="B1031" s="60"/>
      <c r="C1031" s="60"/>
      <c r="D1031" s="60"/>
      <c r="E1031" s="255"/>
      <c r="F1031" s="255"/>
      <c r="G1031" s="255"/>
      <c r="H1031" s="255"/>
      <c r="I1031" s="60"/>
      <c r="J1031" s="255"/>
      <c r="K1031" s="255"/>
      <c r="L1031" s="255"/>
      <c r="M1031" s="255"/>
      <c r="N1031" s="255"/>
      <c r="O1031" s="60"/>
      <c r="P1031" s="255"/>
      <c r="Q1031" s="255"/>
      <c r="R1031" s="255"/>
      <c r="S1031" s="255"/>
      <c r="T1031" s="255"/>
      <c r="U1031" s="255"/>
      <c r="V1031" s="255"/>
      <c r="W1031" s="255"/>
      <c r="X1031" s="60"/>
    </row>
    <row r="1032" spans="1:24">
      <c r="A1032" s="257"/>
      <c r="B1032" s="60"/>
      <c r="C1032" s="60"/>
      <c r="D1032" s="60"/>
      <c r="E1032" s="255"/>
      <c r="F1032" s="255"/>
      <c r="G1032" s="255"/>
      <c r="H1032" s="255"/>
      <c r="I1032" s="60"/>
      <c r="J1032" s="255"/>
      <c r="K1032" s="255"/>
      <c r="L1032" s="255"/>
      <c r="M1032" s="255"/>
      <c r="N1032" s="255"/>
      <c r="O1032" s="60"/>
      <c r="P1032" s="255"/>
      <c r="Q1032" s="255"/>
      <c r="R1032" s="255"/>
      <c r="S1032" s="255"/>
      <c r="T1032" s="255"/>
      <c r="U1032" s="255"/>
      <c r="V1032" s="255"/>
      <c r="W1032" s="255"/>
      <c r="X1032" s="60"/>
    </row>
    <row r="1033" spans="1:24">
      <c r="A1033" s="257"/>
      <c r="B1033" s="60"/>
      <c r="C1033" s="60"/>
      <c r="D1033" s="60"/>
      <c r="E1033" s="255"/>
      <c r="F1033" s="255"/>
      <c r="G1033" s="255"/>
      <c r="H1033" s="255"/>
      <c r="I1033" s="60"/>
      <c r="J1033" s="255"/>
      <c r="K1033" s="255"/>
      <c r="L1033" s="255"/>
      <c r="M1033" s="255"/>
      <c r="N1033" s="255"/>
      <c r="O1033" s="60"/>
      <c r="P1033" s="255"/>
      <c r="Q1033" s="255"/>
      <c r="R1033" s="255"/>
      <c r="S1033" s="255"/>
      <c r="T1033" s="255"/>
      <c r="U1033" s="255"/>
      <c r="V1033" s="255"/>
      <c r="W1033" s="255"/>
      <c r="X1033" s="60"/>
    </row>
    <row r="1034" spans="1:24">
      <c r="A1034" s="257"/>
      <c r="B1034" s="60"/>
      <c r="C1034" s="60"/>
      <c r="D1034" s="60"/>
      <c r="E1034" s="255"/>
      <c r="F1034" s="255"/>
      <c r="G1034" s="255"/>
      <c r="H1034" s="255"/>
      <c r="I1034" s="60"/>
      <c r="J1034" s="255"/>
      <c r="K1034" s="255"/>
      <c r="L1034" s="255"/>
      <c r="M1034" s="255"/>
      <c r="N1034" s="255"/>
      <c r="O1034" s="60"/>
      <c r="P1034" s="255"/>
      <c r="Q1034" s="255"/>
      <c r="R1034" s="255"/>
      <c r="S1034" s="255"/>
      <c r="T1034" s="255"/>
      <c r="U1034" s="255"/>
      <c r="V1034" s="255"/>
      <c r="W1034" s="255"/>
      <c r="X1034" s="60"/>
    </row>
    <row r="1035" spans="1:24">
      <c r="A1035" s="257"/>
      <c r="B1035" s="60"/>
      <c r="C1035" s="60"/>
      <c r="D1035" s="60"/>
      <c r="E1035" s="255"/>
      <c r="F1035" s="255"/>
      <c r="G1035" s="255"/>
      <c r="H1035" s="255"/>
      <c r="I1035" s="60"/>
      <c r="J1035" s="255"/>
      <c r="K1035" s="255"/>
      <c r="L1035" s="255"/>
      <c r="M1035" s="255"/>
      <c r="N1035" s="255"/>
      <c r="O1035" s="60"/>
      <c r="P1035" s="255"/>
      <c r="Q1035" s="255"/>
      <c r="R1035" s="255"/>
      <c r="S1035" s="255"/>
      <c r="T1035" s="255"/>
      <c r="U1035" s="255"/>
      <c r="V1035" s="255"/>
      <c r="W1035" s="255"/>
      <c r="X1035" s="60"/>
    </row>
    <row r="1036" spans="1:24">
      <c r="A1036" s="257"/>
      <c r="B1036" s="60"/>
      <c r="C1036" s="60"/>
      <c r="D1036" s="60"/>
      <c r="E1036" s="255"/>
      <c r="F1036" s="255"/>
      <c r="G1036" s="255"/>
      <c r="H1036" s="255"/>
      <c r="I1036" s="60"/>
      <c r="J1036" s="255"/>
      <c r="K1036" s="255"/>
      <c r="L1036" s="255"/>
      <c r="M1036" s="255"/>
      <c r="N1036" s="255"/>
      <c r="O1036" s="60"/>
      <c r="P1036" s="255"/>
      <c r="Q1036" s="255"/>
      <c r="R1036" s="255"/>
      <c r="S1036" s="255"/>
      <c r="T1036" s="255"/>
      <c r="U1036" s="255"/>
      <c r="V1036" s="255"/>
      <c r="W1036" s="255"/>
      <c r="X1036" s="60"/>
    </row>
    <row r="1037" spans="1:24">
      <c r="A1037" s="257"/>
      <c r="B1037" s="60"/>
      <c r="C1037" s="60"/>
      <c r="D1037" s="60"/>
      <c r="E1037" s="255"/>
      <c r="F1037" s="255"/>
      <c r="G1037" s="255"/>
      <c r="H1037" s="255"/>
      <c r="I1037" s="60"/>
      <c r="J1037" s="255"/>
      <c r="K1037" s="255"/>
      <c r="L1037" s="255"/>
      <c r="M1037" s="255"/>
      <c r="N1037" s="255"/>
      <c r="O1037" s="60"/>
      <c r="P1037" s="255"/>
      <c r="Q1037" s="255"/>
      <c r="R1037" s="255"/>
      <c r="S1037" s="255"/>
      <c r="T1037" s="255"/>
      <c r="U1037" s="255"/>
      <c r="V1037" s="255"/>
      <c r="W1037" s="255"/>
      <c r="X1037" s="60"/>
    </row>
    <row r="1038" spans="1:24">
      <c r="A1038" s="257"/>
      <c r="B1038" s="60"/>
      <c r="C1038" s="60"/>
      <c r="D1038" s="60"/>
      <c r="E1038" s="255"/>
      <c r="F1038" s="255"/>
      <c r="G1038" s="255"/>
      <c r="H1038" s="255"/>
      <c r="I1038" s="60"/>
      <c r="J1038" s="255"/>
      <c r="K1038" s="255"/>
      <c r="L1038" s="255"/>
      <c r="M1038" s="255"/>
      <c r="N1038" s="255"/>
      <c r="O1038" s="60"/>
      <c r="P1038" s="255"/>
      <c r="Q1038" s="255"/>
      <c r="R1038" s="255"/>
      <c r="S1038" s="255"/>
      <c r="T1038" s="255"/>
      <c r="U1038" s="255"/>
      <c r="V1038" s="255"/>
      <c r="W1038" s="255"/>
      <c r="X1038" s="60"/>
    </row>
    <row r="1039" spans="1:24">
      <c r="A1039" s="257"/>
      <c r="B1039" s="60"/>
      <c r="C1039" s="60"/>
      <c r="D1039" s="60"/>
      <c r="E1039" s="255"/>
      <c r="F1039" s="255"/>
      <c r="G1039" s="255"/>
      <c r="H1039" s="255"/>
      <c r="I1039" s="60"/>
      <c r="J1039" s="255"/>
      <c r="K1039" s="255"/>
      <c r="L1039" s="255"/>
      <c r="M1039" s="255"/>
      <c r="N1039" s="255"/>
      <c r="O1039" s="60"/>
      <c r="P1039" s="255"/>
      <c r="Q1039" s="255"/>
      <c r="R1039" s="255"/>
      <c r="S1039" s="255"/>
      <c r="T1039" s="255"/>
      <c r="U1039" s="255"/>
      <c r="V1039" s="255"/>
      <c r="W1039" s="255"/>
      <c r="X1039" s="60"/>
    </row>
    <row r="1040" spans="1:24">
      <c r="A1040" s="257"/>
      <c r="B1040" s="60"/>
      <c r="C1040" s="60"/>
      <c r="D1040" s="60"/>
      <c r="E1040" s="255"/>
      <c r="F1040" s="255"/>
      <c r="G1040" s="255"/>
      <c r="H1040" s="255"/>
      <c r="I1040" s="60"/>
      <c r="J1040" s="255"/>
      <c r="K1040" s="255"/>
      <c r="L1040" s="255"/>
      <c r="M1040" s="255"/>
      <c r="N1040" s="255"/>
      <c r="O1040" s="60"/>
      <c r="P1040" s="255"/>
      <c r="Q1040" s="255"/>
      <c r="R1040" s="255"/>
      <c r="S1040" s="255"/>
      <c r="T1040" s="255"/>
      <c r="U1040" s="255"/>
      <c r="V1040" s="255"/>
      <c r="W1040" s="255"/>
      <c r="X1040" s="60"/>
    </row>
    <row r="1041" spans="1:24">
      <c r="A1041" s="257"/>
      <c r="B1041" s="60"/>
      <c r="C1041" s="60"/>
      <c r="D1041" s="60"/>
      <c r="E1041" s="255"/>
      <c r="F1041" s="255"/>
      <c r="G1041" s="255"/>
      <c r="H1041" s="255"/>
      <c r="I1041" s="60"/>
      <c r="J1041" s="255"/>
      <c r="K1041" s="255"/>
      <c r="L1041" s="255"/>
      <c r="M1041" s="255"/>
      <c r="N1041" s="255"/>
      <c r="O1041" s="60"/>
      <c r="P1041" s="255"/>
      <c r="Q1041" s="255"/>
      <c r="R1041" s="255"/>
      <c r="S1041" s="255"/>
      <c r="T1041" s="255"/>
      <c r="U1041" s="255"/>
      <c r="V1041" s="255"/>
      <c r="W1041" s="255"/>
      <c r="X1041" s="60"/>
    </row>
    <row r="1042" spans="1:24">
      <c r="A1042" s="257"/>
      <c r="B1042" s="60"/>
      <c r="C1042" s="60"/>
      <c r="D1042" s="60"/>
      <c r="E1042" s="255"/>
      <c r="F1042" s="255"/>
      <c r="G1042" s="255"/>
      <c r="H1042" s="255"/>
      <c r="I1042" s="60"/>
      <c r="J1042" s="255"/>
      <c r="K1042" s="255"/>
      <c r="L1042" s="255"/>
      <c r="M1042" s="255"/>
      <c r="N1042" s="255"/>
      <c r="O1042" s="60"/>
      <c r="P1042" s="255"/>
      <c r="Q1042" s="255"/>
      <c r="R1042" s="255"/>
      <c r="S1042" s="255"/>
      <c r="T1042" s="255"/>
      <c r="U1042" s="255"/>
      <c r="V1042" s="255"/>
      <c r="W1042" s="255"/>
      <c r="X1042" s="60"/>
    </row>
    <row r="1043" spans="1:24">
      <c r="A1043" s="257"/>
      <c r="B1043" s="60"/>
      <c r="C1043" s="60"/>
      <c r="D1043" s="60"/>
      <c r="E1043" s="255"/>
      <c r="F1043" s="255"/>
      <c r="G1043" s="255"/>
      <c r="H1043" s="255"/>
      <c r="I1043" s="60"/>
      <c r="J1043" s="255"/>
      <c r="K1043" s="255"/>
      <c r="L1043" s="255"/>
      <c r="M1043" s="255"/>
      <c r="N1043" s="255"/>
      <c r="O1043" s="60"/>
      <c r="P1043" s="255"/>
      <c r="Q1043" s="255"/>
      <c r="R1043" s="255"/>
      <c r="S1043" s="255"/>
      <c r="T1043" s="255"/>
      <c r="U1043" s="255"/>
      <c r="V1043" s="255"/>
      <c r="W1043" s="255"/>
      <c r="X1043" s="60"/>
    </row>
    <row r="1044" spans="1:24">
      <c r="A1044" s="257"/>
      <c r="B1044" s="60"/>
      <c r="C1044" s="60"/>
      <c r="D1044" s="60"/>
      <c r="E1044" s="255"/>
      <c r="F1044" s="255"/>
      <c r="G1044" s="255"/>
      <c r="H1044" s="255"/>
      <c r="I1044" s="60"/>
      <c r="J1044" s="255"/>
      <c r="K1044" s="255"/>
      <c r="L1044" s="255"/>
      <c r="M1044" s="255"/>
      <c r="N1044" s="255"/>
      <c r="O1044" s="60"/>
      <c r="P1044" s="255"/>
      <c r="Q1044" s="255"/>
      <c r="R1044" s="255"/>
      <c r="S1044" s="255"/>
      <c r="T1044" s="255"/>
      <c r="U1044" s="255"/>
      <c r="V1044" s="255"/>
      <c r="W1044" s="255"/>
      <c r="X1044" s="60"/>
    </row>
    <row r="1045" spans="1:24">
      <c r="A1045" s="257"/>
      <c r="B1045" s="60"/>
      <c r="C1045" s="60"/>
      <c r="D1045" s="60"/>
      <c r="E1045" s="255"/>
      <c r="F1045" s="255"/>
      <c r="G1045" s="255"/>
      <c r="H1045" s="255"/>
      <c r="I1045" s="60"/>
      <c r="J1045" s="255"/>
      <c r="K1045" s="255"/>
      <c r="L1045" s="255"/>
      <c r="M1045" s="255"/>
      <c r="N1045" s="255"/>
      <c r="O1045" s="60"/>
      <c r="P1045" s="255"/>
      <c r="Q1045" s="255"/>
      <c r="R1045" s="255"/>
      <c r="S1045" s="255"/>
      <c r="T1045" s="255"/>
      <c r="U1045" s="255"/>
      <c r="V1045" s="255"/>
      <c r="W1045" s="255"/>
      <c r="X1045" s="60"/>
    </row>
    <row r="1046" spans="1:24">
      <c r="A1046" s="257"/>
      <c r="B1046" s="60"/>
      <c r="C1046" s="60"/>
      <c r="D1046" s="60"/>
      <c r="E1046" s="255"/>
      <c r="F1046" s="255"/>
      <c r="G1046" s="255"/>
      <c r="H1046" s="255"/>
      <c r="I1046" s="60"/>
      <c r="J1046" s="255"/>
      <c r="K1046" s="255"/>
      <c r="L1046" s="255"/>
      <c r="M1046" s="255"/>
      <c r="N1046" s="255"/>
      <c r="O1046" s="60"/>
      <c r="P1046" s="255"/>
      <c r="Q1046" s="255"/>
      <c r="R1046" s="255"/>
      <c r="S1046" s="255"/>
      <c r="T1046" s="255"/>
      <c r="U1046" s="255"/>
      <c r="V1046" s="255"/>
      <c r="W1046" s="255"/>
      <c r="X1046" s="60"/>
    </row>
    <row r="1047" spans="1:24">
      <c r="A1047" s="257"/>
      <c r="B1047" s="60"/>
      <c r="C1047" s="60"/>
      <c r="D1047" s="60"/>
      <c r="E1047" s="255"/>
      <c r="F1047" s="255"/>
      <c r="G1047" s="255"/>
      <c r="H1047" s="255"/>
      <c r="I1047" s="60"/>
      <c r="J1047" s="255"/>
      <c r="K1047" s="255"/>
      <c r="L1047" s="255"/>
      <c r="M1047" s="255"/>
      <c r="N1047" s="255"/>
      <c r="O1047" s="60"/>
      <c r="P1047" s="255"/>
      <c r="Q1047" s="255"/>
      <c r="R1047" s="255"/>
      <c r="S1047" s="255"/>
      <c r="T1047" s="255"/>
      <c r="U1047" s="255"/>
      <c r="V1047" s="255"/>
      <c r="W1047" s="255"/>
      <c r="X1047" s="60"/>
    </row>
    <row r="1048" spans="1:24">
      <c r="A1048" s="257"/>
      <c r="B1048" s="60"/>
      <c r="C1048" s="60"/>
      <c r="D1048" s="60"/>
      <c r="E1048" s="255"/>
      <c r="F1048" s="255"/>
      <c r="G1048" s="255"/>
      <c r="H1048" s="255"/>
      <c r="I1048" s="60"/>
      <c r="J1048" s="255"/>
      <c r="K1048" s="255"/>
      <c r="L1048" s="255"/>
      <c r="M1048" s="255"/>
      <c r="N1048" s="255"/>
      <c r="O1048" s="60"/>
      <c r="P1048" s="255"/>
      <c r="Q1048" s="255"/>
      <c r="R1048" s="255"/>
      <c r="S1048" s="255"/>
      <c r="T1048" s="255"/>
      <c r="U1048" s="255"/>
      <c r="V1048" s="255"/>
      <c r="W1048" s="255"/>
      <c r="X1048" s="60"/>
    </row>
    <row r="1049" spans="1:24">
      <c r="A1049" s="257"/>
      <c r="B1049" s="60"/>
      <c r="C1049" s="60"/>
      <c r="D1049" s="60"/>
      <c r="E1049" s="255"/>
      <c r="F1049" s="255"/>
      <c r="G1049" s="255"/>
      <c r="H1049" s="255"/>
      <c r="I1049" s="60"/>
      <c r="J1049" s="255"/>
      <c r="K1049" s="255"/>
      <c r="L1049" s="255"/>
      <c r="M1049" s="255"/>
      <c r="N1049" s="255"/>
      <c r="O1049" s="60"/>
      <c r="P1049" s="255"/>
      <c r="Q1049" s="255"/>
      <c r="R1049" s="255"/>
      <c r="S1049" s="255"/>
      <c r="T1049" s="255"/>
      <c r="U1049" s="255"/>
      <c r="V1049" s="255"/>
      <c r="W1049" s="255"/>
      <c r="X1049" s="60"/>
    </row>
    <row r="1050" spans="1:24">
      <c r="A1050" s="257"/>
      <c r="B1050" s="60"/>
      <c r="C1050" s="60"/>
      <c r="D1050" s="60"/>
      <c r="E1050" s="255"/>
      <c r="F1050" s="255"/>
      <c r="G1050" s="255"/>
      <c r="H1050" s="255"/>
      <c r="I1050" s="60"/>
      <c r="J1050" s="255"/>
      <c r="K1050" s="255"/>
      <c r="L1050" s="255"/>
      <c r="M1050" s="255"/>
      <c r="N1050" s="255"/>
      <c r="O1050" s="60"/>
      <c r="P1050" s="255"/>
      <c r="Q1050" s="255"/>
      <c r="R1050" s="255"/>
      <c r="S1050" s="255"/>
      <c r="T1050" s="255"/>
      <c r="U1050" s="255"/>
      <c r="V1050" s="255"/>
      <c r="W1050" s="255"/>
      <c r="X1050" s="60"/>
    </row>
    <row r="1051" spans="1:24">
      <c r="A1051" s="257"/>
      <c r="B1051" s="60"/>
      <c r="C1051" s="60"/>
      <c r="D1051" s="60"/>
      <c r="E1051" s="255"/>
      <c r="F1051" s="255"/>
      <c r="G1051" s="255"/>
      <c r="H1051" s="255"/>
      <c r="I1051" s="60"/>
      <c r="J1051" s="255"/>
      <c r="K1051" s="255"/>
      <c r="L1051" s="255"/>
      <c r="M1051" s="255"/>
      <c r="N1051" s="255"/>
      <c r="O1051" s="60"/>
      <c r="P1051" s="255"/>
      <c r="Q1051" s="255"/>
      <c r="R1051" s="255"/>
      <c r="S1051" s="255"/>
      <c r="T1051" s="255"/>
      <c r="U1051" s="255"/>
      <c r="V1051" s="255"/>
      <c r="W1051" s="255"/>
      <c r="X1051" s="60"/>
    </row>
    <row r="1052" spans="1:24">
      <c r="A1052" s="257"/>
      <c r="B1052" s="60"/>
      <c r="C1052" s="60"/>
      <c r="D1052" s="60"/>
      <c r="E1052" s="255"/>
      <c r="F1052" s="255"/>
      <c r="G1052" s="255"/>
      <c r="H1052" s="255"/>
      <c r="I1052" s="60"/>
      <c r="J1052" s="255"/>
      <c r="K1052" s="255"/>
      <c r="L1052" s="255"/>
      <c r="M1052" s="255"/>
      <c r="N1052" s="255"/>
      <c r="O1052" s="60"/>
      <c r="P1052" s="255"/>
      <c r="Q1052" s="255"/>
      <c r="R1052" s="255"/>
      <c r="S1052" s="255"/>
      <c r="T1052" s="255"/>
      <c r="U1052" s="255"/>
      <c r="V1052" s="255"/>
      <c r="W1052" s="255"/>
      <c r="X1052" s="60"/>
    </row>
    <row r="1053" spans="1:24">
      <c r="A1053" s="257"/>
      <c r="B1053" s="60"/>
      <c r="C1053" s="60"/>
      <c r="D1053" s="60"/>
      <c r="E1053" s="255"/>
      <c r="F1053" s="255"/>
      <c r="G1053" s="255"/>
      <c r="H1053" s="255"/>
      <c r="I1053" s="60"/>
      <c r="J1053" s="255"/>
      <c r="K1053" s="255"/>
      <c r="L1053" s="255"/>
      <c r="M1053" s="255"/>
      <c r="N1053" s="255"/>
      <c r="O1053" s="60"/>
      <c r="P1053" s="255"/>
      <c r="Q1053" s="255"/>
      <c r="R1053" s="255"/>
      <c r="S1053" s="255"/>
      <c r="T1053" s="255"/>
      <c r="U1053" s="255"/>
      <c r="V1053" s="255"/>
      <c r="W1053" s="255"/>
      <c r="X1053" s="60"/>
    </row>
    <row r="1054" spans="1:24">
      <c r="A1054" s="257"/>
      <c r="B1054" s="60"/>
      <c r="C1054" s="60"/>
      <c r="D1054" s="60"/>
      <c r="E1054" s="255"/>
      <c r="F1054" s="255"/>
      <c r="G1054" s="255"/>
      <c r="H1054" s="255"/>
      <c r="I1054" s="60"/>
      <c r="J1054" s="255"/>
      <c r="K1054" s="255"/>
      <c r="L1054" s="255"/>
      <c r="M1054" s="255"/>
      <c r="N1054" s="255"/>
      <c r="O1054" s="60"/>
      <c r="P1054" s="255"/>
      <c r="Q1054" s="255"/>
      <c r="R1054" s="255"/>
      <c r="S1054" s="255"/>
      <c r="T1054" s="255"/>
      <c r="U1054" s="255"/>
      <c r="V1054" s="255"/>
      <c r="W1054" s="255"/>
      <c r="X1054" s="60"/>
    </row>
    <row r="1055" spans="1:24">
      <c r="A1055" s="257"/>
      <c r="B1055" s="60"/>
      <c r="C1055" s="60"/>
      <c r="D1055" s="60"/>
      <c r="E1055" s="255"/>
      <c r="F1055" s="255"/>
      <c r="G1055" s="255"/>
      <c r="H1055" s="255"/>
      <c r="I1055" s="60"/>
      <c r="J1055" s="255"/>
      <c r="K1055" s="255"/>
      <c r="L1055" s="255"/>
      <c r="M1055" s="255"/>
      <c r="N1055" s="255"/>
      <c r="O1055" s="60"/>
      <c r="P1055" s="255"/>
      <c r="Q1055" s="255"/>
      <c r="R1055" s="255"/>
      <c r="S1055" s="255"/>
      <c r="T1055" s="255"/>
      <c r="U1055" s="255"/>
      <c r="V1055" s="255"/>
      <c r="W1055" s="255"/>
      <c r="X1055" s="60"/>
    </row>
    <row r="1056" spans="1:24">
      <c r="A1056" s="257"/>
      <c r="B1056" s="60"/>
      <c r="C1056" s="60"/>
      <c r="D1056" s="60"/>
      <c r="E1056" s="255"/>
      <c r="F1056" s="255"/>
      <c r="G1056" s="255"/>
      <c r="H1056" s="255"/>
      <c r="I1056" s="60"/>
      <c r="J1056" s="255"/>
      <c r="K1056" s="255"/>
      <c r="L1056" s="255"/>
      <c r="M1056" s="255"/>
      <c r="N1056" s="255"/>
      <c r="O1056" s="60"/>
      <c r="P1056" s="255"/>
      <c r="Q1056" s="255"/>
      <c r="R1056" s="255"/>
      <c r="S1056" s="255"/>
      <c r="T1056" s="255"/>
      <c r="U1056" s="255"/>
      <c r="V1056" s="255"/>
      <c r="W1056" s="255"/>
      <c r="X1056" s="60"/>
    </row>
    <row r="1057" spans="1:24">
      <c r="A1057" s="257"/>
      <c r="B1057" s="60"/>
      <c r="C1057" s="60"/>
      <c r="D1057" s="60"/>
      <c r="E1057" s="255"/>
      <c r="F1057" s="255"/>
      <c r="G1057" s="255"/>
      <c r="H1057" s="255"/>
      <c r="I1057" s="60"/>
      <c r="J1057" s="255"/>
      <c r="K1057" s="255"/>
      <c r="L1057" s="255"/>
      <c r="M1057" s="255"/>
      <c r="N1057" s="255"/>
      <c r="O1057" s="60"/>
      <c r="P1057" s="255"/>
      <c r="Q1057" s="255"/>
      <c r="R1057" s="255"/>
      <c r="S1057" s="255"/>
      <c r="T1057" s="255"/>
      <c r="U1057" s="255"/>
      <c r="V1057" s="255"/>
      <c r="W1057" s="255"/>
      <c r="X1057" s="60"/>
    </row>
    <row r="1058" spans="1:24">
      <c r="A1058" s="257"/>
      <c r="B1058" s="60"/>
      <c r="C1058" s="60"/>
      <c r="D1058" s="60"/>
      <c r="E1058" s="255"/>
      <c r="F1058" s="255"/>
      <c r="G1058" s="255"/>
      <c r="H1058" s="255"/>
      <c r="I1058" s="60"/>
      <c r="J1058" s="255"/>
      <c r="K1058" s="255"/>
      <c r="L1058" s="255"/>
      <c r="M1058" s="255"/>
      <c r="N1058" s="255"/>
      <c r="O1058" s="60"/>
      <c r="P1058" s="255"/>
      <c r="Q1058" s="255"/>
      <c r="R1058" s="255"/>
      <c r="S1058" s="255"/>
      <c r="T1058" s="255"/>
      <c r="U1058" s="255"/>
      <c r="V1058" s="255"/>
      <c r="W1058" s="255"/>
      <c r="X1058" s="60"/>
    </row>
    <row r="1059" spans="1:24">
      <c r="A1059" s="257"/>
      <c r="B1059" s="60"/>
      <c r="C1059" s="60"/>
      <c r="D1059" s="60"/>
      <c r="E1059" s="255"/>
      <c r="F1059" s="255"/>
      <c r="G1059" s="255"/>
      <c r="H1059" s="255"/>
      <c r="I1059" s="60"/>
      <c r="J1059" s="255"/>
      <c r="K1059" s="255"/>
      <c r="L1059" s="255"/>
      <c r="M1059" s="255"/>
      <c r="N1059" s="255"/>
      <c r="O1059" s="60"/>
      <c r="P1059" s="255"/>
      <c r="Q1059" s="255"/>
      <c r="R1059" s="255"/>
      <c r="S1059" s="255"/>
      <c r="T1059" s="255"/>
      <c r="U1059" s="255"/>
      <c r="V1059" s="255"/>
      <c r="W1059" s="255"/>
      <c r="X1059" s="60"/>
    </row>
    <row r="1060" spans="1:24">
      <c r="A1060" s="257"/>
      <c r="B1060" s="60"/>
      <c r="C1060" s="60"/>
      <c r="D1060" s="60"/>
      <c r="E1060" s="255"/>
      <c r="F1060" s="255"/>
      <c r="G1060" s="255"/>
      <c r="H1060" s="255"/>
      <c r="I1060" s="60"/>
      <c r="J1060" s="255"/>
      <c r="K1060" s="255"/>
      <c r="L1060" s="255"/>
      <c r="M1060" s="255"/>
      <c r="N1060" s="255"/>
      <c r="O1060" s="60"/>
      <c r="P1060" s="255"/>
      <c r="Q1060" s="255"/>
      <c r="R1060" s="255"/>
      <c r="S1060" s="255"/>
      <c r="T1060" s="255"/>
      <c r="U1060" s="255"/>
      <c r="V1060" s="255"/>
      <c r="W1060" s="255"/>
      <c r="X1060" s="60"/>
    </row>
  </sheetData>
  <mergeCells count="20">
    <mergeCell ref="AU1:AW1"/>
    <mergeCell ref="AX1:AX2"/>
    <mergeCell ref="AJ1:AN1"/>
    <mergeCell ref="AO1:AO2"/>
    <mergeCell ref="AP1:AQ1"/>
    <mergeCell ref="AR1:AR2"/>
    <mergeCell ref="AS1:AS2"/>
    <mergeCell ref="AT1:AT2"/>
    <mergeCell ref="X1:X2"/>
    <mergeCell ref="Y1:Y2"/>
    <mergeCell ref="Z1:Z2"/>
    <mergeCell ref="AD1:AD2"/>
    <mergeCell ref="AE1:AE2"/>
    <mergeCell ref="AF1:AF2"/>
    <mergeCell ref="A1:A2"/>
    <mergeCell ref="B1:B2"/>
    <mergeCell ref="C1:C2"/>
    <mergeCell ref="D1:D2"/>
    <mergeCell ref="I1:I2"/>
    <mergeCell ref="O1:O2"/>
  </mergeCells>
  <hyperlinks>
    <hyperlink ref="X26" r:id="rId1"/>
    <hyperlink ref="Y26" r:id="rId2"/>
    <hyperlink ref="X5" r:id="rId3"/>
    <hyperlink ref="Y5" r:id="rId4"/>
    <hyperlink ref="X53" r:id="rId5"/>
    <hyperlink ref="Y53" r:id="rId6"/>
    <hyperlink ref="C53" r:id="rId7"/>
    <hyperlink ref="X9" r:id="rId8"/>
    <hyperlink ref="X54" r:id="rId9"/>
    <hyperlink ref="Y54" r:id="rId10"/>
    <hyperlink ref="X20" r:id="rId11"/>
    <hyperlink ref="Y20" r:id="rId12" display="https://dornsife.usc.edu/labs/igems/"/>
    <hyperlink ref="X29" r:id="rId13"/>
    <hyperlink ref="Y29" r:id="rId14"/>
    <hyperlink ref="Y30" r:id="rId15"/>
    <hyperlink ref="C30" r:id="rId16" display="https://www.closer.ac.uk/partners/"/>
    <hyperlink ref="Y55" r:id="rId17"/>
    <hyperlink ref="X18" r:id="rId18"/>
    <hyperlink ref="Y18" r:id="rId19" display="https://kuscholarworks.ku.edu/bitstream/handle/1808/11040/Amin_RAND_NADDI2013.pdf;jsessionid=221E20853F75ACDE4E35C03820FB74D2?sequence=2"/>
    <hyperlink ref="Y58" r:id="rId20"/>
    <hyperlink ref="X58" r:id="rId21"/>
    <hyperlink ref="Y4" r:id="rId22"/>
    <hyperlink ref="X4" r:id="rId23"/>
    <hyperlink ref="Y9" r:id="rId24"/>
    <hyperlink ref="C9" r:id="rId25"/>
    <hyperlink ref="X7" r:id="rId26"/>
    <hyperlink ref="Y7" r:id="rId27" location="/"/>
    <hyperlink ref="Y31" r:id="rId28"/>
    <hyperlink ref="X21" r:id="rId29"/>
    <hyperlink ref="Y21" r:id="rId30" display="https://www.i3cconsortium.org/index.html"/>
    <hyperlink ref="X17" r:id="rId31"/>
    <hyperlink ref="Y17" r:id="rId32" display="https://www.lifepathproject.eu"/>
    <hyperlink ref="C17" r:id="rId33"/>
    <hyperlink ref="Y32" r:id="rId34" display="http://omeganetcohorts.eu"/>
    <hyperlink ref="X32" r:id="rId35"/>
    <hyperlink ref="C32" r:id="rId36" location="tabs|Name:parties"/>
    <hyperlink ref="X14" r:id="rId37"/>
    <hyperlink ref="Y14" r:id="rId38"/>
    <hyperlink ref="X15" r:id="rId39"/>
    <hyperlink ref="Y15" r:id="rId40"/>
    <hyperlink ref="Y8" r:id="rId41"/>
    <hyperlink ref="X8" r:id="rId42"/>
    <hyperlink ref="X33" r:id="rId43"/>
    <hyperlink ref="C33" r:id="rId44"/>
    <hyperlink ref="X52" r:id="rId45"/>
    <hyperlink ref="Y52" r:id="rId46"/>
    <hyperlink ref="X10" r:id="rId47"/>
    <hyperlink ref="Y10" r:id="rId48"/>
    <hyperlink ref="X6" r:id="rId49"/>
    <hyperlink ref="X34" r:id="rId50"/>
    <hyperlink ref="Y34" r:id="rId51" display="https://www.finngen.fi/en"/>
    <hyperlink ref="C34" r:id="rId52"/>
    <hyperlink ref="Y27" r:id="rId53" display="http://www.genomeasia100k.com"/>
    <hyperlink ref="X27" r:id="rId54"/>
    <hyperlink ref="Y35" r:id="rId55"/>
    <hyperlink ref="Y3" r:id="rId56"/>
    <hyperlink ref="X28" r:id="rId57" display="kuriyam@med.tohoku.ac.jp"/>
    <hyperlink ref="Y28" r:id="rId58" display="https://www.megabank.tohoku.ac.jp/english/"/>
    <hyperlink ref="Y37" r:id="rId59"/>
    <hyperlink ref="C37" r:id="rId60" display="https://lifecycle-project.eu/about-lifecycle/members/"/>
    <hyperlink ref="X22" r:id="rId61"/>
    <hyperlink ref="Y22" r:id="rId62"/>
    <hyperlink ref="X24" r:id="rId63"/>
    <hyperlink ref="Y24" r:id="rId64"/>
    <hyperlink ref="C24" r:id="rId65"/>
    <hyperlink ref="X38" r:id="rId66"/>
    <hyperlink ref="Y38" r:id="rId67"/>
    <hyperlink ref="C38" r:id="rId68"/>
    <hyperlink ref="X51" r:id="rId69"/>
    <hyperlink ref="C39" r:id="rId70"/>
    <hyperlink ref="X57" r:id="rId71" display="kaarin.anstey@anu.edu.au"/>
    <hyperlink ref="X46" r:id="rId72"/>
    <hyperlink ref="X47" r:id="rId73"/>
    <hyperlink ref="X19" r:id="rId74" display="gabriella.tikellis@mcri.edu.au"/>
    <hyperlink ref="X16" r:id="rId75"/>
    <hyperlink ref="X59" r:id="rId76"/>
    <hyperlink ref="Y16" r:id="rId77" display="https://cheba.unsw.edu.au/consortia/icc-dementia"/>
    <hyperlink ref="Y59" r:id="rId78" display="https://public-health.uq.edu.au/interlace"/>
    <hyperlink ref="X25" r:id="rId79"/>
    <hyperlink ref="X11" r:id="rId80"/>
    <hyperlink ref="Y56" r:id="rId81"/>
    <hyperlink ref="Y12" r:id="rId82" display="http://web.chargeconsortium.com"/>
    <hyperlink ref="X56" r:id="rId83"/>
    <hyperlink ref="X41" r:id="rId84"/>
    <hyperlink ref="X43" r:id="rId85"/>
    <hyperlink ref="C52" r:id="rId86"/>
    <hyperlink ref="X42" r:id="rId87"/>
    <hyperlink ref="X49" r:id="rId88" display="c.m.middeldorp@vu.nl"/>
    <hyperlink ref="Y49" r:id="rId89"/>
    <hyperlink ref="X13" r:id="rId90"/>
    <hyperlink ref="Y13" r:id="rId91"/>
    <hyperlink ref="Y60" r:id="rId92"/>
    <hyperlink ref="X60" r:id="rId93"/>
    <hyperlink ref="Y50" r:id="rId94" display="https://cordis.europa.eu/project/id/633595"/>
    <hyperlink ref="X36" r:id="rId95"/>
    <hyperlink ref="Y25" r:id="rId96" location="/"/>
    <hyperlink ref="X12" r:id="rId97"/>
    <hyperlink ref="Y63" r:id="rId98" display="http://www.preventit.eu"/>
    <hyperlink ref="Y62" r:id="rId99" display="https://cordis.europa.eu/project/id/633196"/>
  </hyperlinks>
  <pageMargins left="0.7" right="0.7" top="0.75" bottom="0.75" header="0.3" footer="0.3"/>
  <legacyDrawing r:id="rId1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workbookViewId="0"/>
  </sheetViews>
  <sheetFormatPr baseColWidth="10" defaultColWidth="9.140625" defaultRowHeight="12.75"/>
  <sheetData>
    <row r="1" spans="1:20">
      <c r="A1" t="s">
        <v>442</v>
      </c>
      <c r="B1" t="s">
        <v>443</v>
      </c>
      <c r="C1" t="s">
        <v>444</v>
      </c>
      <c r="D1" t="s">
        <v>445</v>
      </c>
      <c r="E1" t="s">
        <v>446</v>
      </c>
      <c r="F1" t="s">
        <v>447</v>
      </c>
      <c r="G1" t="s">
        <v>448</v>
      </c>
      <c r="H1" t="s">
        <v>449</v>
      </c>
      <c r="I1" t="s">
        <v>450</v>
      </c>
      <c r="J1" t="s">
        <v>451</v>
      </c>
      <c r="K1" t="s">
        <v>452</v>
      </c>
      <c r="L1" t="s">
        <v>453</v>
      </c>
      <c r="M1" t="s">
        <v>454</v>
      </c>
      <c r="N1" t="s">
        <v>455</v>
      </c>
      <c r="O1" t="s">
        <v>456</v>
      </c>
      <c r="P1" t="s">
        <v>457</v>
      </c>
      <c r="Q1" t="s">
        <v>458</v>
      </c>
      <c r="R1" t="s">
        <v>459</v>
      </c>
      <c r="S1" t="s">
        <v>460</v>
      </c>
      <c r="T1" t="s">
        <v>461</v>
      </c>
    </row>
    <row r="2" spans="1:20">
      <c r="A2" t="s">
        <v>1</v>
      </c>
      <c r="B2" t="s">
        <v>1</v>
      </c>
      <c r="C2" t="s">
        <v>0</v>
      </c>
      <c r="E2" t="s">
        <v>558</v>
      </c>
      <c r="F2">
        <v>30</v>
      </c>
      <c r="G2">
        <v>3</v>
      </c>
      <c r="H2" t="s">
        <v>604</v>
      </c>
      <c r="I2">
        <v>1300000</v>
      </c>
      <c r="J2">
        <v>316270</v>
      </c>
      <c r="K2">
        <v>0</v>
      </c>
      <c r="L2">
        <v>150</v>
      </c>
      <c r="N2" t="s">
        <v>606</v>
      </c>
      <c r="O2" t="s">
        <v>651</v>
      </c>
      <c r="P2" t="s">
        <v>673</v>
      </c>
      <c r="Q2">
        <v>12</v>
      </c>
      <c r="R2" t="s">
        <v>673</v>
      </c>
      <c r="S2" t="s">
        <v>703</v>
      </c>
      <c r="T2" t="s">
        <v>743</v>
      </c>
    </row>
    <row r="3" spans="1:20">
      <c r="A3" t="s">
        <v>3</v>
      </c>
      <c r="B3" t="s">
        <v>3</v>
      </c>
      <c r="C3" t="s">
        <v>504</v>
      </c>
      <c r="E3" t="s">
        <v>559</v>
      </c>
      <c r="F3">
        <v>18</v>
      </c>
      <c r="G3">
        <v>18</v>
      </c>
      <c r="H3" t="s">
        <v>604</v>
      </c>
      <c r="I3">
        <v>411000</v>
      </c>
      <c r="J3">
        <v>411000</v>
      </c>
      <c r="K3">
        <v>18</v>
      </c>
      <c r="L3">
        <v>120</v>
      </c>
      <c r="M3">
        <v>180</v>
      </c>
      <c r="N3" t="s">
        <v>607</v>
      </c>
      <c r="O3" t="s">
        <v>652</v>
      </c>
      <c r="P3" t="s">
        <v>674</v>
      </c>
      <c r="Q3">
        <v>39</v>
      </c>
      <c r="R3" t="s">
        <v>674</v>
      </c>
      <c r="S3" t="s">
        <v>704</v>
      </c>
      <c r="T3" t="s">
        <v>744</v>
      </c>
    </row>
    <row r="4" spans="1:20">
      <c r="A4" t="s">
        <v>462</v>
      </c>
      <c r="B4" t="s">
        <v>462</v>
      </c>
      <c r="C4" t="s">
        <v>5</v>
      </c>
      <c r="E4" t="s">
        <v>560</v>
      </c>
      <c r="F4">
        <v>29</v>
      </c>
      <c r="G4">
        <v>29</v>
      </c>
      <c r="H4" t="s">
        <v>605</v>
      </c>
      <c r="I4">
        <v>700</v>
      </c>
      <c r="J4">
        <v>700</v>
      </c>
      <c r="K4">
        <v>0</v>
      </c>
      <c r="L4">
        <v>120</v>
      </c>
      <c r="N4" t="s">
        <v>608</v>
      </c>
      <c r="O4" t="s">
        <v>653</v>
      </c>
      <c r="P4" t="s">
        <v>183</v>
      </c>
      <c r="Q4">
        <v>1</v>
      </c>
      <c r="R4" t="s">
        <v>183</v>
      </c>
      <c r="S4" t="s">
        <v>5</v>
      </c>
      <c r="T4" t="s">
        <v>745</v>
      </c>
    </row>
    <row r="5" spans="1:20">
      <c r="A5" t="s">
        <v>6</v>
      </c>
      <c r="B5" t="s">
        <v>6</v>
      </c>
      <c r="C5" t="s">
        <v>505</v>
      </c>
      <c r="E5" t="s">
        <v>561</v>
      </c>
      <c r="F5">
        <v>15</v>
      </c>
      <c r="G5">
        <v>8</v>
      </c>
      <c r="H5" t="s">
        <v>605</v>
      </c>
      <c r="I5">
        <v>935227</v>
      </c>
      <c r="K5">
        <v>18</v>
      </c>
      <c r="M5">
        <v>100</v>
      </c>
      <c r="N5" t="s">
        <v>609</v>
      </c>
      <c r="O5" t="s">
        <v>654</v>
      </c>
      <c r="P5" t="s">
        <v>71</v>
      </c>
      <c r="Q5">
        <v>8</v>
      </c>
      <c r="R5" t="s">
        <v>71</v>
      </c>
      <c r="S5" t="s">
        <v>705</v>
      </c>
      <c r="T5" t="s">
        <v>174</v>
      </c>
    </row>
    <row r="6" spans="1:20">
      <c r="A6" t="s">
        <v>463</v>
      </c>
      <c r="B6" t="s">
        <v>463</v>
      </c>
      <c r="C6" t="s">
        <v>506</v>
      </c>
      <c r="E6" t="s">
        <v>562</v>
      </c>
      <c r="F6">
        <v>7</v>
      </c>
      <c r="G6">
        <v>6</v>
      </c>
      <c r="H6" t="s">
        <v>604</v>
      </c>
      <c r="I6">
        <v>386641</v>
      </c>
      <c r="J6">
        <v>328700</v>
      </c>
      <c r="K6">
        <v>30</v>
      </c>
      <c r="L6">
        <v>74</v>
      </c>
      <c r="M6">
        <v>2840</v>
      </c>
      <c r="N6" t="s">
        <v>610</v>
      </c>
      <c r="O6" t="s">
        <v>655</v>
      </c>
      <c r="P6" t="s">
        <v>60</v>
      </c>
      <c r="Q6">
        <v>1</v>
      </c>
      <c r="R6" t="s">
        <v>60</v>
      </c>
      <c r="S6" t="s">
        <v>706</v>
      </c>
      <c r="T6" t="s">
        <v>746</v>
      </c>
    </row>
    <row r="7" spans="1:20">
      <c r="A7" t="s">
        <v>7</v>
      </c>
      <c r="B7" t="s">
        <v>7</v>
      </c>
      <c r="C7" t="s">
        <v>507</v>
      </c>
      <c r="E7" t="s">
        <v>563</v>
      </c>
      <c r="F7">
        <v>40</v>
      </c>
      <c r="G7">
        <v>21</v>
      </c>
      <c r="H7" t="s">
        <v>604</v>
      </c>
      <c r="I7">
        <v>950000</v>
      </c>
      <c r="J7">
        <v>950000</v>
      </c>
      <c r="K7">
        <v>0</v>
      </c>
      <c r="L7">
        <v>90</v>
      </c>
      <c r="M7">
        <v>12</v>
      </c>
      <c r="N7" t="s">
        <v>611</v>
      </c>
      <c r="O7" t="s">
        <v>656</v>
      </c>
      <c r="P7" t="s">
        <v>88</v>
      </c>
      <c r="Q7">
        <v>1</v>
      </c>
      <c r="R7" t="s">
        <v>88</v>
      </c>
      <c r="S7" t="s">
        <v>707</v>
      </c>
      <c r="T7" t="s">
        <v>747</v>
      </c>
    </row>
    <row r="8" spans="1:20">
      <c r="A8" t="s">
        <v>464</v>
      </c>
      <c r="B8" t="s">
        <v>464</v>
      </c>
      <c r="C8" t="s">
        <v>508</v>
      </c>
      <c r="E8" t="s">
        <v>564</v>
      </c>
      <c r="F8">
        <v>35</v>
      </c>
      <c r="G8">
        <v>35</v>
      </c>
      <c r="H8" t="s">
        <v>604</v>
      </c>
      <c r="I8">
        <v>188000</v>
      </c>
      <c r="J8">
        <v>188000</v>
      </c>
      <c r="K8">
        <v>35</v>
      </c>
      <c r="L8">
        <v>84</v>
      </c>
      <c r="M8">
        <v>85</v>
      </c>
      <c r="N8" t="s">
        <v>612</v>
      </c>
      <c r="O8" t="s">
        <v>657</v>
      </c>
      <c r="P8" t="s">
        <v>304</v>
      </c>
      <c r="Q8">
        <v>1</v>
      </c>
      <c r="R8" t="s">
        <v>304</v>
      </c>
      <c r="S8" t="s">
        <v>708</v>
      </c>
      <c r="T8" t="s">
        <v>748</v>
      </c>
    </row>
    <row r="9" spans="1:20">
      <c r="A9" t="s">
        <v>465</v>
      </c>
      <c r="B9" t="s">
        <v>465</v>
      </c>
      <c r="C9" t="s">
        <v>509</v>
      </c>
      <c r="E9" t="s">
        <v>565</v>
      </c>
      <c r="F9">
        <v>3</v>
      </c>
      <c r="G9">
        <v>3</v>
      </c>
      <c r="H9" t="s">
        <v>605</v>
      </c>
      <c r="I9">
        <v>987</v>
      </c>
      <c r="J9">
        <v>987</v>
      </c>
      <c r="K9">
        <v>65</v>
      </c>
      <c r="L9">
        <v>150</v>
      </c>
      <c r="M9">
        <v>1000</v>
      </c>
      <c r="N9" t="s">
        <v>613</v>
      </c>
      <c r="O9" t="s">
        <v>658</v>
      </c>
      <c r="P9" t="s">
        <v>675</v>
      </c>
      <c r="Q9">
        <v>2</v>
      </c>
      <c r="R9" t="s">
        <v>675</v>
      </c>
      <c r="S9" t="s">
        <v>709</v>
      </c>
      <c r="T9" t="s">
        <v>749</v>
      </c>
    </row>
    <row r="10" spans="1:20">
      <c r="A10" t="s">
        <v>466</v>
      </c>
      <c r="B10" t="s">
        <v>466</v>
      </c>
      <c r="C10" t="s">
        <v>510</v>
      </c>
      <c r="E10" t="s">
        <v>566</v>
      </c>
      <c r="F10">
        <v>40</v>
      </c>
      <c r="G10">
        <v>0</v>
      </c>
      <c r="H10" t="s">
        <v>604</v>
      </c>
      <c r="I10">
        <v>21000000</v>
      </c>
      <c r="J10">
        <v>0</v>
      </c>
      <c r="M10">
        <v>0</v>
      </c>
      <c r="N10" t="s">
        <v>614</v>
      </c>
      <c r="P10" t="s">
        <v>676</v>
      </c>
      <c r="Q10">
        <v>12</v>
      </c>
      <c r="R10" t="s">
        <v>676</v>
      </c>
      <c r="S10" t="s">
        <v>710</v>
      </c>
      <c r="T10" t="s">
        <v>750</v>
      </c>
    </row>
    <row r="11" spans="1:20">
      <c r="A11" t="s">
        <v>467</v>
      </c>
      <c r="B11" t="s">
        <v>467</v>
      </c>
      <c r="C11" t="s">
        <v>511</v>
      </c>
      <c r="E11" t="s">
        <v>567</v>
      </c>
      <c r="F11">
        <v>6</v>
      </c>
      <c r="G11">
        <v>6</v>
      </c>
      <c r="H11" t="s">
        <v>605</v>
      </c>
      <c r="I11">
        <v>2941</v>
      </c>
      <c r="J11">
        <v>1949</v>
      </c>
      <c r="K11">
        <v>65</v>
      </c>
      <c r="L11">
        <v>85</v>
      </c>
      <c r="M11">
        <v>500</v>
      </c>
      <c r="N11" t="s">
        <v>615</v>
      </c>
      <c r="O11" t="s">
        <v>659</v>
      </c>
      <c r="P11" t="s">
        <v>677</v>
      </c>
      <c r="Q11">
        <v>6</v>
      </c>
      <c r="R11" t="s">
        <v>677</v>
      </c>
      <c r="S11" t="s">
        <v>409</v>
      </c>
      <c r="T11" t="s">
        <v>751</v>
      </c>
    </row>
    <row r="12" spans="1:20">
      <c r="A12" t="s">
        <v>468</v>
      </c>
      <c r="B12" t="s">
        <v>468</v>
      </c>
      <c r="C12" t="s">
        <v>8</v>
      </c>
      <c r="E12" t="s">
        <v>568</v>
      </c>
      <c r="F12">
        <v>20</v>
      </c>
      <c r="G12">
        <v>0</v>
      </c>
      <c r="H12" t="s">
        <v>604</v>
      </c>
      <c r="M12">
        <v>0</v>
      </c>
      <c r="N12" t="s">
        <v>616</v>
      </c>
      <c r="P12" t="s">
        <v>678</v>
      </c>
      <c r="Q12">
        <v>20</v>
      </c>
      <c r="R12" t="s">
        <v>678</v>
      </c>
      <c r="S12" t="s">
        <v>8</v>
      </c>
      <c r="T12" t="s">
        <v>752</v>
      </c>
    </row>
    <row r="13" spans="1:20">
      <c r="A13" t="s">
        <v>9</v>
      </c>
      <c r="B13" t="s">
        <v>9</v>
      </c>
      <c r="C13" t="s">
        <v>9</v>
      </c>
      <c r="D13" t="s">
        <v>549</v>
      </c>
      <c r="E13" t="s">
        <v>569</v>
      </c>
      <c r="F13">
        <v>32</v>
      </c>
      <c r="H13" t="s">
        <v>604</v>
      </c>
      <c r="I13">
        <v>1000000</v>
      </c>
      <c r="N13" t="s">
        <v>617</v>
      </c>
      <c r="O13" t="s">
        <v>660</v>
      </c>
      <c r="P13" t="s">
        <v>679</v>
      </c>
      <c r="Q13">
        <v>15</v>
      </c>
      <c r="R13" t="s">
        <v>679</v>
      </c>
      <c r="S13" t="s">
        <v>9</v>
      </c>
    </row>
    <row r="14" spans="1:20">
      <c r="A14" t="s">
        <v>469</v>
      </c>
      <c r="B14" t="s">
        <v>469</v>
      </c>
      <c r="C14" t="s">
        <v>512</v>
      </c>
      <c r="D14" t="s">
        <v>550</v>
      </c>
      <c r="E14" t="s">
        <v>570</v>
      </c>
      <c r="F14">
        <v>18</v>
      </c>
      <c r="G14">
        <v>10</v>
      </c>
      <c r="H14" t="s">
        <v>604</v>
      </c>
      <c r="I14">
        <v>351000</v>
      </c>
      <c r="J14">
        <v>351000</v>
      </c>
      <c r="K14">
        <v>45</v>
      </c>
      <c r="M14">
        <v>37000</v>
      </c>
      <c r="N14" t="s">
        <v>618</v>
      </c>
      <c r="O14" t="s">
        <v>661</v>
      </c>
      <c r="P14" t="s">
        <v>680</v>
      </c>
      <c r="Q14">
        <v>43</v>
      </c>
      <c r="R14" t="s">
        <v>680</v>
      </c>
      <c r="S14" t="s">
        <v>512</v>
      </c>
      <c r="T14" t="s">
        <v>753</v>
      </c>
    </row>
    <row r="15" spans="1:20">
      <c r="A15" t="s">
        <v>11</v>
      </c>
      <c r="B15" t="s">
        <v>11</v>
      </c>
      <c r="C15" t="s">
        <v>11</v>
      </c>
      <c r="E15" t="s">
        <v>571</v>
      </c>
      <c r="F15">
        <v>9</v>
      </c>
      <c r="G15">
        <v>9</v>
      </c>
      <c r="H15" t="s">
        <v>605</v>
      </c>
      <c r="I15">
        <v>1190000</v>
      </c>
      <c r="K15">
        <v>20</v>
      </c>
      <c r="L15">
        <v>85</v>
      </c>
      <c r="N15" t="s">
        <v>619</v>
      </c>
      <c r="O15" t="s">
        <v>662</v>
      </c>
      <c r="P15" t="s">
        <v>681</v>
      </c>
      <c r="Q15">
        <v>8</v>
      </c>
      <c r="R15" t="s">
        <v>681</v>
      </c>
      <c r="S15" t="s">
        <v>11</v>
      </c>
      <c r="T15" t="s">
        <v>754</v>
      </c>
    </row>
    <row r="16" spans="1:20">
      <c r="A16" t="s">
        <v>470</v>
      </c>
      <c r="B16" t="s">
        <v>470</v>
      </c>
      <c r="C16" t="s">
        <v>513</v>
      </c>
      <c r="E16" t="s">
        <v>12</v>
      </c>
      <c r="F16">
        <v>9</v>
      </c>
      <c r="G16">
        <v>9</v>
      </c>
      <c r="H16" t="s">
        <v>605</v>
      </c>
      <c r="I16">
        <v>40000</v>
      </c>
      <c r="K16">
        <v>50</v>
      </c>
      <c r="L16">
        <v>90</v>
      </c>
      <c r="N16" t="s">
        <v>620</v>
      </c>
      <c r="O16" t="s">
        <v>661</v>
      </c>
      <c r="P16" t="s">
        <v>95</v>
      </c>
      <c r="Q16">
        <v>1</v>
      </c>
      <c r="R16" t="s">
        <v>95</v>
      </c>
      <c r="S16" t="s">
        <v>711</v>
      </c>
      <c r="T16" t="s">
        <v>755</v>
      </c>
    </row>
    <row r="17" spans="1:20">
      <c r="A17" t="s">
        <v>13</v>
      </c>
      <c r="B17" t="s">
        <v>13</v>
      </c>
      <c r="C17" t="s">
        <v>514</v>
      </c>
      <c r="D17" t="s">
        <v>14</v>
      </c>
      <c r="E17" t="s">
        <v>572</v>
      </c>
      <c r="F17">
        <v>6</v>
      </c>
      <c r="G17">
        <v>6</v>
      </c>
      <c r="H17" t="s">
        <v>605</v>
      </c>
      <c r="I17">
        <v>32000</v>
      </c>
      <c r="J17">
        <v>32000</v>
      </c>
      <c r="K17">
        <v>0</v>
      </c>
      <c r="L17">
        <v>12</v>
      </c>
      <c r="N17" t="s">
        <v>621</v>
      </c>
      <c r="O17" t="s">
        <v>663</v>
      </c>
      <c r="P17" t="s">
        <v>682</v>
      </c>
      <c r="Q17">
        <v>6</v>
      </c>
      <c r="R17" t="s">
        <v>682</v>
      </c>
      <c r="S17" t="s">
        <v>712</v>
      </c>
      <c r="T17" t="s">
        <v>756</v>
      </c>
    </row>
    <row r="18" spans="1:20">
      <c r="A18" t="s">
        <v>471</v>
      </c>
      <c r="B18" t="s">
        <v>471</v>
      </c>
      <c r="C18" t="s">
        <v>515</v>
      </c>
      <c r="E18" t="s">
        <v>573</v>
      </c>
      <c r="F18">
        <v>4</v>
      </c>
      <c r="G18">
        <v>4</v>
      </c>
      <c r="H18" t="s">
        <v>605</v>
      </c>
      <c r="I18">
        <v>22730</v>
      </c>
      <c r="J18">
        <v>22000</v>
      </c>
      <c r="K18">
        <v>18</v>
      </c>
      <c r="M18">
        <v>1043</v>
      </c>
      <c r="N18" t="s">
        <v>622</v>
      </c>
      <c r="O18" t="s">
        <v>664</v>
      </c>
      <c r="P18" t="s">
        <v>166</v>
      </c>
      <c r="Q18">
        <v>4</v>
      </c>
      <c r="R18" t="s">
        <v>166</v>
      </c>
      <c r="S18" t="s">
        <v>713</v>
      </c>
      <c r="T18" t="s">
        <v>174</v>
      </c>
    </row>
    <row r="19" spans="1:20">
      <c r="A19" t="s">
        <v>15</v>
      </c>
      <c r="B19" t="s">
        <v>15</v>
      </c>
      <c r="C19" t="s">
        <v>516</v>
      </c>
      <c r="E19" t="s">
        <v>574</v>
      </c>
      <c r="F19">
        <v>7</v>
      </c>
      <c r="G19">
        <v>7</v>
      </c>
      <c r="H19" t="s">
        <v>605</v>
      </c>
      <c r="I19">
        <v>42189</v>
      </c>
      <c r="J19">
        <v>31000</v>
      </c>
      <c r="K19">
        <v>3</v>
      </c>
      <c r="L19">
        <v>19</v>
      </c>
      <c r="M19">
        <v>15</v>
      </c>
      <c r="N19" t="s">
        <v>623</v>
      </c>
      <c r="O19" t="s">
        <v>660</v>
      </c>
      <c r="P19" t="s">
        <v>683</v>
      </c>
      <c r="Q19">
        <v>3</v>
      </c>
      <c r="R19" t="s">
        <v>683</v>
      </c>
      <c r="S19" t="s">
        <v>714</v>
      </c>
      <c r="T19" t="s">
        <v>757</v>
      </c>
    </row>
    <row r="20" spans="1:20">
      <c r="A20" t="s">
        <v>472</v>
      </c>
      <c r="B20" t="s">
        <v>472</v>
      </c>
      <c r="C20" t="s">
        <v>517</v>
      </c>
      <c r="E20" t="s">
        <v>575</v>
      </c>
      <c r="F20">
        <v>6</v>
      </c>
      <c r="G20">
        <v>6</v>
      </c>
      <c r="H20" t="s">
        <v>604</v>
      </c>
      <c r="I20">
        <v>388120</v>
      </c>
      <c r="K20">
        <v>0</v>
      </c>
      <c r="L20">
        <v>30</v>
      </c>
      <c r="M20">
        <v>20</v>
      </c>
      <c r="N20" t="s">
        <v>624</v>
      </c>
      <c r="O20" t="s">
        <v>665</v>
      </c>
      <c r="P20" t="s">
        <v>684</v>
      </c>
      <c r="Q20">
        <v>11</v>
      </c>
      <c r="R20" t="s">
        <v>684</v>
      </c>
      <c r="S20" t="s">
        <v>715</v>
      </c>
      <c r="T20" t="s">
        <v>758</v>
      </c>
    </row>
    <row r="21" spans="1:20">
      <c r="A21" t="s">
        <v>473</v>
      </c>
      <c r="B21" t="s">
        <v>473</v>
      </c>
      <c r="C21" t="s">
        <v>518</v>
      </c>
      <c r="D21" t="s">
        <v>551</v>
      </c>
      <c r="E21" t="s">
        <v>576</v>
      </c>
      <c r="F21">
        <v>18</v>
      </c>
      <c r="G21">
        <v>18</v>
      </c>
      <c r="H21" t="s">
        <v>604</v>
      </c>
      <c r="I21">
        <v>7960</v>
      </c>
      <c r="K21">
        <v>95</v>
      </c>
      <c r="N21" t="s">
        <v>625</v>
      </c>
      <c r="O21" t="s">
        <v>666</v>
      </c>
      <c r="Q21">
        <v>1</v>
      </c>
      <c r="R21" t="s">
        <v>551</v>
      </c>
      <c r="S21" t="s">
        <v>716</v>
      </c>
      <c r="T21" t="s">
        <v>759</v>
      </c>
    </row>
    <row r="22" spans="1:20">
      <c r="A22" t="s">
        <v>474</v>
      </c>
      <c r="B22" t="s">
        <v>474</v>
      </c>
      <c r="C22" t="s">
        <v>519</v>
      </c>
      <c r="E22" t="s">
        <v>577</v>
      </c>
      <c r="F22">
        <v>10</v>
      </c>
      <c r="G22">
        <v>6</v>
      </c>
      <c r="H22" t="s">
        <v>605</v>
      </c>
      <c r="I22">
        <v>5000000</v>
      </c>
      <c r="J22">
        <v>150000</v>
      </c>
      <c r="K22">
        <v>10</v>
      </c>
      <c r="L22">
        <v>74</v>
      </c>
      <c r="M22">
        <v>15</v>
      </c>
      <c r="N22" t="s">
        <v>626</v>
      </c>
      <c r="P22" t="s">
        <v>685</v>
      </c>
      <c r="Q22">
        <v>5</v>
      </c>
      <c r="R22" t="s">
        <v>685</v>
      </c>
      <c r="S22" t="s">
        <v>717</v>
      </c>
      <c r="T22" t="s">
        <v>760</v>
      </c>
    </row>
    <row r="23" spans="1:20">
      <c r="A23" t="s">
        <v>16</v>
      </c>
      <c r="B23" t="s">
        <v>16</v>
      </c>
      <c r="C23" t="s">
        <v>520</v>
      </c>
      <c r="E23" t="s">
        <v>578</v>
      </c>
      <c r="F23">
        <v>18</v>
      </c>
      <c r="G23">
        <v>18</v>
      </c>
      <c r="H23" t="s">
        <v>604</v>
      </c>
      <c r="I23">
        <v>76233</v>
      </c>
      <c r="J23">
        <v>76233</v>
      </c>
      <c r="K23">
        <v>14</v>
      </c>
      <c r="L23">
        <v>103</v>
      </c>
      <c r="M23">
        <v>31</v>
      </c>
      <c r="N23" t="s">
        <v>627</v>
      </c>
      <c r="P23" t="s">
        <v>686</v>
      </c>
      <c r="Q23">
        <v>5</v>
      </c>
      <c r="R23" t="s">
        <v>686</v>
      </c>
      <c r="S23" t="s">
        <v>718</v>
      </c>
      <c r="T23" t="s">
        <v>761</v>
      </c>
    </row>
    <row r="24" spans="1:20">
      <c r="A24" t="s">
        <v>475</v>
      </c>
      <c r="B24" t="s">
        <v>475</v>
      </c>
      <c r="C24" t="s">
        <v>521</v>
      </c>
      <c r="E24" t="s">
        <v>579</v>
      </c>
      <c r="F24">
        <v>67</v>
      </c>
      <c r="G24">
        <v>0</v>
      </c>
      <c r="H24" t="s">
        <v>604</v>
      </c>
      <c r="K24">
        <v>0</v>
      </c>
      <c r="L24">
        <v>150</v>
      </c>
      <c r="N24" t="s">
        <v>628</v>
      </c>
      <c r="O24" t="s">
        <v>667</v>
      </c>
      <c r="Q24">
        <v>1</v>
      </c>
      <c r="S24" t="s">
        <v>719</v>
      </c>
      <c r="T24" t="s">
        <v>743</v>
      </c>
    </row>
    <row r="25" spans="1:20">
      <c r="A25" t="s">
        <v>476</v>
      </c>
      <c r="B25" t="s">
        <v>476</v>
      </c>
      <c r="C25" t="s">
        <v>476</v>
      </c>
      <c r="D25" t="s">
        <v>17</v>
      </c>
      <c r="E25" t="s">
        <v>580</v>
      </c>
      <c r="F25">
        <v>43</v>
      </c>
      <c r="G25">
        <v>43</v>
      </c>
      <c r="H25" t="s">
        <v>605</v>
      </c>
      <c r="I25">
        <v>1000000</v>
      </c>
      <c r="J25">
        <v>1000000</v>
      </c>
      <c r="M25">
        <v>100</v>
      </c>
      <c r="N25" t="s">
        <v>629</v>
      </c>
      <c r="O25" t="s">
        <v>656</v>
      </c>
      <c r="Q25">
        <v>1</v>
      </c>
      <c r="R25" t="s">
        <v>17</v>
      </c>
      <c r="S25" t="s">
        <v>476</v>
      </c>
      <c r="T25" t="s">
        <v>762</v>
      </c>
    </row>
    <row r="26" spans="1:20">
      <c r="A26" t="s">
        <v>477</v>
      </c>
      <c r="B26" t="s">
        <v>477</v>
      </c>
      <c r="C26" t="s">
        <v>522</v>
      </c>
      <c r="D26" t="s">
        <v>552</v>
      </c>
      <c r="E26" t="s">
        <v>581</v>
      </c>
      <c r="F26">
        <v>26</v>
      </c>
      <c r="G26">
        <v>26</v>
      </c>
      <c r="H26" t="s">
        <v>604</v>
      </c>
      <c r="I26">
        <v>839666</v>
      </c>
      <c r="J26">
        <v>839666</v>
      </c>
      <c r="K26">
        <v>30</v>
      </c>
      <c r="L26">
        <v>75</v>
      </c>
      <c r="M26">
        <v>1300</v>
      </c>
      <c r="N26" t="s">
        <v>630</v>
      </c>
      <c r="O26" t="s">
        <v>668</v>
      </c>
      <c r="P26" t="s">
        <v>687</v>
      </c>
      <c r="Q26">
        <v>11</v>
      </c>
      <c r="R26" t="s">
        <v>687</v>
      </c>
      <c r="S26" t="s">
        <v>720</v>
      </c>
      <c r="T26" t="s">
        <v>763</v>
      </c>
    </row>
    <row r="27" spans="1:20">
      <c r="A27" t="s">
        <v>478</v>
      </c>
      <c r="B27" t="s">
        <v>478</v>
      </c>
      <c r="C27" t="s">
        <v>18</v>
      </c>
      <c r="E27" t="s">
        <v>582</v>
      </c>
      <c r="F27">
        <v>18</v>
      </c>
      <c r="G27">
        <v>8</v>
      </c>
      <c r="H27" t="s">
        <v>605</v>
      </c>
      <c r="I27">
        <v>1941000</v>
      </c>
      <c r="J27">
        <v>102774</v>
      </c>
      <c r="K27">
        <v>0</v>
      </c>
      <c r="L27">
        <v>150</v>
      </c>
      <c r="M27">
        <v>270</v>
      </c>
      <c r="N27" t="s">
        <v>631</v>
      </c>
      <c r="O27" t="s">
        <v>669</v>
      </c>
      <c r="P27" t="s">
        <v>688</v>
      </c>
      <c r="Q27">
        <v>9</v>
      </c>
      <c r="R27" t="s">
        <v>688</v>
      </c>
      <c r="S27" t="s">
        <v>721</v>
      </c>
      <c r="T27" t="s">
        <v>743</v>
      </c>
    </row>
    <row r="28" spans="1:20">
      <c r="A28" t="s">
        <v>19</v>
      </c>
      <c r="B28" t="s">
        <v>19</v>
      </c>
      <c r="C28" t="s">
        <v>523</v>
      </c>
      <c r="E28" t="s">
        <v>583</v>
      </c>
      <c r="F28">
        <v>10</v>
      </c>
      <c r="G28">
        <v>9</v>
      </c>
      <c r="H28" t="s">
        <v>605</v>
      </c>
      <c r="I28">
        <v>2662777</v>
      </c>
      <c r="J28">
        <v>2662777</v>
      </c>
      <c r="K28">
        <v>19</v>
      </c>
      <c r="M28">
        <v>2560</v>
      </c>
      <c r="N28" t="s">
        <v>632</v>
      </c>
      <c r="O28" t="s">
        <v>670</v>
      </c>
      <c r="P28" t="s">
        <v>689</v>
      </c>
      <c r="Q28">
        <v>9</v>
      </c>
      <c r="R28" t="s">
        <v>689</v>
      </c>
      <c r="S28" t="s">
        <v>722</v>
      </c>
      <c r="T28" t="s">
        <v>78</v>
      </c>
    </row>
    <row r="29" spans="1:20">
      <c r="A29" t="s">
        <v>20</v>
      </c>
      <c r="B29" t="s">
        <v>20</v>
      </c>
      <c r="C29" t="s">
        <v>524</v>
      </c>
      <c r="E29" t="s">
        <v>584</v>
      </c>
      <c r="F29">
        <v>15</v>
      </c>
      <c r="G29">
        <v>0</v>
      </c>
      <c r="H29" t="s">
        <v>604</v>
      </c>
      <c r="I29">
        <v>190268</v>
      </c>
      <c r="J29">
        <v>0</v>
      </c>
      <c r="K29">
        <v>26</v>
      </c>
      <c r="N29" t="s">
        <v>633</v>
      </c>
      <c r="P29" t="s">
        <v>88</v>
      </c>
      <c r="Q29">
        <v>1</v>
      </c>
      <c r="R29" t="s">
        <v>88</v>
      </c>
      <c r="S29" t="s">
        <v>723</v>
      </c>
      <c r="T29" t="s">
        <v>764</v>
      </c>
    </row>
    <row r="30" spans="1:20">
      <c r="A30" t="s">
        <v>479</v>
      </c>
      <c r="B30" t="s">
        <v>479</v>
      </c>
      <c r="C30" t="s">
        <v>525</v>
      </c>
      <c r="D30" t="s">
        <v>14</v>
      </c>
      <c r="E30" t="s">
        <v>585</v>
      </c>
      <c r="G30">
        <v>0</v>
      </c>
      <c r="H30" t="s">
        <v>604</v>
      </c>
      <c r="N30" t="s">
        <v>634</v>
      </c>
      <c r="Q30">
        <v>1</v>
      </c>
      <c r="R30" t="s">
        <v>14</v>
      </c>
      <c r="S30" t="s">
        <v>724</v>
      </c>
    </row>
    <row r="31" spans="1:20">
      <c r="A31" t="s">
        <v>480</v>
      </c>
      <c r="B31" t="s">
        <v>480</v>
      </c>
      <c r="C31" t="s">
        <v>526</v>
      </c>
      <c r="D31" t="s">
        <v>553</v>
      </c>
      <c r="E31" t="s">
        <v>586</v>
      </c>
      <c r="F31">
        <v>27</v>
      </c>
      <c r="G31">
        <v>27</v>
      </c>
      <c r="H31" t="s">
        <v>604</v>
      </c>
      <c r="I31">
        <v>89889</v>
      </c>
      <c r="K31">
        <v>0</v>
      </c>
      <c r="L31">
        <v>45</v>
      </c>
      <c r="N31" t="s">
        <v>635</v>
      </c>
      <c r="O31" t="s">
        <v>664</v>
      </c>
      <c r="P31" t="s">
        <v>690</v>
      </c>
      <c r="Q31">
        <v>12</v>
      </c>
      <c r="R31" t="s">
        <v>690</v>
      </c>
      <c r="S31" t="s">
        <v>725</v>
      </c>
      <c r="T31" t="s">
        <v>765</v>
      </c>
    </row>
    <row r="32" spans="1:20">
      <c r="A32" t="s">
        <v>481</v>
      </c>
      <c r="B32" t="s">
        <v>481</v>
      </c>
      <c r="C32" t="s">
        <v>527</v>
      </c>
      <c r="E32" t="s">
        <v>587</v>
      </c>
      <c r="F32">
        <v>5</v>
      </c>
      <c r="G32">
        <v>3</v>
      </c>
      <c r="H32" t="s">
        <v>604</v>
      </c>
      <c r="I32">
        <v>315000</v>
      </c>
      <c r="J32">
        <v>315000</v>
      </c>
      <c r="K32">
        <v>0</v>
      </c>
      <c r="L32">
        <v>120</v>
      </c>
      <c r="M32">
        <v>52</v>
      </c>
      <c r="N32" t="s">
        <v>636</v>
      </c>
      <c r="O32" t="s">
        <v>671</v>
      </c>
      <c r="P32" t="s">
        <v>237</v>
      </c>
      <c r="Q32">
        <v>1</v>
      </c>
      <c r="R32" t="s">
        <v>237</v>
      </c>
      <c r="S32" t="s">
        <v>726</v>
      </c>
      <c r="T32" t="s">
        <v>745</v>
      </c>
    </row>
    <row r="33" spans="1:20">
      <c r="A33" t="s">
        <v>482</v>
      </c>
      <c r="B33" t="s">
        <v>482</v>
      </c>
      <c r="C33" t="s">
        <v>528</v>
      </c>
      <c r="E33" t="s">
        <v>588</v>
      </c>
      <c r="F33">
        <v>7</v>
      </c>
      <c r="G33">
        <v>7</v>
      </c>
      <c r="H33" t="s">
        <v>605</v>
      </c>
      <c r="I33">
        <v>83006</v>
      </c>
      <c r="J33">
        <v>83006</v>
      </c>
      <c r="K33">
        <v>20</v>
      </c>
      <c r="L33">
        <v>93</v>
      </c>
      <c r="M33">
        <v>28</v>
      </c>
      <c r="N33" t="s">
        <v>637</v>
      </c>
      <c r="O33" t="s">
        <v>672</v>
      </c>
      <c r="P33" t="s">
        <v>344</v>
      </c>
      <c r="Q33">
        <v>1</v>
      </c>
      <c r="R33" t="s">
        <v>344</v>
      </c>
      <c r="S33" t="s">
        <v>727</v>
      </c>
      <c r="T33" t="s">
        <v>766</v>
      </c>
    </row>
    <row r="34" spans="1:20">
      <c r="A34" t="s">
        <v>483</v>
      </c>
      <c r="B34" t="s">
        <v>483</v>
      </c>
      <c r="C34" t="s">
        <v>529</v>
      </c>
      <c r="E34" t="s">
        <v>589</v>
      </c>
      <c r="F34">
        <v>6</v>
      </c>
      <c r="H34" t="s">
        <v>605</v>
      </c>
      <c r="I34">
        <v>245000</v>
      </c>
      <c r="N34" t="s">
        <v>638</v>
      </c>
      <c r="P34" t="s">
        <v>42</v>
      </c>
      <c r="R34" t="s">
        <v>42</v>
      </c>
      <c r="S34" t="s">
        <v>728</v>
      </c>
    </row>
    <row r="35" spans="1:20">
      <c r="A35" t="s">
        <v>47</v>
      </c>
      <c r="B35" t="s">
        <v>47</v>
      </c>
      <c r="C35" t="s">
        <v>530</v>
      </c>
      <c r="E35" t="s">
        <v>49</v>
      </c>
      <c r="F35">
        <v>11</v>
      </c>
      <c r="I35">
        <v>1221156</v>
      </c>
      <c r="N35" t="s">
        <v>639</v>
      </c>
      <c r="P35" t="s">
        <v>199</v>
      </c>
      <c r="R35" t="s">
        <v>199</v>
      </c>
      <c r="S35" t="s">
        <v>530</v>
      </c>
    </row>
    <row r="36" spans="1:20">
      <c r="A36" t="s">
        <v>93</v>
      </c>
      <c r="B36" t="s">
        <v>93</v>
      </c>
      <c r="C36" t="s">
        <v>531</v>
      </c>
      <c r="E36" t="s">
        <v>96</v>
      </c>
      <c r="F36">
        <v>8</v>
      </c>
      <c r="I36">
        <v>119952</v>
      </c>
      <c r="M36">
        <v>8</v>
      </c>
      <c r="N36" t="s">
        <v>640</v>
      </c>
      <c r="P36" t="s">
        <v>95</v>
      </c>
      <c r="R36" t="s">
        <v>95</v>
      </c>
      <c r="S36" t="s">
        <v>729</v>
      </c>
      <c r="T36" t="s">
        <v>767</v>
      </c>
    </row>
    <row r="37" spans="1:20">
      <c r="A37" t="s">
        <v>484</v>
      </c>
      <c r="B37" t="s">
        <v>484</v>
      </c>
      <c r="C37" t="s">
        <v>106</v>
      </c>
      <c r="D37" t="s">
        <v>107</v>
      </c>
      <c r="E37" t="s">
        <v>108</v>
      </c>
      <c r="F37">
        <v>11</v>
      </c>
      <c r="G37">
        <v>4</v>
      </c>
      <c r="H37" t="s">
        <v>604</v>
      </c>
      <c r="R37" t="s">
        <v>107</v>
      </c>
      <c r="S37" t="s">
        <v>106</v>
      </c>
    </row>
    <row r="38" spans="1:20">
      <c r="A38" t="s">
        <v>109</v>
      </c>
      <c r="B38" t="s">
        <v>109</v>
      </c>
      <c r="C38" t="s">
        <v>532</v>
      </c>
      <c r="E38" t="s">
        <v>590</v>
      </c>
      <c r="F38">
        <v>4</v>
      </c>
      <c r="I38">
        <v>16527</v>
      </c>
      <c r="N38" t="s">
        <v>641</v>
      </c>
      <c r="P38" t="s">
        <v>691</v>
      </c>
      <c r="R38" t="s">
        <v>691</v>
      </c>
      <c r="S38" t="s">
        <v>730</v>
      </c>
    </row>
    <row r="39" spans="1:20">
      <c r="A39" t="s">
        <v>485</v>
      </c>
      <c r="C39" t="s">
        <v>485</v>
      </c>
      <c r="E39" t="s">
        <v>591</v>
      </c>
      <c r="F39">
        <v>29</v>
      </c>
      <c r="G39">
        <v>24</v>
      </c>
      <c r="H39" t="s">
        <v>604</v>
      </c>
      <c r="I39">
        <v>1221985</v>
      </c>
      <c r="J39">
        <v>1221985</v>
      </c>
      <c r="K39">
        <v>40</v>
      </c>
      <c r="M39">
        <v>600</v>
      </c>
      <c r="N39" t="s">
        <v>642</v>
      </c>
      <c r="P39" t="s">
        <v>692</v>
      </c>
      <c r="R39" t="s">
        <v>692</v>
      </c>
      <c r="S39" t="s">
        <v>485</v>
      </c>
      <c r="T39" t="s">
        <v>768</v>
      </c>
    </row>
    <row r="40" spans="1:20">
      <c r="A40" t="s">
        <v>486</v>
      </c>
      <c r="B40" t="s">
        <v>486</v>
      </c>
      <c r="C40" t="s">
        <v>533</v>
      </c>
      <c r="E40" t="s">
        <v>592</v>
      </c>
      <c r="F40">
        <v>14</v>
      </c>
      <c r="G40">
        <v>14</v>
      </c>
      <c r="H40" t="s">
        <v>605</v>
      </c>
      <c r="K40">
        <v>50</v>
      </c>
      <c r="M40">
        <v>323</v>
      </c>
      <c r="N40" t="s">
        <v>643</v>
      </c>
      <c r="P40" t="s">
        <v>693</v>
      </c>
      <c r="R40" t="s">
        <v>693</v>
      </c>
      <c r="S40" t="s">
        <v>731</v>
      </c>
      <c r="T40" t="s">
        <v>264</v>
      </c>
    </row>
    <row r="41" spans="1:20">
      <c r="A41" t="s">
        <v>487</v>
      </c>
      <c r="B41" t="s">
        <v>487</v>
      </c>
      <c r="C41" t="s">
        <v>534</v>
      </c>
      <c r="E41" t="s">
        <v>593</v>
      </c>
      <c r="F41">
        <v>84</v>
      </c>
      <c r="I41">
        <v>50000</v>
      </c>
      <c r="N41" t="s">
        <v>644</v>
      </c>
      <c r="P41" t="s">
        <v>199</v>
      </c>
      <c r="R41" t="s">
        <v>199</v>
      </c>
      <c r="S41" t="s">
        <v>534</v>
      </c>
    </row>
    <row r="42" spans="1:20">
      <c r="A42" t="s">
        <v>488</v>
      </c>
      <c r="B42" t="s">
        <v>488</v>
      </c>
      <c r="C42" t="s">
        <v>535</v>
      </c>
      <c r="E42" t="s">
        <v>594</v>
      </c>
      <c r="N42" t="s">
        <v>645</v>
      </c>
      <c r="P42" t="s">
        <v>208</v>
      </c>
      <c r="R42" t="s">
        <v>208</v>
      </c>
      <c r="S42" t="s">
        <v>732</v>
      </c>
    </row>
    <row r="43" spans="1:20">
      <c r="A43" t="s">
        <v>489</v>
      </c>
      <c r="C43" t="s">
        <v>489</v>
      </c>
      <c r="D43" t="s">
        <v>554</v>
      </c>
      <c r="E43" t="s">
        <v>595</v>
      </c>
      <c r="I43">
        <v>100000</v>
      </c>
      <c r="N43" t="s">
        <v>646</v>
      </c>
      <c r="R43" t="s">
        <v>554</v>
      </c>
      <c r="S43" t="s">
        <v>489</v>
      </c>
      <c r="T43" t="s">
        <v>769</v>
      </c>
    </row>
    <row r="44" spans="1:20">
      <c r="A44" t="s">
        <v>490</v>
      </c>
      <c r="B44" t="s">
        <v>490</v>
      </c>
      <c r="C44" t="s">
        <v>536</v>
      </c>
      <c r="D44" t="s">
        <v>555</v>
      </c>
      <c r="E44" t="s">
        <v>596</v>
      </c>
      <c r="H44" t="s">
        <v>605</v>
      </c>
      <c r="R44" t="s">
        <v>555</v>
      </c>
      <c r="S44" t="s">
        <v>733</v>
      </c>
      <c r="T44" t="s">
        <v>770</v>
      </c>
    </row>
    <row r="45" spans="1:20">
      <c r="A45" t="s">
        <v>491</v>
      </c>
      <c r="C45" t="s">
        <v>491</v>
      </c>
      <c r="E45" t="s">
        <v>597</v>
      </c>
      <c r="H45" t="s">
        <v>605</v>
      </c>
      <c r="N45" t="s">
        <v>647</v>
      </c>
      <c r="P45" t="s">
        <v>694</v>
      </c>
      <c r="R45" t="s">
        <v>694</v>
      </c>
      <c r="S45" t="s">
        <v>491</v>
      </c>
      <c r="T45" t="s">
        <v>771</v>
      </c>
    </row>
    <row r="46" spans="1:20">
      <c r="A46" t="s">
        <v>252</v>
      </c>
      <c r="C46" t="s">
        <v>252</v>
      </c>
      <c r="D46" t="s">
        <v>14</v>
      </c>
      <c r="E46" t="s">
        <v>253</v>
      </c>
      <c r="G46">
        <v>19</v>
      </c>
      <c r="H46" t="s">
        <v>604</v>
      </c>
      <c r="I46">
        <v>250000</v>
      </c>
      <c r="N46" t="s">
        <v>258</v>
      </c>
      <c r="R46" t="s">
        <v>14</v>
      </c>
      <c r="S46" t="s">
        <v>252</v>
      </c>
      <c r="T46" t="s">
        <v>256</v>
      </c>
    </row>
    <row r="47" spans="1:20">
      <c r="A47" t="s">
        <v>492</v>
      </c>
      <c r="B47" t="s">
        <v>492</v>
      </c>
      <c r="C47" t="s">
        <v>537</v>
      </c>
      <c r="E47" t="s">
        <v>598</v>
      </c>
      <c r="F47">
        <v>6</v>
      </c>
      <c r="G47">
        <v>6</v>
      </c>
      <c r="H47" t="s">
        <v>605</v>
      </c>
      <c r="I47">
        <v>136128</v>
      </c>
      <c r="J47">
        <v>136128</v>
      </c>
      <c r="K47">
        <v>50</v>
      </c>
      <c r="N47" t="s">
        <v>648</v>
      </c>
      <c r="P47" t="s">
        <v>695</v>
      </c>
      <c r="R47" t="s">
        <v>695</v>
      </c>
      <c r="S47" t="s">
        <v>537</v>
      </c>
      <c r="T47" t="s">
        <v>264</v>
      </c>
    </row>
    <row r="48" spans="1:20">
      <c r="A48" t="s">
        <v>493</v>
      </c>
      <c r="B48" t="s">
        <v>493</v>
      </c>
      <c r="C48" t="s">
        <v>538</v>
      </c>
      <c r="D48" t="s">
        <v>556</v>
      </c>
      <c r="E48" t="s">
        <v>599</v>
      </c>
      <c r="F48">
        <v>20</v>
      </c>
      <c r="N48" t="s">
        <v>649</v>
      </c>
      <c r="R48" t="s">
        <v>556</v>
      </c>
      <c r="S48" t="s">
        <v>734</v>
      </c>
    </row>
    <row r="49" spans="1:20">
      <c r="A49" t="s">
        <v>280</v>
      </c>
      <c r="B49" t="s">
        <v>280</v>
      </c>
      <c r="C49" t="s">
        <v>280</v>
      </c>
      <c r="D49" t="s">
        <v>281</v>
      </c>
      <c r="E49" t="s">
        <v>282</v>
      </c>
      <c r="F49">
        <v>69</v>
      </c>
      <c r="G49">
        <v>69</v>
      </c>
      <c r="H49" t="s">
        <v>604</v>
      </c>
      <c r="I49">
        <v>320000</v>
      </c>
      <c r="J49">
        <v>320000</v>
      </c>
      <c r="K49">
        <v>18</v>
      </c>
      <c r="M49">
        <v>281</v>
      </c>
      <c r="N49" t="s">
        <v>283</v>
      </c>
      <c r="R49" t="s">
        <v>281</v>
      </c>
      <c r="S49" t="s">
        <v>280</v>
      </c>
      <c r="T49" t="s">
        <v>174</v>
      </c>
    </row>
    <row r="50" spans="1:20">
      <c r="A50" t="s">
        <v>494</v>
      </c>
      <c r="B50" t="s">
        <v>494</v>
      </c>
      <c r="C50" t="s">
        <v>539</v>
      </c>
      <c r="E50" t="s">
        <v>294</v>
      </c>
      <c r="F50">
        <v>77</v>
      </c>
      <c r="N50" t="s">
        <v>295</v>
      </c>
      <c r="P50" t="s">
        <v>696</v>
      </c>
      <c r="R50" t="s">
        <v>696</v>
      </c>
      <c r="S50" t="s">
        <v>735</v>
      </c>
    </row>
    <row r="51" spans="1:20">
      <c r="A51" t="s">
        <v>495</v>
      </c>
      <c r="B51" t="s">
        <v>495</v>
      </c>
      <c r="C51" t="s">
        <v>540</v>
      </c>
      <c r="E51" t="s">
        <v>337</v>
      </c>
      <c r="P51" t="s">
        <v>697</v>
      </c>
      <c r="R51" t="s">
        <v>697</v>
      </c>
      <c r="S51" t="s">
        <v>335</v>
      </c>
    </row>
    <row r="52" spans="1:20">
      <c r="A52" t="s">
        <v>496</v>
      </c>
      <c r="B52" t="s">
        <v>496</v>
      </c>
      <c r="C52" t="s">
        <v>541</v>
      </c>
      <c r="E52" t="s">
        <v>340</v>
      </c>
      <c r="F52">
        <v>13</v>
      </c>
      <c r="G52">
        <v>13</v>
      </c>
      <c r="H52" t="s">
        <v>605</v>
      </c>
      <c r="I52">
        <v>44010</v>
      </c>
      <c r="J52">
        <v>44010</v>
      </c>
      <c r="K52">
        <v>0</v>
      </c>
      <c r="L52">
        <v>17</v>
      </c>
      <c r="N52" t="s">
        <v>342</v>
      </c>
      <c r="P52" t="s">
        <v>698</v>
      </c>
      <c r="R52" t="s">
        <v>698</v>
      </c>
      <c r="S52" t="s">
        <v>736</v>
      </c>
      <c r="T52" t="s">
        <v>772</v>
      </c>
    </row>
    <row r="53" spans="1:20">
      <c r="A53" t="s">
        <v>497</v>
      </c>
      <c r="B53" t="s">
        <v>497</v>
      </c>
      <c r="C53" t="s">
        <v>542</v>
      </c>
      <c r="E53" t="s">
        <v>600</v>
      </c>
      <c r="F53">
        <v>9</v>
      </c>
      <c r="G53">
        <v>9</v>
      </c>
      <c r="H53" t="s">
        <v>605</v>
      </c>
      <c r="I53">
        <v>50562</v>
      </c>
      <c r="K53">
        <v>45</v>
      </c>
      <c r="L53">
        <v>106</v>
      </c>
      <c r="M53">
        <v>450</v>
      </c>
      <c r="N53" t="s">
        <v>650</v>
      </c>
      <c r="P53" t="s">
        <v>350</v>
      </c>
      <c r="R53" t="s">
        <v>350</v>
      </c>
      <c r="S53" t="s">
        <v>737</v>
      </c>
      <c r="T53" t="s">
        <v>773</v>
      </c>
    </row>
    <row r="54" spans="1:20">
      <c r="A54" t="s">
        <v>498</v>
      </c>
      <c r="B54" t="s">
        <v>498</v>
      </c>
      <c r="C54" t="s">
        <v>543</v>
      </c>
      <c r="E54" t="s">
        <v>601</v>
      </c>
      <c r="F54">
        <v>6</v>
      </c>
      <c r="G54">
        <v>6</v>
      </c>
      <c r="P54" t="s">
        <v>699</v>
      </c>
      <c r="R54" t="s">
        <v>699</v>
      </c>
      <c r="S54" t="s">
        <v>738</v>
      </c>
    </row>
    <row r="55" spans="1:20">
      <c r="A55" t="s">
        <v>499</v>
      </c>
      <c r="B55" t="s">
        <v>499</v>
      </c>
      <c r="C55" t="s">
        <v>544</v>
      </c>
      <c r="D55" t="s">
        <v>557</v>
      </c>
      <c r="E55" t="s">
        <v>602</v>
      </c>
      <c r="F55">
        <v>10</v>
      </c>
      <c r="G55">
        <v>10</v>
      </c>
      <c r="H55" t="s">
        <v>605</v>
      </c>
      <c r="K55">
        <v>32</v>
      </c>
      <c r="R55" t="s">
        <v>557</v>
      </c>
      <c r="S55" t="s">
        <v>544</v>
      </c>
      <c r="T55" t="s">
        <v>774</v>
      </c>
    </row>
    <row r="56" spans="1:20">
      <c r="A56" t="s">
        <v>500</v>
      </c>
      <c r="B56" t="s">
        <v>500</v>
      </c>
      <c r="C56" t="s">
        <v>545</v>
      </c>
      <c r="E56" t="s">
        <v>422</v>
      </c>
      <c r="N56" t="s">
        <v>423</v>
      </c>
      <c r="P56" t="s">
        <v>700</v>
      </c>
      <c r="R56" t="s">
        <v>700</v>
      </c>
      <c r="S56" t="s">
        <v>739</v>
      </c>
    </row>
    <row r="57" spans="1:20">
      <c r="A57" t="s">
        <v>501</v>
      </c>
      <c r="B57" t="s">
        <v>501</v>
      </c>
      <c r="C57" t="s">
        <v>546</v>
      </c>
      <c r="E57" t="s">
        <v>603</v>
      </c>
      <c r="P57" t="s">
        <v>701</v>
      </c>
      <c r="R57" t="s">
        <v>701</v>
      </c>
      <c r="S57" t="s">
        <v>740</v>
      </c>
    </row>
    <row r="58" spans="1:20">
      <c r="A58" t="s">
        <v>502</v>
      </c>
      <c r="B58" t="s">
        <v>502</v>
      </c>
      <c r="C58" t="s">
        <v>547</v>
      </c>
      <c r="E58" t="s">
        <v>436</v>
      </c>
      <c r="S58" t="s">
        <v>741</v>
      </c>
    </row>
    <row r="59" spans="1:20">
      <c r="A59" t="s">
        <v>503</v>
      </c>
      <c r="B59" t="s">
        <v>503</v>
      </c>
      <c r="C59" t="s">
        <v>548</v>
      </c>
      <c r="E59" t="s">
        <v>439</v>
      </c>
      <c r="F59">
        <v>20</v>
      </c>
      <c r="N59" t="s">
        <v>441</v>
      </c>
      <c r="P59" t="s">
        <v>702</v>
      </c>
      <c r="R59" t="s">
        <v>702</v>
      </c>
      <c r="S59" t="s">
        <v>742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Table 1</vt:lpstr>
      <vt:lpstr>Additional info</vt:lpstr>
      <vt:lpstr>Table 1 updated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Morillo</cp:lastModifiedBy>
  <cp:revision>0</cp:revision>
  <dcterms:modified xsi:type="dcterms:W3CDTF">2022-02-15T15:19:25Z</dcterms:modified>
  <dc:language>en-US</dc:language>
</cp:coreProperties>
</file>