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gs13_queensu_ca/Documents/Python/Projects/EclipseRelated/PlanEvaluation/Structure and plan info/"/>
    </mc:Choice>
  </mc:AlternateContent>
  <xr:revisionPtr revIDLastSave="130" documentId="11_D0EC9C8AFE3384CF55C5FE9AC2406CE4AB4B1569" xr6:coauthVersionLast="44" xr6:coauthVersionMax="44" xr10:uidLastSave="{6A9D114A-D0B7-4D74-A857-DECBBECBE009}"/>
  <bookViews>
    <workbookView xWindow="-120" yWindow="-120" windowWidth="24240" windowHeight="13140" activeTab="1" xr2:uid="{00000000-000D-0000-FFFF-FFFF00000000}"/>
  </bookViews>
  <sheets>
    <sheet name="EvaluationSheet 48Gy4F 60Gy5F" sheetId="5" r:id="rId1"/>
    <sheet name="Sheet1" sheetId="9" r:id="rId2"/>
    <sheet name="SABR 48 in 4" sheetId="4" r:id="rId3"/>
    <sheet name="EvaluationSheet 60Gy 8F" sheetId="6" r:id="rId4"/>
    <sheet name="SABR 60 in 8" sheetId="3" r:id="rId5"/>
    <sheet name="EvaluationSheet 54Gy 3F" sheetId="7" r:id="rId6"/>
    <sheet name="SABR 54 in 3" sheetId="1" r:id="rId7"/>
    <sheet name="CELL format codes" sheetId="8" r:id="rId8"/>
  </sheets>
  <definedNames>
    <definedName name="B" localSheetId="7">#REF!</definedName>
    <definedName name="B">#REF!</definedName>
    <definedName name="_xlnm.Print_Area" localSheetId="0">'EvaluationSheet 48Gy4F 60Gy5F'!$B$2:$L$62</definedName>
    <definedName name="_xlnm.Print_Area" localSheetId="5">'EvaluationSheet 54Gy 3F'!$B$2:$L$52</definedName>
    <definedName name="_xlnm.Print_Area" localSheetId="3">'EvaluationSheet 60Gy 8F'!$B$2:$L$53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9" l="1"/>
  <c r="N562" i="9" l="1"/>
  <c r="N452" i="9"/>
  <c r="N73" i="9"/>
  <c r="N74" i="9"/>
  <c r="N190" i="9"/>
  <c r="N294" i="9"/>
  <c r="N191" i="9"/>
  <c r="N229" i="9"/>
  <c r="N75" i="9"/>
  <c r="N453" i="9"/>
  <c r="N4" i="9"/>
  <c r="N364" i="9"/>
  <c r="N630" i="9"/>
  <c r="N5" i="9"/>
  <c r="N119" i="9"/>
  <c r="N454" i="9"/>
  <c r="N120" i="9"/>
  <c r="N156" i="9"/>
  <c r="N563" i="9"/>
  <c r="N608" i="9"/>
  <c r="N230" i="9"/>
  <c r="N76" i="9"/>
  <c r="N231" i="9"/>
  <c r="N192" i="9"/>
  <c r="N193" i="9"/>
  <c r="N232" i="9"/>
  <c r="N194" i="9"/>
  <c r="N233" i="9"/>
  <c r="N564" i="9"/>
  <c r="N195" i="9"/>
  <c r="N365" i="9"/>
  <c r="N234" i="9"/>
  <c r="N121" i="9"/>
  <c r="N6" i="9"/>
  <c r="N7" i="9"/>
  <c r="N565" i="9"/>
  <c r="N196" i="9"/>
  <c r="N366" i="9"/>
  <c r="N77" i="9"/>
  <c r="N295" i="9"/>
  <c r="N157" i="9"/>
  <c r="N43" i="9"/>
  <c r="N367" i="9"/>
  <c r="N368" i="9"/>
  <c r="N122" i="9"/>
  <c r="N8" i="9"/>
  <c r="N504" i="9"/>
  <c r="N235" i="9"/>
  <c r="N566" i="9"/>
  <c r="N158" i="9"/>
  <c r="N505" i="9"/>
  <c r="N123" i="9"/>
  <c r="N506" i="9"/>
  <c r="N236" i="9"/>
  <c r="N507" i="9"/>
  <c r="N609" i="9"/>
  <c r="N78" i="9"/>
  <c r="N44" i="9"/>
  <c r="N296" i="9"/>
  <c r="N297" i="9"/>
  <c r="N298" i="9"/>
  <c r="N299" i="9"/>
  <c r="N567" i="9"/>
  <c r="N9" i="9"/>
  <c r="N369" i="9"/>
  <c r="N610" i="9"/>
  <c r="N370" i="9"/>
  <c r="N631" i="9"/>
  <c r="N197" i="9"/>
  <c r="N508" i="9"/>
  <c r="N509" i="9"/>
  <c r="N371" i="9"/>
  <c r="N510" i="9"/>
  <c r="N372" i="9"/>
  <c r="N373" i="9"/>
  <c r="N374" i="9"/>
  <c r="N375" i="9"/>
  <c r="N511" i="9"/>
  <c r="N376" i="9"/>
  <c r="N377" i="9"/>
  <c r="N378" i="9"/>
  <c r="N379" i="9"/>
  <c r="N512" i="9"/>
  <c r="N513" i="9"/>
  <c r="N300" i="9"/>
  <c r="N237" i="9"/>
  <c r="N301" i="9"/>
  <c r="N302" i="9"/>
  <c r="N303" i="9"/>
  <c r="N304" i="9"/>
  <c r="N305" i="9"/>
  <c r="N455" i="9"/>
  <c r="N380" i="9"/>
  <c r="N381" i="9"/>
  <c r="N382" i="9"/>
  <c r="N383" i="9"/>
  <c r="N384" i="9"/>
  <c r="N238" i="9"/>
  <c r="N239" i="9"/>
  <c r="N385" i="9"/>
  <c r="N386" i="9"/>
  <c r="N240" i="9"/>
  <c r="N241" i="9"/>
  <c r="N387" i="9"/>
  <c r="N611" i="9"/>
  <c r="N612" i="9"/>
  <c r="N613" i="9"/>
  <c r="N568" i="9"/>
  <c r="N569" i="9"/>
  <c r="N614" i="9"/>
  <c r="N306" i="9"/>
  <c r="N388" i="9"/>
  <c r="N389" i="9"/>
  <c r="N198" i="9"/>
  <c r="N199" i="9"/>
  <c r="N124" i="9"/>
  <c r="N125" i="9"/>
  <c r="N615" i="9"/>
  <c r="N307" i="9"/>
  <c r="N308" i="9"/>
  <c r="N309" i="9"/>
  <c r="N310" i="9"/>
  <c r="N242" i="9"/>
  <c r="N390" i="9"/>
  <c r="N391" i="9"/>
  <c r="N45" i="9"/>
  <c r="N514" i="9"/>
  <c r="N79" i="9"/>
  <c r="N632" i="9"/>
  <c r="N392" i="9"/>
  <c r="N570" i="9"/>
  <c r="N311" i="9"/>
  <c r="N159" i="9"/>
  <c r="N393" i="9"/>
  <c r="N126" i="9"/>
  <c r="N200" i="9"/>
  <c r="N201" i="9"/>
  <c r="N202" i="9"/>
  <c r="N203" i="9"/>
  <c r="N204" i="9"/>
  <c r="N205" i="9"/>
  <c r="N243" i="9"/>
  <c r="N244" i="9"/>
  <c r="N127" i="9"/>
  <c r="N128" i="9"/>
  <c r="N129" i="9"/>
  <c r="N10" i="9"/>
  <c r="N11" i="9"/>
  <c r="N2" i="9"/>
  <c r="N3" i="9"/>
  <c r="N80" i="9"/>
  <c r="N81" i="9"/>
  <c r="N515" i="9"/>
  <c r="N160" i="9"/>
  <c r="N571" i="9"/>
  <c r="N572" i="9"/>
  <c r="N82" i="9"/>
  <c r="N83" i="9"/>
  <c r="N130" i="9"/>
  <c r="N131" i="9"/>
  <c r="N456" i="9"/>
  <c r="N457" i="9"/>
  <c r="N458" i="9"/>
  <c r="N459" i="9"/>
  <c r="N394" i="9"/>
  <c r="N395" i="9"/>
  <c r="N573" i="9"/>
  <c r="N312" i="9"/>
  <c r="N460" i="9"/>
  <c r="N461" i="9"/>
  <c r="N132" i="9"/>
  <c r="N133" i="9"/>
  <c r="N633" i="9"/>
  <c r="N206" i="9"/>
  <c r="N574" i="9"/>
  <c r="N245" i="9"/>
  <c r="N575" i="9"/>
  <c r="N246" i="9"/>
  <c r="N576" i="9"/>
  <c r="N247" i="9"/>
  <c r="N577" i="9"/>
  <c r="N248" i="9"/>
  <c r="N462" i="9"/>
  <c r="N396" i="9"/>
  <c r="N397" i="9"/>
  <c r="N398" i="9"/>
  <c r="N399" i="9"/>
  <c r="N400" i="9"/>
  <c r="N401" i="9"/>
  <c r="N402" i="9"/>
  <c r="N403" i="9"/>
  <c r="N404" i="9"/>
  <c r="N578" i="9"/>
  <c r="N249" i="9"/>
  <c r="N463" i="9"/>
  <c r="N464" i="9"/>
  <c r="N465" i="9"/>
  <c r="N466" i="9"/>
  <c r="N313" i="9"/>
  <c r="N516" i="9"/>
  <c r="N314" i="9"/>
  <c r="N579" i="9"/>
  <c r="N580" i="9"/>
  <c r="N517" i="9"/>
  <c r="N518" i="9"/>
  <c r="N519" i="9"/>
  <c r="N520" i="9"/>
  <c r="N521" i="9"/>
  <c r="N522" i="9"/>
  <c r="N523" i="9"/>
  <c r="N524" i="9"/>
  <c r="N525" i="9"/>
  <c r="N315" i="9"/>
  <c r="N467" i="9"/>
  <c r="N468" i="9"/>
  <c r="N616" i="9"/>
  <c r="N316" i="9"/>
  <c r="N405" i="9"/>
  <c r="N406" i="9"/>
  <c r="N407" i="9"/>
  <c r="N408" i="9"/>
  <c r="N207" i="9"/>
  <c r="N617" i="9"/>
  <c r="N317" i="9"/>
  <c r="N409" i="9"/>
  <c r="N410" i="9"/>
  <c r="N581" i="9"/>
  <c r="N12" i="9"/>
  <c r="N634" i="9"/>
  <c r="N582" i="9"/>
  <c r="N583" i="9"/>
  <c r="N584" i="9"/>
  <c r="N585" i="9"/>
  <c r="N469" i="9"/>
  <c r="N470" i="9"/>
  <c r="N250" i="9"/>
  <c r="N84" i="9"/>
  <c r="N526" i="9"/>
  <c r="N635" i="9"/>
  <c r="N85" i="9"/>
  <c r="N86" i="9"/>
  <c r="N251" i="9"/>
  <c r="N252" i="9"/>
  <c r="N618" i="9"/>
  <c r="N134" i="9"/>
  <c r="N135" i="9"/>
  <c r="N13" i="9"/>
  <c r="N14" i="9"/>
  <c r="N15" i="9"/>
  <c r="N16" i="9"/>
  <c r="N471" i="9"/>
  <c r="N46" i="9"/>
  <c r="N636" i="9"/>
  <c r="N318" i="9"/>
  <c r="N253" i="9"/>
  <c r="N586" i="9"/>
  <c r="N587" i="9"/>
  <c r="N472" i="9"/>
  <c r="N411" i="9"/>
  <c r="N412" i="9"/>
  <c r="N413" i="9"/>
  <c r="N414" i="9"/>
  <c r="N415" i="9"/>
  <c r="N416" i="9"/>
  <c r="N319" i="9"/>
  <c r="N254" i="9"/>
  <c r="N255" i="9"/>
  <c r="N256" i="9"/>
  <c r="N47" i="9"/>
  <c r="N48" i="9"/>
  <c r="N208" i="9"/>
  <c r="N527" i="9"/>
  <c r="N87" i="9"/>
  <c r="N417" i="9"/>
  <c r="N528" i="9"/>
  <c r="N529" i="9"/>
  <c r="N530" i="9"/>
  <c r="N531" i="9"/>
  <c r="N619" i="9"/>
  <c r="N588" i="9"/>
  <c r="N620" i="9"/>
  <c r="N589" i="9"/>
  <c r="N209" i="9"/>
  <c r="N590" i="9"/>
  <c r="N591" i="9"/>
  <c r="N320" i="9"/>
  <c r="N592" i="9"/>
  <c r="N532" i="9"/>
  <c r="N418" i="9"/>
  <c r="N473" i="9"/>
  <c r="N621" i="9"/>
  <c r="N474" i="9"/>
  <c r="N475" i="9"/>
  <c r="N533" i="9"/>
  <c r="N161" i="9"/>
  <c r="N162" i="9"/>
  <c r="N534" i="9"/>
  <c r="N535" i="9"/>
  <c r="N419" i="9"/>
  <c r="N257" i="9"/>
  <c r="N258" i="9"/>
  <c r="N163" i="9"/>
  <c r="N164" i="9"/>
  <c r="N165" i="9"/>
  <c r="N536" i="9"/>
  <c r="N88" i="9"/>
  <c r="N259" i="9"/>
  <c r="N593" i="9"/>
  <c r="N622" i="9"/>
  <c r="N210" i="9"/>
  <c r="N89" i="9"/>
  <c r="N17" i="9"/>
  <c r="N18" i="9"/>
  <c r="N90" i="9"/>
  <c r="N19" i="9"/>
  <c r="N20" i="9"/>
  <c r="N166" i="9"/>
  <c r="N167" i="9"/>
  <c r="N49" i="9"/>
  <c r="N21" i="9"/>
  <c r="N476" i="9"/>
  <c r="N321" i="9"/>
  <c r="N322" i="9"/>
  <c r="N323" i="9"/>
  <c r="N260" i="9"/>
  <c r="N261" i="9"/>
  <c r="N91" i="9"/>
  <c r="N22" i="9"/>
  <c r="N23" i="9"/>
  <c r="N324" i="9"/>
  <c r="N325" i="9"/>
  <c r="N92" i="9"/>
  <c r="N50" i="9"/>
  <c r="N24" i="9"/>
  <c r="N168" i="9"/>
  <c r="N211" i="9"/>
  <c r="N169" i="9"/>
  <c r="N51" i="9"/>
  <c r="N420" i="9"/>
  <c r="N421" i="9"/>
  <c r="N326" i="9"/>
  <c r="N327" i="9"/>
  <c r="N93" i="9"/>
  <c r="N52" i="9"/>
  <c r="N25" i="9"/>
  <c r="N328" i="9"/>
  <c r="N422" i="9"/>
  <c r="N262" i="9"/>
  <c r="N537" i="9"/>
  <c r="N477" i="9"/>
  <c r="N136" i="9"/>
  <c r="N329" i="9"/>
  <c r="N263" i="9"/>
  <c r="N137" i="9"/>
  <c r="N212" i="9"/>
  <c r="N53" i="9"/>
  <c r="N54" i="9"/>
  <c r="N330" i="9"/>
  <c r="N138" i="9"/>
  <c r="N264" i="9"/>
  <c r="N26" i="9"/>
  <c r="N139" i="9"/>
  <c r="N140" i="9"/>
  <c r="N478" i="9"/>
  <c r="N265" i="9"/>
  <c r="N170" i="9"/>
  <c r="N266" i="9"/>
  <c r="N94" i="9"/>
  <c r="N95" i="9"/>
  <c r="N96" i="9"/>
  <c r="N97" i="9"/>
  <c r="N98" i="9"/>
  <c r="N99" i="9"/>
  <c r="N100" i="9"/>
  <c r="N101" i="9"/>
  <c r="N102" i="9"/>
  <c r="N103" i="9"/>
  <c r="N104" i="9"/>
  <c r="N105" i="9"/>
  <c r="N267" i="9"/>
  <c r="N171" i="9"/>
  <c r="N172" i="9"/>
  <c r="N173" i="9"/>
  <c r="N174" i="9"/>
  <c r="N268" i="9"/>
  <c r="N269" i="9"/>
  <c r="N55" i="9"/>
  <c r="N56" i="9"/>
  <c r="N57" i="9"/>
  <c r="N58" i="9"/>
  <c r="N59" i="9"/>
  <c r="N60" i="9"/>
  <c r="N106" i="9"/>
  <c r="N107" i="9"/>
  <c r="N108" i="9"/>
  <c r="N27" i="9"/>
  <c r="N28" i="9"/>
  <c r="N29" i="9"/>
  <c r="N30" i="9"/>
  <c r="N31" i="9"/>
  <c r="N32" i="9"/>
  <c r="N109" i="9"/>
  <c r="N110" i="9"/>
  <c r="N175" i="9"/>
  <c r="N331" i="9"/>
  <c r="N332" i="9"/>
  <c r="N270" i="9"/>
  <c r="N271" i="9"/>
  <c r="N141" i="9"/>
  <c r="N142" i="9"/>
  <c r="N594" i="9"/>
  <c r="N213" i="9"/>
  <c r="N111" i="9"/>
  <c r="N176" i="9"/>
  <c r="N177" i="9"/>
  <c r="N178" i="9"/>
  <c r="N61" i="9"/>
  <c r="N179" i="9"/>
  <c r="N62" i="9"/>
  <c r="N272" i="9"/>
  <c r="N273" i="9"/>
  <c r="N333" i="9"/>
  <c r="N214" i="9"/>
  <c r="N274" i="9"/>
  <c r="N275" i="9"/>
  <c r="N143" i="9"/>
  <c r="N538" i="9"/>
  <c r="N334" i="9"/>
  <c r="N215" i="9"/>
  <c r="N479" i="9"/>
  <c r="N480" i="9"/>
  <c r="N481" i="9"/>
  <c r="N423" i="9"/>
  <c r="N424" i="9"/>
  <c r="N482" i="9"/>
  <c r="N335" i="9"/>
  <c r="N216" i="9"/>
  <c r="N276" i="9"/>
  <c r="N277" i="9"/>
  <c r="N217" i="9"/>
  <c r="N278" i="9"/>
  <c r="N180" i="9"/>
  <c r="N144" i="9"/>
  <c r="N483" i="9"/>
  <c r="N484" i="9"/>
  <c r="N425" i="9"/>
  <c r="N33" i="9"/>
  <c r="N336" i="9"/>
  <c r="N63" i="9"/>
  <c r="N337" i="9"/>
  <c r="N338" i="9"/>
  <c r="N339" i="9"/>
  <c r="N340" i="9"/>
  <c r="N426" i="9"/>
  <c r="N34" i="9"/>
  <c r="N181" i="9"/>
  <c r="N35" i="9"/>
  <c r="N182" i="9"/>
  <c r="N145" i="9"/>
  <c r="N341" i="9"/>
  <c r="N342" i="9"/>
  <c r="N183" i="9"/>
  <c r="N184" i="9"/>
  <c r="N185" i="9"/>
  <c r="N186" i="9"/>
  <c r="N343" i="9"/>
  <c r="N344" i="9"/>
  <c r="N640" i="9"/>
  <c r="N485" i="9"/>
  <c r="N345" i="9"/>
  <c r="N218" i="9"/>
  <c r="N112" i="9"/>
  <c r="N219" i="9"/>
  <c r="N346" i="9"/>
  <c r="N64" i="9"/>
  <c r="N427" i="9"/>
  <c r="N279" i="9"/>
  <c r="N36" i="9"/>
  <c r="N146" i="9"/>
  <c r="N113" i="9"/>
  <c r="N428" i="9"/>
  <c r="N65" i="9"/>
  <c r="N220" i="9"/>
  <c r="N114" i="9"/>
  <c r="N66" i="9"/>
  <c r="N37" i="9"/>
  <c r="N38" i="9"/>
  <c r="N280" i="9"/>
  <c r="N429" i="9"/>
  <c r="N637" i="9"/>
  <c r="N221" i="9"/>
  <c r="N486" i="9"/>
  <c r="N595" i="9"/>
  <c r="N281" i="9"/>
  <c r="N430" i="9"/>
  <c r="N431" i="9"/>
  <c r="N596" i="9"/>
  <c r="N282" i="9"/>
  <c r="N597" i="9"/>
  <c r="N283" i="9"/>
  <c r="N539" i="9"/>
  <c r="N598" i="9"/>
  <c r="N284" i="9"/>
  <c r="N540" i="9"/>
  <c r="N599" i="9"/>
  <c r="N285" i="9"/>
  <c r="N432" i="9"/>
  <c r="N541" i="9"/>
  <c r="N433" i="9"/>
  <c r="N434" i="9"/>
  <c r="N542" i="9"/>
  <c r="N435" i="9"/>
  <c r="N436" i="9"/>
  <c r="N543" i="9"/>
  <c r="N544" i="9"/>
  <c r="N545" i="9"/>
  <c r="N546" i="9"/>
  <c r="N487" i="9"/>
  <c r="N286" i="9"/>
  <c r="N437" i="9"/>
  <c r="N147" i="9"/>
  <c r="N148" i="9"/>
  <c r="N488" i="9"/>
  <c r="N347" i="9"/>
  <c r="N348" i="9"/>
  <c r="N489" i="9"/>
  <c r="N349" i="9"/>
  <c r="N350" i="9"/>
  <c r="N351" i="9"/>
  <c r="N490" i="9"/>
  <c r="N352" i="9"/>
  <c r="N600" i="9"/>
  <c r="N438" i="9"/>
  <c r="N439" i="9"/>
  <c r="N440" i="9"/>
  <c r="N441" i="9"/>
  <c r="N442" i="9"/>
  <c r="N287" i="9"/>
  <c r="N288" i="9"/>
  <c r="N443" i="9"/>
  <c r="N444" i="9"/>
  <c r="N445" i="9"/>
  <c r="N446" i="9"/>
  <c r="N547" i="9"/>
  <c r="N548" i="9"/>
  <c r="N491" i="9"/>
  <c r="N601" i="9"/>
  <c r="N602" i="9"/>
  <c r="N222" i="9"/>
  <c r="N623" i="9"/>
  <c r="N353" i="9"/>
  <c r="N223" i="9"/>
  <c r="N224" i="9"/>
  <c r="N149" i="9"/>
  <c r="N150" i="9"/>
  <c r="N289" i="9"/>
  <c r="N624" i="9"/>
  <c r="N354" i="9"/>
  <c r="N355" i="9"/>
  <c r="N356" i="9"/>
  <c r="N357" i="9"/>
  <c r="N290" i="9"/>
  <c r="N67" i="9"/>
  <c r="N39" i="9"/>
  <c r="N40" i="9"/>
  <c r="N68" i="9"/>
  <c r="N447" i="9"/>
  <c r="N358" i="9"/>
  <c r="N448" i="9"/>
  <c r="N449" i="9"/>
  <c r="N450" i="9"/>
  <c r="N549" i="9"/>
  <c r="N291" i="9"/>
  <c r="N292" i="9"/>
  <c r="N225" i="9"/>
  <c r="N69" i="9"/>
  <c r="N625" i="9"/>
  <c r="N626" i="9"/>
  <c r="N603" i="9"/>
  <c r="N550" i="9"/>
  <c r="N492" i="9"/>
  <c r="N551" i="9"/>
  <c r="N604" i="9"/>
  <c r="N605" i="9"/>
  <c r="N359" i="9"/>
  <c r="N606" i="9"/>
  <c r="N552" i="9"/>
  <c r="N451" i="9"/>
  <c r="N493" i="9"/>
  <c r="N627" i="9"/>
  <c r="N494" i="9"/>
  <c r="N495" i="9"/>
  <c r="N151" i="9"/>
  <c r="N553" i="9"/>
  <c r="N360" i="9"/>
  <c r="N152" i="9"/>
  <c r="N153" i="9"/>
  <c r="N641" i="9"/>
  <c r="N496" i="9"/>
  <c r="N628" i="9"/>
  <c r="N638" i="9"/>
  <c r="N226" i="9"/>
  <c r="N554" i="9"/>
  <c r="N187" i="9"/>
  <c r="N227" i="9"/>
  <c r="N293" i="9"/>
  <c r="N154" i="9"/>
  <c r="N41" i="9"/>
  <c r="N155" i="9"/>
  <c r="N497" i="9"/>
  <c r="N361" i="9"/>
  <c r="N362" i="9"/>
  <c r="N115" i="9"/>
  <c r="N116" i="9"/>
  <c r="N70" i="9"/>
  <c r="N71" i="9"/>
  <c r="N72" i="9"/>
  <c r="N42" i="9"/>
  <c r="N117" i="9"/>
  <c r="N118" i="9"/>
  <c r="N498" i="9"/>
  <c r="N499" i="9"/>
  <c r="N555" i="9"/>
  <c r="N500" i="9"/>
  <c r="N188" i="9"/>
  <c r="N501" i="9"/>
  <c r="N556" i="9"/>
  <c r="N502" i="9"/>
  <c r="N557" i="9"/>
  <c r="N558" i="9"/>
  <c r="N189" i="9"/>
  <c r="N228" i="9"/>
  <c r="N503" i="9"/>
  <c r="N629" i="9"/>
  <c r="N607" i="9"/>
  <c r="N642" i="9"/>
  <c r="N559" i="9"/>
  <c r="N639" i="9"/>
  <c r="N643" i="9"/>
  <c r="N560" i="9"/>
  <c r="N644" i="9"/>
  <c r="N561" i="9"/>
  <c r="N645" i="9"/>
  <c r="N646" i="9"/>
  <c r="N647" i="9"/>
  <c r="N648" i="9"/>
  <c r="N649" i="9"/>
  <c r="N650" i="9"/>
  <c r="N363" i="9"/>
  <c r="K82" i="9" l="1"/>
  <c r="K134" i="9"/>
  <c r="K108" i="9"/>
  <c r="K83" i="9"/>
  <c r="K192" i="9"/>
  <c r="K84" i="9"/>
  <c r="K58" i="9"/>
  <c r="K163" i="9"/>
  <c r="K19" i="9"/>
  <c r="K164" i="9"/>
  <c r="K8" i="9"/>
  <c r="K165" i="9"/>
  <c r="K193" i="9"/>
  <c r="K38" i="9"/>
  <c r="K166" i="9"/>
  <c r="K194" i="9"/>
  <c r="K39" i="9"/>
  <c r="K47" i="9"/>
  <c r="K48" i="9"/>
  <c r="K25" i="9"/>
  <c r="K4" i="9"/>
  <c r="K123" i="9"/>
  <c r="K29" i="9"/>
  <c r="K20" i="9"/>
  <c r="K85" i="9"/>
  <c r="K86" i="9"/>
  <c r="K2" i="9"/>
  <c r="K87" i="9"/>
  <c r="K124" i="9"/>
  <c r="K184" i="9"/>
  <c r="K135" i="9"/>
  <c r="K73" i="9"/>
  <c r="K30" i="9"/>
  <c r="K3" i="9"/>
  <c r="K59" i="9"/>
  <c r="K143" i="9"/>
  <c r="K109" i="9"/>
  <c r="K144" i="9"/>
  <c r="K136" i="9"/>
  <c r="K31" i="9"/>
  <c r="K40" i="9"/>
  <c r="K41" i="9"/>
  <c r="K12" i="9"/>
  <c r="K21" i="9"/>
  <c r="K52" i="9"/>
  <c r="K145" i="9"/>
  <c r="K42" i="9"/>
  <c r="K167" i="9"/>
  <c r="K168" i="9"/>
  <c r="K169" i="9"/>
  <c r="K170" i="9"/>
  <c r="K125" i="9"/>
  <c r="K88" i="9"/>
  <c r="K74" i="9"/>
  <c r="K26" i="9"/>
  <c r="K43" i="9"/>
  <c r="K195" i="9"/>
  <c r="K137" i="9"/>
  <c r="K110" i="9"/>
  <c r="K171" i="9"/>
  <c r="K89" i="9"/>
  <c r="K90" i="9"/>
  <c r="K91" i="9"/>
  <c r="K111" i="9"/>
  <c r="K60" i="9"/>
  <c r="K61" i="9"/>
  <c r="K62" i="9"/>
  <c r="K27" i="9"/>
  <c r="K172" i="9"/>
  <c r="K92" i="9"/>
  <c r="K93" i="9"/>
  <c r="K138" i="9"/>
  <c r="K9" i="9"/>
  <c r="K22" i="9"/>
  <c r="K75" i="9"/>
  <c r="K185" i="9"/>
  <c r="K186" i="9"/>
  <c r="K173" i="9"/>
  <c r="K156" i="9"/>
  <c r="K157" i="9"/>
  <c r="K187" i="9"/>
  <c r="K49" i="9"/>
  <c r="K94" i="9"/>
  <c r="K126" i="9"/>
  <c r="K95" i="9"/>
  <c r="K112" i="9"/>
  <c r="K146" i="9"/>
  <c r="K63" i="9"/>
  <c r="K96" i="9"/>
  <c r="K113" i="9"/>
  <c r="K174" i="9"/>
  <c r="K97" i="9"/>
  <c r="K76" i="9"/>
  <c r="K53" i="9"/>
  <c r="K188" i="9"/>
  <c r="K64" i="9"/>
  <c r="K127" i="9"/>
  <c r="K139" i="9"/>
  <c r="K196" i="9"/>
  <c r="K128" i="9"/>
  <c r="K175" i="9"/>
  <c r="K129" i="9"/>
  <c r="K98" i="9"/>
  <c r="K28" i="9"/>
  <c r="K99" i="9"/>
  <c r="K13" i="9"/>
  <c r="K54" i="9"/>
  <c r="K14" i="9"/>
  <c r="K65" i="9"/>
  <c r="K100" i="9"/>
  <c r="K114" i="9"/>
  <c r="K66" i="9"/>
  <c r="K50" i="9"/>
  <c r="K55" i="9"/>
  <c r="K56" i="9"/>
  <c r="K23" i="9"/>
  <c r="K32" i="9"/>
  <c r="K15" i="9"/>
  <c r="K201" i="9"/>
  <c r="K101" i="9"/>
  <c r="K130" i="9"/>
  <c r="K102" i="9"/>
  <c r="K189" i="9"/>
  <c r="K103" i="9"/>
  <c r="K147" i="9"/>
  <c r="K148" i="9"/>
  <c r="K33" i="9"/>
  <c r="K77" i="9"/>
  <c r="K115" i="9"/>
  <c r="K57" i="9"/>
  <c r="K78" i="9"/>
  <c r="K176" i="9"/>
  <c r="K158" i="9"/>
  <c r="K16" i="9"/>
  <c r="K104" i="9"/>
  <c r="K67" i="9"/>
  <c r="K159" i="9"/>
  <c r="K10" i="9"/>
  <c r="K44" i="9"/>
  <c r="K34" i="9"/>
  <c r="K197" i="9"/>
  <c r="K51" i="9"/>
  <c r="K177" i="9"/>
  <c r="K149" i="9"/>
  <c r="K79" i="9"/>
  <c r="K150" i="9"/>
  <c r="K199" i="9"/>
  <c r="K151" i="9"/>
  <c r="K45" i="9"/>
  <c r="K140" i="9"/>
  <c r="K190" i="9"/>
  <c r="K131" i="9"/>
  <c r="K11" i="9"/>
  <c r="K46" i="9"/>
  <c r="K80" i="9"/>
  <c r="K6" i="9"/>
  <c r="K116" i="9"/>
  <c r="K35" i="9"/>
  <c r="K117" i="9"/>
  <c r="K118" i="9"/>
  <c r="K119" i="9"/>
  <c r="K132" i="9"/>
  <c r="K105" i="9"/>
  <c r="K178" i="9"/>
  <c r="K152" i="9"/>
  <c r="K120" i="9"/>
  <c r="K36" i="9"/>
  <c r="K17" i="9"/>
  <c r="K81" i="9"/>
  <c r="K68" i="9"/>
  <c r="K69" i="9"/>
  <c r="K160" i="9"/>
  <c r="K121" i="9"/>
  <c r="K161" i="9"/>
  <c r="K24" i="9"/>
  <c r="K179" i="9"/>
  <c r="K70" i="9"/>
  <c r="K7" i="9"/>
  <c r="K141" i="9"/>
  <c r="K180" i="9"/>
  <c r="K181" i="9"/>
  <c r="K182" i="9"/>
  <c r="K5" i="9"/>
  <c r="K153" i="9"/>
  <c r="K133" i="9"/>
  <c r="K142" i="9"/>
  <c r="K191" i="9"/>
  <c r="K154" i="9"/>
  <c r="K18" i="9"/>
  <c r="K37" i="9"/>
  <c r="K71" i="9"/>
  <c r="K200" i="9"/>
  <c r="K162" i="9"/>
  <c r="K122" i="9"/>
  <c r="K155" i="9"/>
  <c r="K198" i="9"/>
  <c r="K106" i="9"/>
  <c r="K72" i="9"/>
  <c r="K183" i="9"/>
  <c r="K107" i="9"/>
  <c r="H8" i="9" l="1"/>
  <c r="H9" i="9"/>
  <c r="H11" i="9"/>
  <c r="H5" i="9"/>
  <c r="H12" i="9"/>
  <c r="H6" i="9"/>
  <c r="H30" i="9"/>
  <c r="H10" i="9"/>
  <c r="H7" i="9"/>
  <c r="H2" i="9"/>
  <c r="H3" i="9"/>
  <c r="H13" i="9"/>
  <c r="H28" i="9"/>
  <c r="H29" i="9"/>
  <c r="H22" i="9"/>
  <c r="H21" i="9"/>
  <c r="H26" i="9"/>
  <c r="H27" i="9"/>
  <c r="H25" i="9"/>
  <c r="H24" i="9"/>
  <c r="H23" i="9"/>
  <c r="H31" i="9"/>
  <c r="H17" i="9"/>
  <c r="H18" i="9"/>
  <c r="H19" i="9"/>
  <c r="H4" i="9"/>
  <c r="E21" i="9" l="1"/>
  <c r="E22" i="9"/>
  <c r="E23" i="9"/>
  <c r="E20" i="9"/>
  <c r="E11" i="9"/>
  <c r="E12" i="9"/>
  <c r="E13" i="9"/>
  <c r="E14" i="9"/>
  <c r="E15" i="9"/>
  <c r="E16" i="9"/>
  <c r="E10" i="9"/>
  <c r="E9" i="9"/>
  <c r="E4" i="9"/>
  <c r="E3" i="9"/>
  <c r="E2" i="9"/>
  <c r="B17" i="9" l="1"/>
  <c r="B18" i="9"/>
  <c r="B13" i="9"/>
  <c r="B21" i="9"/>
  <c r="B27" i="9"/>
  <c r="B19" i="9"/>
  <c r="B22" i="9"/>
  <c r="B12" i="9"/>
  <c r="B20" i="9"/>
  <c r="B24" i="9"/>
  <c r="B25" i="9"/>
  <c r="B31" i="9"/>
  <c r="B33" i="9"/>
  <c r="B6" i="9"/>
  <c r="B37" i="9"/>
  <c r="B34" i="9"/>
  <c r="B14" i="9"/>
  <c r="B32" i="9"/>
  <c r="B23" i="9"/>
  <c r="B15" i="9"/>
  <c r="B26" i="9"/>
  <c r="B35" i="9"/>
  <c r="B3" i="9"/>
  <c r="B10" i="9"/>
  <c r="B8" i="9"/>
  <c r="B38" i="9"/>
  <c r="B9" i="9"/>
  <c r="B11" i="9"/>
  <c r="B7" i="9"/>
  <c r="B39" i="9"/>
  <c r="B36" i="9"/>
  <c r="B16" i="9"/>
  <c r="B28" i="9"/>
  <c r="B29" i="9"/>
  <c r="B4" i="9"/>
  <c r="B2" i="9"/>
  <c r="B5" i="9"/>
  <c r="B30" i="9"/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Q24" i="5"/>
  <c r="R8" i="5"/>
  <c r="R47" i="5"/>
  <c r="R32" i="5"/>
  <c r="R13" i="5"/>
  <c r="Q47" i="5"/>
  <c r="Q15" i="5"/>
  <c r="Q52" i="5"/>
  <c r="Q41" i="5"/>
  <c r="Q18" i="5"/>
  <c r="R17" i="5"/>
  <c r="R6" i="5"/>
  <c r="R23" i="5"/>
  <c r="R5" i="5"/>
  <c r="Q14" i="5"/>
  <c r="Q4" i="5"/>
  <c r="Q55" i="5"/>
  <c r="Q30" i="5"/>
  <c r="Q39" i="5"/>
  <c r="Q54" i="5"/>
  <c r="R49" i="5"/>
  <c r="R50" i="5"/>
  <c r="R22" i="5"/>
  <c r="R10" i="5"/>
  <c r="R31" i="5"/>
  <c r="R14" i="5"/>
  <c r="Q36" i="5"/>
  <c r="R54" i="5"/>
  <c r="Q22" i="5"/>
  <c r="R45" i="5"/>
  <c r="Q7" i="5"/>
  <c r="Q46" i="5"/>
  <c r="R29" i="5"/>
  <c r="R4" i="5"/>
  <c r="R21" i="5"/>
  <c r="Q20" i="5"/>
  <c r="R57" i="5"/>
  <c r="Q16" i="5"/>
  <c r="R16" i="5"/>
  <c r="R41" i="5"/>
  <c r="R28" i="5"/>
  <c r="Q5" i="5"/>
  <c r="Q12" i="5"/>
  <c r="R7" i="5"/>
  <c r="R52" i="5"/>
  <c r="Q26" i="5"/>
  <c r="Q21" i="5"/>
  <c r="Q17" i="5"/>
  <c r="R56" i="5"/>
  <c r="R33" i="5"/>
  <c r="Q13" i="5"/>
  <c r="R44" i="5"/>
  <c r="R38" i="5"/>
  <c r="Q28" i="5"/>
  <c r="Q6" i="5"/>
  <c r="Q32" i="5"/>
  <c r="R42" i="5"/>
  <c r="R48" i="5"/>
  <c r="R36" i="5"/>
  <c r="R15" i="5"/>
  <c r="R40" i="5"/>
  <c r="R24" i="5"/>
  <c r="R37" i="5"/>
  <c r="R55" i="5"/>
  <c r="R12" i="5"/>
  <c r="R46" i="5"/>
  <c r="Q25" i="5"/>
  <c r="R53" i="5"/>
  <c r="R30" i="5"/>
  <c r="Q8" i="5"/>
  <c r="R20" i="5"/>
  <c r="Q48" i="5"/>
  <c r="R39" i="5"/>
  <c r="Q56" i="5"/>
  <c r="Q38" i="5"/>
  <c r="Q23" i="5"/>
  <c r="Q9" i="5"/>
  <c r="R34" i="5"/>
  <c r="R11" i="5"/>
  <c r="R43" i="5"/>
  <c r="R19" i="5"/>
  <c r="R51" i="5"/>
  <c r="Q27" i="5"/>
  <c r="R35" i="5"/>
  <c r="L46" i="7" l="1"/>
  <c r="P45" i="7"/>
  <c r="O45" i="7"/>
  <c r="G45" i="7"/>
  <c r="L45" i="7" s="1"/>
  <c r="P44" i="7"/>
  <c r="O44" i="7"/>
  <c r="G44" i="7"/>
  <c r="L44" i="7" s="1"/>
  <c r="P43" i="7"/>
  <c r="O43" i="7"/>
  <c r="L43" i="7"/>
  <c r="P42" i="7"/>
  <c r="O42" i="7"/>
  <c r="L42" i="7"/>
  <c r="P41" i="7"/>
  <c r="O41" i="7"/>
  <c r="L41" i="7"/>
  <c r="P40" i="7"/>
  <c r="O40" i="7"/>
  <c r="L40" i="7"/>
  <c r="P39" i="7"/>
  <c r="O39" i="7"/>
  <c r="L39" i="7"/>
  <c r="P38" i="7"/>
  <c r="O38" i="7"/>
  <c r="L38" i="7"/>
  <c r="O37" i="7"/>
  <c r="L37" i="7"/>
  <c r="P36" i="7"/>
  <c r="O36" i="7"/>
  <c r="L36" i="7"/>
  <c r="P35" i="7"/>
  <c r="O35" i="7"/>
  <c r="L35" i="7"/>
  <c r="P34" i="7"/>
  <c r="O34" i="7"/>
  <c r="P33" i="7"/>
  <c r="O33" i="7"/>
  <c r="L33" i="7"/>
  <c r="P32" i="7"/>
  <c r="O32" i="7"/>
  <c r="L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H24" i="7"/>
  <c r="P23" i="7"/>
  <c r="O23" i="7"/>
  <c r="P22" i="7"/>
  <c r="O22" i="7"/>
  <c r="P21" i="7"/>
  <c r="O21" i="7"/>
  <c r="H21" i="7"/>
  <c r="L21" i="7" s="1"/>
  <c r="P20" i="7"/>
  <c r="O20" i="7"/>
  <c r="P19" i="7"/>
  <c r="O19" i="7"/>
  <c r="L19" i="7"/>
  <c r="G19" i="7"/>
  <c r="P18" i="7"/>
  <c r="O18" i="7"/>
  <c r="L18" i="7"/>
  <c r="G18" i="7"/>
  <c r="P17" i="7"/>
  <c r="O17" i="7"/>
  <c r="H17" i="7"/>
  <c r="I17" i="7" s="1"/>
  <c r="L17" i="7" s="1"/>
  <c r="P16" i="7"/>
  <c r="O16" i="7"/>
  <c r="P15" i="7"/>
  <c r="O15" i="7"/>
  <c r="H15" i="7"/>
  <c r="I15" i="7" s="1"/>
  <c r="L15" i="7" s="1"/>
  <c r="P14" i="7"/>
  <c r="O14" i="7"/>
  <c r="I14" i="7"/>
  <c r="L14" i="7" s="1"/>
  <c r="G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49" i="6"/>
  <c r="O49" i="6"/>
  <c r="P48" i="6"/>
  <c r="O48" i="6"/>
  <c r="L48" i="6"/>
  <c r="G48" i="6"/>
  <c r="P47" i="6"/>
  <c r="O47" i="6"/>
  <c r="L47" i="6"/>
  <c r="P46" i="6"/>
  <c r="O46" i="6"/>
  <c r="G46" i="6"/>
  <c r="L46" i="6" s="1"/>
  <c r="P45" i="6"/>
  <c r="O45" i="6"/>
  <c r="G45" i="6"/>
  <c r="L45" i="6" s="1"/>
  <c r="P44" i="6"/>
  <c r="O44" i="6"/>
  <c r="G44" i="6"/>
  <c r="L44" i="6" s="1"/>
  <c r="O43" i="6"/>
  <c r="L43" i="6"/>
  <c r="P42" i="6"/>
  <c r="O42" i="6"/>
  <c r="L42" i="6"/>
  <c r="P41" i="6"/>
  <c r="O41" i="6"/>
  <c r="G41" i="6"/>
  <c r="L41" i="6" s="1"/>
  <c r="P40" i="6"/>
  <c r="O40" i="6"/>
  <c r="L40" i="6"/>
  <c r="P39" i="6"/>
  <c r="O39" i="6"/>
  <c r="L39" i="6"/>
  <c r="G39" i="6"/>
  <c r="P38" i="6"/>
  <c r="O38" i="6"/>
  <c r="L38" i="6"/>
  <c r="O37" i="6"/>
  <c r="L37" i="6"/>
  <c r="P36" i="6"/>
  <c r="O36" i="6"/>
  <c r="G36" i="6"/>
  <c r="L36" i="6" s="1"/>
  <c r="P35" i="6"/>
  <c r="O35" i="6"/>
  <c r="L35" i="6"/>
  <c r="O34" i="6"/>
  <c r="G34" i="6"/>
  <c r="L34" i="6" s="1"/>
  <c r="P33" i="6"/>
  <c r="O33" i="6"/>
  <c r="L33" i="6"/>
  <c r="P32" i="6"/>
  <c r="O32" i="6"/>
  <c r="P31" i="6"/>
  <c r="O31" i="6"/>
  <c r="P30" i="6"/>
  <c r="O30" i="6"/>
  <c r="P29" i="6"/>
  <c r="O29" i="6"/>
  <c r="P28" i="6"/>
  <c r="O28" i="6"/>
  <c r="O27" i="6"/>
  <c r="P26" i="6"/>
  <c r="O26" i="6"/>
  <c r="P25" i="6"/>
  <c r="O25" i="6"/>
  <c r="H25" i="6"/>
  <c r="P24" i="6"/>
  <c r="O24" i="6"/>
  <c r="P23" i="6"/>
  <c r="O23" i="6"/>
  <c r="P22" i="6"/>
  <c r="O22" i="6"/>
  <c r="H22" i="6"/>
  <c r="P21" i="6"/>
  <c r="O21" i="6"/>
  <c r="L21" i="6"/>
  <c r="H21" i="6"/>
  <c r="P20" i="6"/>
  <c r="O20" i="6"/>
  <c r="P19" i="6"/>
  <c r="O19" i="6"/>
  <c r="L19" i="6"/>
  <c r="P18" i="6"/>
  <c r="O18" i="6"/>
  <c r="L18" i="6"/>
  <c r="P17" i="6"/>
  <c r="O17" i="6"/>
  <c r="L17" i="6"/>
  <c r="P16" i="6"/>
  <c r="O16" i="6"/>
  <c r="P15" i="6"/>
  <c r="O15" i="6"/>
  <c r="L15" i="6"/>
  <c r="P14" i="6"/>
  <c r="O14" i="6"/>
  <c r="L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O57" i="5"/>
  <c r="G57" i="5"/>
  <c r="O56" i="5"/>
  <c r="L56" i="5"/>
  <c r="O55" i="5"/>
  <c r="G55" i="5"/>
  <c r="L55" i="5" s="1"/>
  <c r="O54" i="5"/>
  <c r="O53" i="5"/>
  <c r="G53" i="5"/>
  <c r="O52" i="5"/>
  <c r="G52" i="5"/>
  <c r="L52" i="5" s="1"/>
  <c r="O51" i="5"/>
  <c r="G51" i="5"/>
  <c r="L51" i="5" s="1"/>
  <c r="O50" i="5"/>
  <c r="L50" i="5"/>
  <c r="O49" i="5"/>
  <c r="G49" i="5"/>
  <c r="O48" i="5"/>
  <c r="L48" i="5"/>
  <c r="O47" i="5"/>
  <c r="G47" i="5"/>
  <c r="L47" i="5" s="1"/>
  <c r="O46" i="5"/>
  <c r="L46" i="5"/>
  <c r="O45" i="5"/>
  <c r="L45" i="5"/>
  <c r="O44" i="5"/>
  <c r="G44" i="5"/>
  <c r="L44" i="5" s="1"/>
  <c r="O43" i="5"/>
  <c r="L43" i="5"/>
  <c r="O42" i="5"/>
  <c r="L42" i="5"/>
  <c r="O41" i="5"/>
  <c r="G41" i="5"/>
  <c r="L41" i="5" s="1"/>
  <c r="O40" i="5"/>
  <c r="G40" i="5"/>
  <c r="L40" i="5" s="1"/>
  <c r="O39" i="5"/>
  <c r="L39" i="5"/>
  <c r="O38" i="5"/>
  <c r="G38" i="5"/>
  <c r="O37" i="5"/>
  <c r="L37" i="5"/>
  <c r="O36" i="5"/>
  <c r="G36" i="5"/>
  <c r="L36" i="5" s="1"/>
  <c r="O35" i="5"/>
  <c r="L35" i="5"/>
  <c r="O34" i="5"/>
  <c r="O33" i="5"/>
  <c r="L33" i="5"/>
  <c r="O32" i="5"/>
  <c r="L32" i="5"/>
  <c r="O31" i="5"/>
  <c r="O30" i="5"/>
  <c r="O29" i="5"/>
  <c r="O28" i="5"/>
  <c r="O27" i="5"/>
  <c r="O26" i="5"/>
  <c r="O25" i="5"/>
  <c r="O24" i="5"/>
  <c r="O23" i="5"/>
  <c r="O22" i="5"/>
  <c r="O21" i="5"/>
  <c r="L21" i="5"/>
  <c r="H21" i="5"/>
  <c r="O20" i="5"/>
  <c r="O19" i="5"/>
  <c r="L19" i="5"/>
  <c r="O18" i="5"/>
  <c r="L18" i="5"/>
  <c r="O17" i="5"/>
  <c r="L17" i="5"/>
  <c r="O16" i="5"/>
  <c r="O15" i="5"/>
  <c r="L15" i="5"/>
  <c r="O14" i="5"/>
  <c r="L14" i="5"/>
  <c r="O13" i="5"/>
  <c r="O12" i="5"/>
  <c r="O11" i="5"/>
  <c r="O10" i="5"/>
  <c r="O9" i="5"/>
  <c r="O8" i="5"/>
  <c r="O7" i="5"/>
  <c r="O6" i="5"/>
  <c r="O5" i="5"/>
  <c r="O4" i="5"/>
  <c r="Q31" i="5"/>
  <c r="Q57" i="5"/>
  <c r="Q37" i="5"/>
  <c r="Q35" i="5"/>
  <c r="Q45" i="5"/>
  <c r="Q33" i="5"/>
  <c r="Q51" i="5"/>
  <c r="Q10" i="5"/>
  <c r="Q43" i="5"/>
  <c r="Q44" i="5"/>
  <c r="Q34" i="5"/>
  <c r="R27" i="5"/>
  <c r="R18" i="5"/>
  <c r="R25" i="5"/>
  <c r="R9" i="5"/>
  <c r="Q40" i="5"/>
  <c r="Q42" i="5"/>
  <c r="Q49" i="5"/>
  <c r="Q53" i="5"/>
  <c r="Q19" i="5"/>
  <c r="Q50" i="5"/>
  <c r="R26" i="5"/>
  <c r="Q11" i="5"/>
  <c r="Q29" i="5"/>
  <c r="P37" i="7" l="1"/>
  <c r="L38" i="5"/>
  <c r="L49" i="5"/>
  <c r="L53" i="5"/>
  <c r="L57" i="5"/>
  <c r="P27" i="6"/>
  <c r="P34" i="6"/>
  <c r="P37" i="6"/>
  <c r="P43" i="6"/>
</calcChain>
</file>

<file path=xl/sharedStrings.xml><?xml version="1.0" encoding="utf-8"?>
<sst xmlns="http://schemas.openxmlformats.org/spreadsheetml/2006/main" count="4253" uniqueCount="1360">
  <si>
    <t>Aliases</t>
  </si>
  <si>
    <t>CellAddress</t>
  </si>
  <si>
    <t>CellFormat</t>
  </si>
  <si>
    <t>Item Category</t>
  </si>
  <si>
    <t>Item Label</t>
  </si>
  <si>
    <t>Item Name</t>
  </si>
  <si>
    <t>Report Name</t>
  </si>
  <si>
    <t>Save File</t>
  </si>
  <si>
    <t>Save Worksheet</t>
  </si>
  <si>
    <t>Template File</t>
  </si>
  <si>
    <t>Template Worksheet</t>
  </si>
  <si>
    <t>Unit</t>
  </si>
  <si>
    <t>constructor</t>
  </si>
  <si>
    <t>plan_element</t>
  </si>
  <si>
    <t>reference_laterality</t>
  </si>
  <si>
    <t>reference_name</t>
  </si>
  <si>
    <t>reference_type</t>
  </si>
  <si>
    <t>set()</t>
  </si>
  <si>
    <t>D4</t>
  </si>
  <si>
    <t>D5</t>
  </si>
  <si>
    <t>L4</t>
  </si>
  <si>
    <t>L5</t>
  </si>
  <si>
    <t>G7</t>
  </si>
  <si>
    <t>G8</t>
  </si>
  <si>
    <t>G9</t>
  </si>
  <si>
    <t>G10</t>
  </si>
  <si>
    <t>H4</t>
  </si>
  <si>
    <t>H5</t>
  </si>
  <si>
    <t>H14</t>
  </si>
  <si>
    <t>G15</t>
  </si>
  <si>
    <t>G17</t>
  </si>
  <si>
    <t>H18</t>
  </si>
  <si>
    <t>H19</t>
  </si>
  <si>
    <t>G21</t>
  </si>
  <si>
    <t>G22</t>
  </si>
  <si>
    <t>G24</t>
  </si>
  <si>
    <t>G25</t>
  </si>
  <si>
    <t>G29</t>
  </si>
  <si>
    <t>G30</t>
  </si>
  <si>
    <t>G31</t>
  </si>
  <si>
    <t>G32</t>
  </si>
  <si>
    <t>G33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</si>
  <si>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</si>
  <si>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</si>
  <si>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</si>
  <si>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</si>
  <si>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</si>
  <si>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</si>
  <si>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</si>
  <si>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</si>
  <si>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</si>
  <si>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</si>
  <si>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</si>
  <si>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A47</t>
  </si>
  <si>
    <t>B47</t>
  </si>
  <si>
    <t>H21</t>
  </si>
  <si>
    <t>H22</t>
  </si>
  <si>
    <t>H25</t>
  </si>
  <si>
    <t>General</t>
  </si>
  <si>
    <t>@</t>
  </si>
  <si>
    <t>0.00</t>
  </si>
  <si>
    <t>0</t>
  </si>
  <si>
    <t>0.0%</t>
  </si>
  <si>
    <t>0.00%</t>
  </si>
  <si>
    <t>0.0</t>
  </si>
  <si>
    <t>Info</t>
  </si>
  <si>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</si>
  <si>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</si>
  <si>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</si>
  <si>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</si>
  <si>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</si>
  <si>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</si>
  <si>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</si>
  <si>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</si>
  <si>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Prescription Dose (cGy):</t>
  </si>
  <si>
    <t>Fractions:</t>
  </si>
  <si>
    <t>Plan Normalization Value (%)</t>
  </si>
  <si>
    <t>Dose @COM-PTV (cGy)</t>
  </si>
  <si>
    <t>PTV- Minimum Dose</t>
  </si>
  <si>
    <t>PTV - V100(%)</t>
  </si>
  <si>
    <t>PTV - V90 (%)</t>
  </si>
  <si>
    <t>HIGH Dose Spillage Location</t>
  </si>
  <si>
    <t>HIGH Dose Spillage Volume</t>
  </si>
  <si>
    <t>LOW Dose Spillage Location</t>
  </si>
  <si>
    <t>LOW Dose Spillage Volume</t>
  </si>
  <si>
    <t>Contralateral Lung Mean Dose</t>
  </si>
  <si>
    <t>Total Lung Mean Dose</t>
  </si>
  <si>
    <t>Total Lung V20</t>
  </si>
  <si>
    <t>Lung-Basic Function</t>
  </si>
  <si>
    <t>Lung-Pneumonitis</t>
  </si>
  <si>
    <t>Aorta Maximum Dose</t>
  </si>
  <si>
    <t>Artery-Pulmonary Maximum Dose</t>
  </si>
  <si>
    <t>Spinal Canal Maximum Dose</t>
  </si>
  <si>
    <t>Spinal Canal-PRV 5mm</t>
  </si>
  <si>
    <t>Ipsilat. Brach. Plex. Maximum Dose</t>
  </si>
  <si>
    <t>Skin</t>
  </si>
  <si>
    <t>Heart Maximum Dose</t>
  </si>
  <si>
    <t>Esophagus Maximum Dose</t>
  </si>
  <si>
    <t>Chestwall (rib) Maximum Dose</t>
  </si>
  <si>
    <t>Chestwall (rib) V28.2Gy</t>
  </si>
  <si>
    <t>Chestwall (rib) V30Gy</t>
  </si>
  <si>
    <t>Proximal Trachea Maximum Dose</t>
  </si>
  <si>
    <t>Proximal Bronchial Tree Maximum Dose</t>
  </si>
  <si>
    <t>V105% - PTV (cc) / PTV Volume (cc)</t>
  </si>
  <si>
    <t>V100% (cc) / PTV Volume (cc)</t>
  </si>
  <si>
    <t>V50% (cc)  / PTV Volume (cc)</t>
  </si>
  <si>
    <t>Dosimetrist:</t>
  </si>
  <si>
    <t>Physicist:</t>
  </si>
  <si>
    <t>Radiation Oncologist:</t>
  </si>
  <si>
    <t>Patient</t>
  </si>
  <si>
    <t>PatientID</t>
  </si>
  <si>
    <t>Site</t>
  </si>
  <si>
    <t>PlanName</t>
  </si>
  <si>
    <t>GTV_Volume</t>
  </si>
  <si>
    <t>ITV_Volume</t>
  </si>
  <si>
    <t>PTV_Volume</t>
  </si>
  <si>
    <t>LungVolume</t>
  </si>
  <si>
    <t>Dose</t>
  </si>
  <si>
    <t>Fractions</t>
  </si>
  <si>
    <t>Normalization</t>
  </si>
  <si>
    <t>Ref Point</t>
  </si>
  <si>
    <t>PTV_Min</t>
  </si>
  <si>
    <t>PTV_V100</t>
  </si>
  <si>
    <t>PTV_V90</t>
  </si>
  <si>
    <t>HighDoseSpillage</t>
  </si>
  <si>
    <t>HighDoseSpillageVolume</t>
  </si>
  <si>
    <t>LowDoseSpillage</t>
  </si>
  <si>
    <t>LowDoseSpillageVolume</t>
  </si>
  <si>
    <t>ContralateralLungMeanDose</t>
  </si>
  <si>
    <t>LungMeanDose</t>
  </si>
  <si>
    <t>LungV20</t>
  </si>
  <si>
    <t>LungV1160</t>
  </si>
  <si>
    <t>LungV1240</t>
  </si>
  <si>
    <t>AortaMaxDose</t>
  </si>
  <si>
    <t>PulmonaryArteryMaxDose</t>
  </si>
  <si>
    <t>SpineMaxDose</t>
  </si>
  <si>
    <t>SpinePRV5MaxDose</t>
  </si>
  <si>
    <t>IpsBrachPlexMaxDose</t>
  </si>
  <si>
    <t>SkinV30</t>
  </si>
  <si>
    <t>HeartMaxDose</t>
  </si>
  <si>
    <t>EsoMaxDose</t>
  </si>
  <si>
    <t>ChestWallMaxDose</t>
  </si>
  <si>
    <t>ChestWallV2820</t>
  </si>
  <si>
    <t>ChestWallV30</t>
  </si>
  <si>
    <t>ProxTrachMaxDose</t>
  </si>
  <si>
    <t>ProxBronchMaxDose</t>
  </si>
  <si>
    <t>V105-PTV_PTVratio</t>
  </si>
  <si>
    <t>V100_PTV_ratio</t>
  </si>
  <si>
    <t>V50_PTV_ratio</t>
  </si>
  <si>
    <t>Dosimetrist</t>
  </si>
  <si>
    <t>Physicist</t>
  </si>
  <si>
    <t>RO</t>
  </si>
  <si>
    <t>SABR 54 in 3</t>
  </si>
  <si>
    <t>Test Data\Output\SABR Plan Evaluation Worksheet filled.xls</t>
  </si>
  <si>
    <t>SABR 54Gy 3F</t>
  </si>
  <si>
    <t>C:\Users\gsalomon\OneDrive - Queen's University\Python\Projects\EclipseRelated\PlanEvaluation\sabr_plan_report\SABR_Plan_Report_Testing\SABR Plan Evaluation Worksheet BLANK.xls</t>
  </si>
  <si>
    <t>EvaluationSheet 54Gy 3F</t>
  </si>
  <si>
    <t>cc</t>
  </si>
  <si>
    <t>cGy</t>
  </si>
  <si>
    <t>%</t>
  </si>
  <si>
    <t>Volume</t>
  </si>
  <si>
    <t>Min Dose</t>
  </si>
  <si>
    <t>V 100 %</t>
  </si>
  <si>
    <t>V 90 %</t>
  </si>
  <si>
    <t>Max Dose</t>
  </si>
  <si>
    <t>Mean Dose</t>
  </si>
  <si>
    <t>V 2000 cGy</t>
  </si>
  <si>
    <t>V 1160 cGy</t>
  </si>
  <si>
    <t>V 1240 cGy</t>
  </si>
  <si>
    <t>V 3000 cGy</t>
  </si>
  <si>
    <t>V 2820 cGy</t>
  </si>
  <si>
    <t>Ratio</t>
  </si>
  <si>
    <t>Both</t>
  </si>
  <si>
    <t>Contralateral</t>
  </si>
  <si>
    <t>Patient Name</t>
  </si>
  <si>
    <t>Patient ID</t>
  </si>
  <si>
    <t>Body Region</t>
  </si>
  <si>
    <t>Plan</t>
  </si>
  <si>
    <t>IGTV</t>
  </si>
  <si>
    <t>ITV</t>
  </si>
  <si>
    <t>PTV</t>
  </si>
  <si>
    <t>Lung</t>
  </si>
  <si>
    <t>Prescribed dose</t>
  </si>
  <si>
    <t>COM-PTV</t>
  </si>
  <si>
    <t>Dose105[%]-PTV</t>
  </si>
  <si>
    <t>Dose 100[%]</t>
  </si>
  <si>
    <t>Body-PTV+20</t>
  </si>
  <si>
    <t>Dose 50[%]</t>
  </si>
  <si>
    <t>Aorta</t>
  </si>
  <si>
    <t>PulmonaryArtery</t>
  </si>
  <si>
    <t>Spinal Canal</t>
  </si>
  <si>
    <t>PRV5 SpinalCanal</t>
  </si>
  <si>
    <t>Ipsilat. Brach. Plex.</t>
  </si>
  <si>
    <t>Heart</t>
  </si>
  <si>
    <t>Esophagus</t>
  </si>
  <si>
    <t>Chest Wall</t>
  </si>
  <si>
    <t>Trachea</t>
  </si>
  <si>
    <t>BronchialTree</t>
  </si>
  <si>
    <t>Plan Property</t>
  </si>
  <si>
    <t>Structure</t>
  </si>
  <si>
    <t>Reference Point</t>
  </si>
  <si>
    <t>EvaluationSheet 60Gy 8F</t>
  </si>
  <si>
    <t>Evaluation Sheet 60Gy 8F</t>
  </si>
  <si>
    <t>SABR 60 in 8</t>
  </si>
  <si>
    <t>V105- PTV_PTV_ratio</t>
  </si>
  <si>
    <t>Stomach</t>
  </si>
  <si>
    <t>V 3600 cGy</t>
  </si>
  <si>
    <t>StomachV36</t>
  </si>
  <si>
    <t>Stomach and Intestines V36Gy</t>
  </si>
  <si>
    <t>G48</t>
  </si>
  <si>
    <t>StomachMaxDose</t>
  </si>
  <si>
    <t>Stomach and Intestines Maximum Dose</t>
  </si>
  <si>
    <t>G47</t>
  </si>
  <si>
    <t>V 6000 cGy</t>
  </si>
  <si>
    <t>ProxBronchV60</t>
  </si>
  <si>
    <t>Proximal Bronchial Tree V60Gy</t>
  </si>
  <si>
    <t>B46</t>
  </si>
  <si>
    <t>ProxTrachV60</t>
  </si>
  <si>
    <t>Proximal Trachea V60Gy</t>
  </si>
  <si>
    <t>A46</t>
  </si>
  <si>
    <t>B45</t>
  </si>
  <si>
    <t>A45</t>
  </si>
  <si>
    <t>V 5000 cGy</t>
  </si>
  <si>
    <t>ChestWallV50</t>
  </si>
  <si>
    <t>Chestwall (rib) V50Gy</t>
  </si>
  <si>
    <t>HeartV60</t>
  </si>
  <si>
    <t>Heart V60Gy</t>
  </si>
  <si>
    <t>IpsBrachPlexV30</t>
  </si>
  <si>
    <t>Ipsilat. Brach. Plex. V30Gy</t>
  </si>
  <si>
    <t>PulmonaryArteryV60</t>
  </si>
  <si>
    <t>Artery-Pulmonary V60Gy</t>
  </si>
  <si>
    <t>AortaV60</t>
  </si>
  <si>
    <t>Aorta V60Gy</t>
  </si>
  <si>
    <t>G34</t>
  </si>
  <si>
    <t>High_Dose_SpillageVolume</t>
  </si>
  <si>
    <t>High_Dose_Spillage</t>
  </si>
  <si>
    <t>G19</t>
  </si>
  <si>
    <t>G18</t>
  </si>
  <si>
    <t>PTV Center Point</t>
  </si>
  <si>
    <t>Dose @COM-PTV (%)</t>
  </si>
  <si>
    <t>G14</t>
  </si>
  <si>
    <t>EvaluationSheet 48Gy4F 60Gy5F</t>
  </si>
  <si>
    <t>SABR 48 in 4</t>
  </si>
  <si>
    <t>Output\SABR Plan Evaluation Worksheet filled.xls</t>
  </si>
  <si>
    <t>V105-PTV_ratio</t>
  </si>
  <si>
    <t>V 2100 cGy</t>
  </si>
  <si>
    <t>StomachV21</t>
  </si>
  <si>
    <t>Stomach and Intestines V21Gy</t>
  </si>
  <si>
    <t>G57</t>
  </si>
  <si>
    <t>G56</t>
  </si>
  <si>
    <t>V 1560 cGy</t>
  </si>
  <si>
    <t>ProxBronchV1560</t>
  </si>
  <si>
    <t>Proximal Bronchial Tree V15.6Gy</t>
  </si>
  <si>
    <t>B55</t>
  </si>
  <si>
    <t>ProxTrachV1560</t>
  </si>
  <si>
    <t>Proximal Trachea V15.6Gy</t>
  </si>
  <si>
    <t>A55</t>
  </si>
  <si>
    <t>B54</t>
  </si>
  <si>
    <t>A54</t>
  </si>
  <si>
    <t>G52</t>
  </si>
  <si>
    <t>V 4000 cGy</t>
  </si>
  <si>
    <t>ChestWallV40</t>
  </si>
  <si>
    <t>Chestwall (rib) V40Gy</t>
  </si>
  <si>
    <t>G51</t>
  </si>
  <si>
    <t>G50</t>
  </si>
  <si>
    <t>V 1880 cGy</t>
  </si>
  <si>
    <t>EsoV1880</t>
  </si>
  <si>
    <t>Esophagus V18.8Gy</t>
  </si>
  <si>
    <t>G49</t>
  </si>
  <si>
    <t>V 2800 cGy</t>
  </si>
  <si>
    <t>HeartV28</t>
  </si>
  <si>
    <t>Heart V28Gy</t>
  </si>
  <si>
    <t>G46</t>
  </si>
  <si>
    <t>Skin V30Gy</t>
  </si>
  <si>
    <t>V 2360 cGy</t>
  </si>
  <si>
    <t>IpsBrachPlexV2360</t>
  </si>
  <si>
    <t>Ipsilat. Brach. Plex. V23.6Gy</t>
  </si>
  <si>
    <t>Spinal Canal-PRV 5mm Maximum Dose</t>
  </si>
  <si>
    <t>V 1360 cGy</t>
  </si>
  <si>
    <t>SpineV1360</t>
  </si>
  <si>
    <t>Spinal Canal V13.6Gy</t>
  </si>
  <si>
    <t>V 2080 cGy</t>
  </si>
  <si>
    <t>SpineV2080</t>
  </si>
  <si>
    <t>Spinal Canal V20.8Gy</t>
  </si>
  <si>
    <t>PulmonaryArteryV40</t>
  </si>
  <si>
    <t>Artery-Pulmonary V40Gy</t>
  </si>
  <si>
    <t>AortaV40</t>
  </si>
  <si>
    <t>Aorta  V40Gy</t>
  </si>
  <si>
    <t>Aorta  Maximum Dose</t>
  </si>
  <si>
    <t>{('D105%-PTV', None)}</t>
  </si>
  <si>
    <t>V 4320 cGy</t>
  </si>
  <si>
    <t>V 4800 cGy</t>
  </si>
  <si>
    <t>PTV- Minimum Dose (%)</t>
  </si>
  <si>
    <t>TotalLungVolume</t>
  </si>
  <si>
    <t>SABR Plan Evaluation Worksheet BLANK For testing.xls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</si>
  <si>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</si>
  <si>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>Use the ORIGINAL file for each NEW PLAN or modification</t>
  </si>
  <si>
    <t>SABR Plan Evaluation Sheet for 12Gy/fr Schedules (48 Gy in 4F) or (60Gy/5F)</t>
  </si>
  <si>
    <t>(Tumours located within the lung parenchyma, away from the OAR’s and chest wall)</t>
  </si>
  <si>
    <t>Target/OAR Volumes:</t>
  </si>
  <si>
    <t>Normalization:</t>
  </si>
  <si>
    <t>100% Dose covers 95% of Target Volume</t>
  </si>
  <si>
    <t xml:space="preserve"> </t>
  </si>
  <si>
    <t>Ref Dose (%) /</t>
  </si>
  <si>
    <t>Calculated Value</t>
  </si>
  <si>
    <t>Protocol</t>
  </si>
  <si>
    <t>Acceptable</t>
  </si>
  <si>
    <t>Comments</t>
  </si>
  <si>
    <t>Ref Volume (cc)</t>
  </si>
  <si>
    <t>Requirement</t>
  </si>
  <si>
    <t>??</t>
  </si>
  <si>
    <t>60%-95%</t>
  </si>
  <si>
    <t>See "Prescription" in Eclipse</t>
  </si>
  <si>
    <t>111.1%-166.7%</t>
  </si>
  <si>
    <t>Preferebly &lt;140%</t>
  </si>
  <si>
    <t>PTV Dose Inhomogeneity:</t>
  </si>
  <si>
    <t>PTV (V48Gy)</t>
  </si>
  <si>
    <t>PTV (V43.2Gy)</t>
  </si>
  <si>
    <t>HIGH Dose Spillage:</t>
  </si>
  <si>
    <t>Location</t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</si>
  <si>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charset val="1"/>
      </rPr>
      <t xml:space="preserve"> - PTV (cc) =</t>
    </r>
  </si>
  <si>
    <t>&lt;15%</t>
  </si>
  <si>
    <t>Volume of the structure (Dose 105% - PTV), D105% = 50.4 Gy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</si>
  <si>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charset val="1"/>
      </rPr>
      <t xml:space="preserve"> (cc) =</t>
    </r>
  </si>
  <si>
    <t>&lt;1.2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</si>
  <si>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charset val="1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</si>
  <si>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t>LOW Dose Spillage:</t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</si>
  <si>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</si>
  <si>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</si>
  <si>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</si>
  <si>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t xml:space="preserve"> ??</t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</si>
  <si>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charset val="1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</si>
  <si>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DOSE TO OARs</t>
  </si>
  <si>
    <t>Maximum  Dose (cGy)</t>
  </si>
  <si>
    <t xml:space="preserve">Tolerance </t>
  </si>
  <si>
    <t>/ Volume (cc)</t>
  </si>
  <si>
    <t>(cGy) / (cc)</t>
  </si>
  <si>
    <t>Lung Dose</t>
  </si>
  <si>
    <t>Mean Dose (contralateral lung)</t>
  </si>
  <si>
    <t>Mean Dose (Total lung)</t>
  </si>
  <si>
    <t>V20 (Total Lung) in %</t>
  </si>
  <si>
    <r>
      <t>V</t>
    </r>
    <r>
      <rPr>
        <b/>
        <vertAlign val="subscript"/>
        <sz val="10"/>
        <rFont val="Arial"/>
        <family val="2"/>
      </rPr>
      <t>20Gy (%) =</t>
    </r>
  </si>
  <si>
    <r>
      <t>£</t>
    </r>
    <r>
      <rPr>
        <sz val="10"/>
        <rFont val="Arial"/>
        <family val="2"/>
      </rPr>
      <t>10%</t>
    </r>
  </si>
  <si>
    <t>RTOG 0813 and 0236 (Deviations NONE=10%, MINOR=15%)</t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</si>
  <si>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</si>
  <si>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</si>
  <si>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</si>
  <si>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t>Other OARs</t>
  </si>
  <si>
    <t xml:space="preserve">Aorta </t>
  </si>
  <si>
    <t>(max point dose)</t>
  </si>
  <si>
    <t>LUSTRE</t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</si>
  <si>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</si>
  <si>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</si>
  <si>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Artery-Pulmonary</t>
  </si>
  <si>
    <t>RTOG 0915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</si>
  <si>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</si>
  <si>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</si>
  <si>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</si>
  <si>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</si>
  <si>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</si>
  <si>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</si>
  <si>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RTOG 0236</t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</si>
  <si>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</si>
  <si>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</si>
  <si>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</si>
  <si>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</si>
  <si>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</si>
  <si>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</si>
  <si>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</si>
  <si>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</si>
  <si>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</si>
  <si>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t>Bronchus</t>
  </si>
  <si>
    <t>Proximal Trachea</t>
  </si>
  <si>
    <t>and Bronchial Tree</t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</si>
  <si>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</si>
  <si>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</si>
  <si>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Stomach and</t>
  </si>
  <si>
    <t>Intestines</t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</si>
  <si>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</si>
  <si>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</si>
  <si>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NOTES:</t>
  </si>
  <si>
    <t>*NOTE:</t>
  </si>
  <si>
    <t>Chestwall (including rib) limit may be exceeded if structure lies within PTV</t>
  </si>
  <si>
    <t>Q:\SBRT\Policy\SABR  Plan Evaluation Worksheet 4Dec2013.xls</t>
  </si>
  <si>
    <t>SABR Plan Evaluation Sheet for 7.5Gy/fr Schedules: (60 Gy in 8F)</t>
  </si>
  <si>
    <t>Calculated</t>
  </si>
  <si>
    <t>See "Prescription" on Eclipse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</si>
  <si>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</si>
  <si>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</si>
  <si>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V20 (Total Lung)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</si>
  <si>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</si>
  <si>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</si>
  <si>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RTOG0236</t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</si>
  <si>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</si>
  <si>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t>Chestwall (rib)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</si>
  <si>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</si>
  <si>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</si>
  <si>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</si>
  <si>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</si>
  <si>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60Gy =</t>
    </r>
  </si>
  <si>
    <t xml:space="preserve">Stomach and </t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</si>
  <si>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</si>
  <si>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</si>
  <si>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>SABR Plan Evaluation Sheet for 18Gy/fr Schedules (54Gy/3F)</t>
  </si>
  <si>
    <t>Total Prescr. Dose (cGy):</t>
  </si>
  <si>
    <t>LUNG</t>
  </si>
  <si>
    <t>Fracttions:</t>
  </si>
  <si>
    <t xml:space="preserve"> ref Dose (cGy or %) /</t>
  </si>
  <si>
    <t>Calculated/Plan</t>
  </si>
  <si>
    <t>ref volume (cc)</t>
  </si>
  <si>
    <t>60%-90%</t>
  </si>
  <si>
    <t>PTV (V54Gy)</t>
  </si>
  <si>
    <t>PTV (V48.6Gy)</t>
  </si>
  <si>
    <t>Volume of the structure (Dose 105% - PTV), D105%=56.7Gy</t>
  </si>
  <si>
    <t xml:space="preserve">Location 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</si>
  <si>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</si>
  <si>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</si>
  <si>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</si>
  <si>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charset val="1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</si>
  <si>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t>Maximum Point</t>
  </si>
  <si>
    <t>Dose (cGy)</t>
  </si>
  <si>
    <t>Max Dose (cGy)/ volume</t>
  </si>
  <si>
    <t>V20Gy (%)=</t>
  </si>
  <si>
    <t>V11.6Gy=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</si>
  <si>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</si>
  <si>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t>R or L Lung volume getting &gt;1160cGy</t>
  </si>
  <si>
    <t>V12.4Gy=</t>
  </si>
  <si>
    <t>V12.4Gy≤1500cc (R or L Lung)</t>
  </si>
  <si>
    <t>R or L Lung volume getting&gt;1240cGy</t>
  </si>
  <si>
    <t>Artery-Pulmnory</t>
  </si>
  <si>
    <t>Ipsilat Brach.Plex</t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</si>
  <si>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</si>
  <si>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</si>
  <si>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RTOG0915</t>
  </si>
  <si>
    <r>
      <t>V28.2Gy</t>
    </r>
    <r>
      <rPr>
        <sz val="10"/>
        <rFont val="Arial"/>
        <charset val="1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1cc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</si>
  <si>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</si>
  <si>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</si>
  <si>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C50</t>
  </si>
  <si>
    <t>K50</t>
  </si>
  <si>
    <t>C51</t>
  </si>
  <si>
    <t>C49</t>
  </si>
  <si>
    <t>K49</t>
  </si>
  <si>
    <t>Report</t>
  </si>
  <si>
    <t>Label</t>
  </si>
  <si>
    <t>Value</t>
  </si>
  <si>
    <t>Cell Address</t>
  </si>
  <si>
    <t>CELL format codes</t>
  </si>
  <si>
    <t>Code</t>
  </si>
  <si>
    <t>Format Text</t>
  </si>
  <si>
    <t>G</t>
  </si>
  <si>
    <t>F0</t>
  </si>
  <si>
    <t>F1</t>
  </si>
  <si>
    <t>F2</t>
  </si>
  <si>
    <t>F3</t>
  </si>
  <si>
    <t>0.000</t>
  </si>
  <si>
    <t>,0</t>
  </si>
  <si>
    <t>#,##0</t>
  </si>
  <si>
    <t>,2</t>
  </si>
  <si>
    <t>#,##0.00</t>
  </si>
  <si>
    <t>C0</t>
  </si>
  <si>
    <t>$#,##0_);($#,##0)</t>
  </si>
  <si>
    <t>C0-</t>
  </si>
  <si>
    <t>$#,##0_);[Red]($#,##0)</t>
  </si>
  <si>
    <t>C2</t>
  </si>
  <si>
    <t>$#,##0.00_);($#,##0.00)</t>
  </si>
  <si>
    <t>C2-</t>
  </si>
  <si>
    <t>$#,##0.00_);[Red]($#,##0.00)</t>
  </si>
  <si>
    <t>P0</t>
  </si>
  <si>
    <t>0%</t>
  </si>
  <si>
    <t>P1</t>
  </si>
  <si>
    <t>P2</t>
  </si>
  <si>
    <t>S2</t>
  </si>
  <si>
    <t>0.00E+00</t>
  </si>
  <si>
    <t># ?/? or # ??/??</t>
  </si>
  <si>
    <t>m/d/yy or m/d/yy h:mm or mm/dd/yy</t>
  </si>
  <si>
    <t>D1</t>
  </si>
  <si>
    <t>d-mmm-yy or dd-mmm-yy</t>
  </si>
  <si>
    <t>D2</t>
  </si>
  <si>
    <t>d-mmm or dd-mmm</t>
  </si>
  <si>
    <t>D3</t>
  </si>
  <si>
    <t>mmm-yy</t>
  </si>
  <si>
    <t>mm/dd</t>
  </si>
  <si>
    <t>D7</t>
  </si>
  <si>
    <t>h:mm AM/PM</t>
  </si>
  <si>
    <t>D6</t>
  </si>
  <si>
    <t>h:mm:ss AM/PM</t>
  </si>
  <si>
    <t>D9</t>
  </si>
  <si>
    <t>h:mm</t>
  </si>
  <si>
    <t>D8</t>
  </si>
  <si>
    <t>h:mm:ss</t>
  </si>
  <si>
    <t>Notes</t>
  </si>
  <si>
    <t>C59</t>
  </si>
  <si>
    <t>G59</t>
  </si>
  <si>
    <t>K59</t>
  </si>
  <si>
    <t>C60</t>
  </si>
  <si>
    <t>Format</t>
  </si>
  <si>
    <t>Length</t>
  </si>
  <si>
    <t>Right</t>
  </si>
  <si>
    <t>Left</t>
  </si>
  <si>
    <t>None</t>
  </si>
  <si>
    <t>Ipsilateral</t>
  </si>
  <si>
    <t>Proximal</t>
  </si>
  <si>
    <t>Auto</t>
  </si>
  <si>
    <t>Manual</t>
  </si>
  <si>
    <t>Direct Entry</t>
  </si>
  <si>
    <t/>
  </si>
  <si>
    <t>No</t>
  </si>
  <si>
    <t>Course</t>
  </si>
  <si>
    <t>Plan Status</t>
  </si>
  <si>
    <t>% for dose (%)</t>
  </si>
  <si>
    <t>Approval Status</t>
  </si>
  <si>
    <t>Conformity Index</t>
  </si>
  <si>
    <t>Dose Cover.</t>
  </si>
  <si>
    <t>Sampling Cover.</t>
  </si>
  <si>
    <t>Comment</t>
  </si>
  <si>
    <t>Date</t>
  </si>
  <si>
    <t>Exported by</t>
  </si>
  <si>
    <t>Type</t>
  </si>
  <si>
    <t>Description</t>
  </si>
  <si>
    <t>Modal Dose</t>
  </si>
  <si>
    <t>Median Dose</t>
  </si>
  <si>
    <t>STD</t>
  </si>
  <si>
    <t>Equiv. Sphere Diam.</t>
  </si>
  <si>
    <t>Gradient Measure</t>
  </si>
  <si>
    <t>Plan Item</t>
  </si>
  <si>
    <t>AlgOptionValue</t>
  </si>
  <si>
    <t>ApplicationName</t>
  </si>
  <si>
    <t>ApplicatorId</t>
  </si>
  <si>
    <t>ApprovalStatus</t>
  </si>
  <si>
    <t>BlockDivergence</t>
  </si>
  <si>
    <t>BlockId</t>
  </si>
  <si>
    <t>BlockMaterialId</t>
  </si>
  <si>
    <t>BlockMaterialName</t>
  </si>
  <si>
    <t>BlockSlot</t>
  </si>
  <si>
    <t>BlockTransmissionFactor</t>
  </si>
  <si>
    <t>BlockTray</t>
  </si>
  <si>
    <t>BlockTrayTransmissionFactor</t>
  </si>
  <si>
    <t>BlockType</t>
  </si>
  <si>
    <t>BolusId</t>
  </si>
  <si>
    <t>BolusMaterialCTValue</t>
  </si>
  <si>
    <t>BolusName</t>
  </si>
  <si>
    <t>CompCalculationError</t>
  </si>
  <si>
    <t>CompCalculationInfo</t>
  </si>
  <si>
    <t>CompCalculationNote</t>
  </si>
  <si>
    <t>CompCalculationWarning</t>
  </si>
  <si>
    <t>CompensatorCentralAxisThickness</t>
  </si>
  <si>
    <t>CompensatorId</t>
  </si>
  <si>
    <t>CompensatorMaterialId</t>
  </si>
  <si>
    <t>CompensatorMaterialName</t>
  </si>
  <si>
    <t>CompensatorSlot</t>
  </si>
  <si>
    <t>CompensatorTray</t>
  </si>
  <si>
    <t>CompensatorTrayTransmissionFactor</t>
  </si>
  <si>
    <t>CompensatorType</t>
  </si>
  <si>
    <t>CourseComment</t>
  </si>
  <si>
    <t>CourseId</t>
  </si>
  <si>
    <t>CourseIntent</t>
  </si>
  <si>
    <t>CurrentDateShort</t>
  </si>
  <si>
    <t>DoseInPrimaryRefPoint</t>
  </si>
  <si>
    <t>DosePerFractionInPrimaryRefPoint</t>
  </si>
  <si>
    <t>DosimetricLeafGap</t>
  </si>
  <si>
    <t>ElectronAlg</t>
  </si>
  <si>
    <t>FieldActualSSD</t>
  </si>
  <si>
    <t>FieldBlocks</t>
  </si>
  <si>
    <t>FieldBoluses</t>
  </si>
  <si>
    <t>FieldCalculationError</t>
  </si>
  <si>
    <t>FieldCalculationInfo</t>
  </si>
  <si>
    <t>FieldCalculationNote</t>
  </si>
  <si>
    <t>FieldCalculationTimestamp</t>
  </si>
  <si>
    <t>FieldCalculationWarning</t>
  </si>
  <si>
    <t>FieldCarriageGroup</t>
  </si>
  <si>
    <t>FieldCAXPLB</t>
  </si>
  <si>
    <t>FieldCollimatorAngle</t>
  </si>
  <si>
    <t>FieldCPX2</t>
  </si>
  <si>
    <t>FieldCPY1</t>
  </si>
  <si>
    <t>FieldCPY2</t>
  </si>
  <si>
    <t>FieldDose</t>
  </si>
  <si>
    <t>FieldDoseRate</t>
  </si>
  <si>
    <t>FieldEnergyMode</t>
  </si>
  <si>
    <t>FieldGantryAngle</t>
  </si>
  <si>
    <t>FieldGantryRotationDir</t>
  </si>
  <si>
    <t>FieldGantryStopAngle</t>
  </si>
  <si>
    <t>FieldId</t>
  </si>
  <si>
    <t>FieldImageId</t>
  </si>
  <si>
    <t>FieldImageName</t>
  </si>
  <si>
    <t>FieldIMRT</t>
  </si>
  <si>
    <t>FieldIsocentreX</t>
  </si>
  <si>
    <t>FieldIsocentreY</t>
  </si>
  <si>
    <t>FieldIsocentreZ</t>
  </si>
  <si>
    <t>FieldMachineId</t>
  </si>
  <si>
    <t>FieldMachineModel</t>
  </si>
  <si>
    <t>FieldMachineScale</t>
  </si>
  <si>
    <t>FieldMonitorUnits</t>
  </si>
  <si>
    <t>FieldMonitorUnitsPerGy</t>
  </si>
  <si>
    <t>FieldName</t>
  </si>
  <si>
    <t>FieldNormFactor</t>
  </si>
  <si>
    <t>FieldNormMethod</t>
  </si>
  <si>
    <t>FieldRefDose</t>
  </si>
  <si>
    <t>FieldRefPointEffectiveDepth</t>
  </si>
  <si>
    <t>FieldRefPointPointDepth</t>
  </si>
  <si>
    <t>FieldRefPointSSD</t>
  </si>
  <si>
    <t>FieldSAD</t>
  </si>
  <si>
    <t>FieldSBD</t>
  </si>
  <si>
    <t>FieldSFED</t>
  </si>
  <si>
    <t>FieldSizeX</t>
  </si>
  <si>
    <t>FieldSizeY</t>
  </si>
  <si>
    <t>FieldSSD</t>
  </si>
  <si>
    <t>FieldSSDAtStopAngle</t>
  </si>
  <si>
    <t>FieldSSDAverage</t>
  </si>
  <si>
    <t>FieldSymmetry</t>
  </si>
  <si>
    <t>FieldTableAngle</t>
  </si>
  <si>
    <t>FieldTechnique</t>
  </si>
  <si>
    <t>FieldWedges</t>
  </si>
  <si>
    <t>FieldWeightFactor</t>
  </si>
  <si>
    <t>FractionationId</t>
  </si>
  <si>
    <t>Fractionations</t>
  </si>
  <si>
    <t>FractionsPerDay</t>
  </si>
  <si>
    <t>FractionsPerWeek</t>
  </si>
  <si>
    <t>FractionStartDelay</t>
  </si>
  <si>
    <t>Hospital</t>
  </si>
  <si>
    <t>ImageApprovalDate</t>
  </si>
  <si>
    <t>ImageApprover</t>
  </si>
  <si>
    <t>ImageComment</t>
  </si>
  <si>
    <t>ImageId</t>
  </si>
  <si>
    <t>ImageModality</t>
  </si>
  <si>
    <t>ImageName</t>
  </si>
  <si>
    <t>ImageSeriesId</t>
  </si>
  <si>
    <t>ImageUserOrigin</t>
  </si>
  <si>
    <t>ImageUserOriginComment</t>
  </si>
  <si>
    <t>ImagingDeviceId</t>
  </si>
  <si>
    <t>ImagingDeviceManufacturer</t>
  </si>
  <si>
    <t>ImagingDeviceModel</t>
  </si>
  <si>
    <t>ImagingDeviceSerialNumber</t>
  </si>
  <si>
    <t>IsAllMUperGyValid</t>
  </si>
  <si>
    <t>IsFieldFixedSSD</t>
  </si>
  <si>
    <t>IsPlanModified</t>
  </si>
  <si>
    <t>IsPrimaryRefPoint</t>
  </si>
  <si>
    <t>LmcCalculationError</t>
  </si>
  <si>
    <t>LmcCalculationInfo</t>
  </si>
  <si>
    <t>LmcCalculationNote</t>
  </si>
  <si>
    <t>LmcCalculationTimestamp</t>
  </si>
  <si>
    <t>LmcCalculationWarning</t>
  </si>
  <si>
    <t>MinDoseLeafDynamicLeafGap</t>
  </si>
  <si>
    <t>MLCId</t>
  </si>
  <si>
    <t>MLCManufacturer</t>
  </si>
  <si>
    <t>MLCMaterialId</t>
  </si>
  <si>
    <t>MLCMaterialName</t>
  </si>
  <si>
    <t>MLCModel</t>
  </si>
  <si>
    <t>MLCPlanSegments</t>
  </si>
  <si>
    <t>MLCPlanType</t>
  </si>
  <si>
    <t>MLCRotation</t>
  </si>
  <si>
    <t>MLCTransmissionFactor</t>
  </si>
  <si>
    <t>NominalSOBPWidth</t>
  </si>
  <si>
    <t>PatientComment</t>
  </si>
  <si>
    <t>PatientDateOfBirth</t>
  </si>
  <si>
    <t>PatientFirstName</t>
  </si>
  <si>
    <t>PatientId</t>
  </si>
  <si>
    <t>PatientId2</t>
  </si>
  <si>
    <t>PatientImagingOrientation</t>
  </si>
  <si>
    <t>PatientLastName</t>
  </si>
  <si>
    <t>PatientMiddleName</t>
  </si>
  <si>
    <t>PatientSex</t>
  </si>
  <si>
    <t>PatientTreatmentOrientation</t>
  </si>
  <si>
    <t>PhaseFractionsPerDay</t>
  </si>
  <si>
    <t>PhaseFractionsPerWeek</t>
  </si>
  <si>
    <t>PhaseId</t>
  </si>
  <si>
    <t>PhaseTotalFractions</t>
  </si>
  <si>
    <t>PhotonAlg</t>
  </si>
  <si>
    <t>PlanComment</t>
  </si>
  <si>
    <t>PlanCreationDate</t>
  </si>
  <si>
    <t>PlanCreator</t>
  </si>
  <si>
    <t>PlanId</t>
  </si>
  <si>
    <t>PlanIdOfSum</t>
  </si>
  <si>
    <t>PlanModificationDate</t>
  </si>
  <si>
    <t>PlanModifier</t>
  </si>
  <si>
    <t>PlanNameOfSum</t>
  </si>
  <si>
    <t>PlannedDistalTargetDistance</t>
  </si>
  <si>
    <t>PlanningApprovalDate</t>
  </si>
  <si>
    <t>PlanningApprover</t>
  </si>
  <si>
    <t>PlanningCoordinateSystemName</t>
  </si>
  <si>
    <t>PlanNormMethod</t>
  </si>
  <si>
    <t>PlanNormMethodWarning</t>
  </si>
  <si>
    <t>PlanNormPointX</t>
  </si>
  <si>
    <t>PlanNormPointY</t>
  </si>
  <si>
    <t>PlanNormPointZ</t>
  </si>
  <si>
    <t>PlanNormValue</t>
  </si>
  <si>
    <t>PlanSumCourseId</t>
  </si>
  <si>
    <t>PlanSumId</t>
  </si>
  <si>
    <t>PlanSumName</t>
  </si>
  <si>
    <t>PrescribedDose</t>
  </si>
  <si>
    <t>PrescribedDosePercent</t>
  </si>
  <si>
    <t>PrescribedDosePerFraction</t>
  </si>
  <si>
    <t>PrescriptionDose</t>
  </si>
  <si>
    <t>PrimaryOncologist</t>
  </si>
  <si>
    <t>PrimaryRefPointId</t>
  </si>
  <si>
    <t>ProtocolId</t>
  </si>
  <si>
    <t>ProtocolStatus</t>
  </si>
  <si>
    <t>RefPointId</t>
  </si>
  <si>
    <t>RefPointPatientVolumeId</t>
  </si>
  <si>
    <t>RefPoints</t>
  </si>
  <si>
    <t>RefPointTotalDose</t>
  </si>
  <si>
    <t>RefPointTotalDosePerFraction</t>
  </si>
  <si>
    <t>RefPointType</t>
  </si>
  <si>
    <t>RefPointX</t>
  </si>
  <si>
    <t>RefPointY</t>
  </si>
  <si>
    <t>RefPointZ</t>
  </si>
  <si>
    <t>RelativeDoseInPrimaryRefPoint</t>
  </si>
  <si>
    <t>StructureId</t>
  </si>
  <si>
    <t>StructureName</t>
  </si>
  <si>
    <t>TargetVolume</t>
  </si>
  <si>
    <t>TaskName</t>
  </si>
  <si>
    <t>TaskVersion</t>
  </si>
  <si>
    <t>TotalDoseAtPrimary_ForSum</t>
  </si>
  <si>
    <t>TreatmentApprovalDate</t>
  </si>
  <si>
    <t>TreatmentApprover</t>
  </si>
  <si>
    <t>UserId</t>
  </si>
  <si>
    <t>WedgeAngle</t>
  </si>
  <si>
    <t>WedgeDirection</t>
  </si>
  <si>
    <t>WedgeFactor</t>
  </si>
  <si>
    <t>WedgeId</t>
  </si>
  <si>
    <t>WedgeMaterialId</t>
  </si>
  <si>
    <t>WedgeMaterialName</t>
  </si>
  <si>
    <t>WedgeType</t>
  </si>
  <si>
    <t>Plan Printout Variables</t>
  </si>
  <si>
    <t>Laterality</t>
  </si>
  <si>
    <t>Match</t>
  </si>
  <si>
    <t>StructureID</t>
  </si>
  <si>
    <t>A_Celiac</t>
  </si>
  <si>
    <t>Avoid a</t>
  </si>
  <si>
    <t>Avoid a Rectum</t>
  </si>
  <si>
    <t>Avoid b Rectum</t>
  </si>
  <si>
    <t>Avoid INNER</t>
  </si>
  <si>
    <t>Avoid MID</t>
  </si>
  <si>
    <t>Avoid OUTER</t>
  </si>
  <si>
    <t>Avoid Post</t>
  </si>
  <si>
    <t>Avoid Shoulder</t>
  </si>
  <si>
    <t>Avoid X</t>
  </si>
  <si>
    <t>Axillary vessels</t>
  </si>
  <si>
    <t>Baseline</t>
  </si>
  <si>
    <t>BBs</t>
  </si>
  <si>
    <t>Bilateral Kidney</t>
  </si>
  <si>
    <t>BilatLung-GTV</t>
  </si>
  <si>
    <t>Bladder</t>
  </si>
  <si>
    <t>Bladder - PTV</t>
  </si>
  <si>
    <t>Bladder wall</t>
  </si>
  <si>
    <t>BLUNG</t>
  </si>
  <si>
    <t>Body</t>
  </si>
  <si>
    <t>Body - PTV</t>
  </si>
  <si>
    <t>Body_(PTV+2CM)</t>
  </si>
  <si>
    <t>Body-Board</t>
  </si>
  <si>
    <t>Body-PTV+10</t>
  </si>
  <si>
    <t>Bolus X cm</t>
  </si>
  <si>
    <t>Bone Marrow</t>
  </si>
  <si>
    <t>BoneMarrow</t>
  </si>
  <si>
    <t>Bowel</t>
  </si>
  <si>
    <t>Bowel Space</t>
  </si>
  <si>
    <t>BowelBag</t>
  </si>
  <si>
    <t>BowelSpace</t>
  </si>
  <si>
    <t>BRACHIALPLEXS</t>
  </si>
  <si>
    <t>BrachialPlexus L</t>
  </si>
  <si>
    <t>BrachialPlexus R</t>
  </si>
  <si>
    <t>Brain</t>
  </si>
  <si>
    <t>Brain - PTV</t>
  </si>
  <si>
    <t>Brain_CL</t>
  </si>
  <si>
    <t>Brain-PTV_6000</t>
  </si>
  <si>
    <t>BrainStem</t>
  </si>
  <si>
    <t>BrainStem_03</t>
  </si>
  <si>
    <t>Brainstem_PRV03</t>
  </si>
  <si>
    <t>Breast L</t>
  </si>
  <si>
    <t>Breast R</t>
  </si>
  <si>
    <t>BronchialTree+20</t>
  </si>
  <si>
    <t>BRSTEM</t>
  </si>
  <si>
    <t>BRSTEM_PRV</t>
  </si>
  <si>
    <t>CANAL</t>
  </si>
  <si>
    <t>Cauda Equina</t>
  </si>
  <si>
    <t>Cavity</t>
  </si>
  <si>
    <t>Celiac Artery</t>
  </si>
  <si>
    <t>Cervix</t>
  </si>
  <si>
    <t>CHIASM</t>
  </si>
  <si>
    <t>CIED</t>
  </si>
  <si>
    <t>Cochlea - left</t>
  </si>
  <si>
    <t>Cochlea - right</t>
  </si>
  <si>
    <t>Cochlea L</t>
  </si>
  <si>
    <t>Cochlea R</t>
  </si>
  <si>
    <t>Cochlea_L</t>
  </si>
  <si>
    <t>Cochlea_R</t>
  </si>
  <si>
    <t>Colon</t>
  </si>
  <si>
    <t>CONSTRIC_MUSCLES</t>
  </si>
  <si>
    <t>Contrast</t>
  </si>
  <si>
    <t>CORD</t>
  </si>
  <si>
    <t>CORD_PRV</t>
  </si>
  <si>
    <t>CTV</t>
  </si>
  <si>
    <t>CTV - Edema</t>
  </si>
  <si>
    <t>CTV 36</t>
  </si>
  <si>
    <t>CTV 45</t>
  </si>
  <si>
    <t>CTV 5250</t>
  </si>
  <si>
    <t>CTV 54</t>
  </si>
  <si>
    <t>CTV 54 L</t>
  </si>
  <si>
    <t>CTV 54 R</t>
  </si>
  <si>
    <t>CTV 56 L</t>
  </si>
  <si>
    <t>CTV 56 R</t>
  </si>
  <si>
    <t>CTV 60</t>
  </si>
  <si>
    <t>CTV 60 L</t>
  </si>
  <si>
    <t>CTV 60 R</t>
  </si>
  <si>
    <t>CTV 63 L</t>
  </si>
  <si>
    <t>CTV 63 R</t>
  </si>
  <si>
    <t>CTV 66</t>
  </si>
  <si>
    <t>CTV 70</t>
  </si>
  <si>
    <t>CTV Brain</t>
  </si>
  <si>
    <t>CTV Cavity</t>
  </si>
  <si>
    <t>CTV int L</t>
  </si>
  <si>
    <t>CTV int R</t>
  </si>
  <si>
    <t>CTV low L</t>
  </si>
  <si>
    <t>CTV low R</t>
  </si>
  <si>
    <t>CTV Nodes</t>
  </si>
  <si>
    <t>CTV PET</t>
  </si>
  <si>
    <t>CTV_2500</t>
  </si>
  <si>
    <t>CTV_4800</t>
  </si>
  <si>
    <t>CTV_5040</t>
  </si>
  <si>
    <t>CTV_5400</t>
  </si>
  <si>
    <t>CTV_5600</t>
  </si>
  <si>
    <t>CTV_5600 L</t>
  </si>
  <si>
    <t>CTV_5600 R</t>
  </si>
  <si>
    <t>CTV_6000</t>
  </si>
  <si>
    <t>CTV_6300</t>
  </si>
  <si>
    <t>CTV_6300 L</t>
  </si>
  <si>
    <t>CTV_6300 R</t>
  </si>
  <si>
    <t>CTV_7000</t>
  </si>
  <si>
    <t>CTV1</t>
  </si>
  <si>
    <t>CTV2</t>
  </si>
  <si>
    <t>CTV3</t>
  </si>
  <si>
    <t>CTV46</t>
  </si>
  <si>
    <t>CTV76</t>
  </si>
  <si>
    <t>CTVn</t>
  </si>
  <si>
    <t>CTVn_6000</t>
  </si>
  <si>
    <t>CTV-N_ex</t>
  </si>
  <si>
    <t>CTV-N_in</t>
  </si>
  <si>
    <t>CTVn_L_5600</t>
  </si>
  <si>
    <t>CTVn_R_5600</t>
  </si>
  <si>
    <t>CTVn_X_L_7000</t>
  </si>
  <si>
    <t>CTVn_X_R_7000</t>
  </si>
  <si>
    <t>CTVp</t>
  </si>
  <si>
    <t>CTVp_5600</t>
  </si>
  <si>
    <t>CTVp_6000</t>
  </si>
  <si>
    <t>CTVp_6300</t>
  </si>
  <si>
    <t>CTVp_7000</t>
  </si>
  <si>
    <t>CTVstomach</t>
  </si>
  <si>
    <t>CTV-T_ex</t>
  </si>
  <si>
    <t>CTV-T_in</t>
  </si>
  <si>
    <t>Dental Fillings</t>
  </si>
  <si>
    <t>Dose X</t>
  </si>
  <si>
    <t>DPV</t>
  </si>
  <si>
    <t>Duodenum</t>
  </si>
  <si>
    <t>Edema</t>
  </si>
  <si>
    <t>Esophagus_Up</t>
  </si>
  <si>
    <t>eval PTV</t>
  </si>
  <si>
    <t>eval PTV 5250</t>
  </si>
  <si>
    <t>eval PTV 54</t>
  </si>
  <si>
    <t>eval PTV 56</t>
  </si>
  <si>
    <t>eval PTV 60</t>
  </si>
  <si>
    <t>eval PTV 63</t>
  </si>
  <si>
    <t>eval PTV 66</t>
  </si>
  <si>
    <t>eval PTV 70</t>
  </si>
  <si>
    <t>eval PTV46</t>
  </si>
  <si>
    <t>eval PTV76</t>
  </si>
  <si>
    <t>Eval_PTV_5600</t>
  </si>
  <si>
    <t>Eval_PTV_6300</t>
  </si>
  <si>
    <t>Eval_PTV_7000</t>
  </si>
  <si>
    <t>Eval_PTVn_L_5600</t>
  </si>
  <si>
    <t>Eval_PTVn_R_5600</t>
  </si>
  <si>
    <t>Eval_PTVn_X_L_7000</t>
  </si>
  <si>
    <t>Eval_PTVn_X_R_7000</t>
  </si>
  <si>
    <t>Eval_PTVp_5600</t>
  </si>
  <si>
    <t>Eval_PTVp_7000</t>
  </si>
  <si>
    <t>EVAL50</t>
  </si>
  <si>
    <t>External-PTV</t>
  </si>
  <si>
    <t>Eye_L</t>
  </si>
  <si>
    <t>Eye_R</t>
  </si>
  <si>
    <t>Femoral Head L</t>
  </si>
  <si>
    <t>Femoral Head R</t>
  </si>
  <si>
    <t>FemoralHead L</t>
  </si>
  <si>
    <t>FemoralHead R</t>
  </si>
  <si>
    <t>Femur L</t>
  </si>
  <si>
    <t>Femur R</t>
  </si>
  <si>
    <t>Femur_L</t>
  </si>
  <si>
    <t>Femur_R</t>
  </si>
  <si>
    <t>Fibula L</t>
  </si>
  <si>
    <t>Fibula R</t>
  </si>
  <si>
    <t>Field</t>
  </si>
  <si>
    <t>Genitalia</t>
  </si>
  <si>
    <t>Globe L</t>
  </si>
  <si>
    <t>Globe R</t>
  </si>
  <si>
    <t>Great Vessels</t>
  </si>
  <si>
    <t>GREAT_VESSELS</t>
  </si>
  <si>
    <t>GTV</t>
  </si>
  <si>
    <t>GTV - Edema</t>
  </si>
  <si>
    <t>GTV 1</t>
  </si>
  <si>
    <t>GTV 1 xxGy</t>
  </si>
  <si>
    <t>GTV 2</t>
  </si>
  <si>
    <t>GTV 2 xxGy</t>
  </si>
  <si>
    <t>GTV 3</t>
  </si>
  <si>
    <t>GTV 3 xxGy</t>
  </si>
  <si>
    <t>GTV 4</t>
  </si>
  <si>
    <t>GTV 4 xxGy</t>
  </si>
  <si>
    <t>GTV 4D0</t>
  </si>
  <si>
    <t>GTV 4D10</t>
  </si>
  <si>
    <t>GTV 4D20</t>
  </si>
  <si>
    <t>GTV 4D30</t>
  </si>
  <si>
    <t>GTV 4D40</t>
  </si>
  <si>
    <t>GTV 4D50</t>
  </si>
  <si>
    <t>GTV 4D60</t>
  </si>
  <si>
    <t>GTV 4D70</t>
  </si>
  <si>
    <t>GTV 4D80</t>
  </si>
  <si>
    <t>GTV 4D90</t>
  </si>
  <si>
    <t>GTV 5</t>
  </si>
  <si>
    <t>GTV 5 xxGy</t>
  </si>
  <si>
    <t>GTV AVE</t>
  </si>
  <si>
    <t>GTV MIP</t>
  </si>
  <si>
    <t>GTV MRI</t>
  </si>
  <si>
    <t>GTV PET</t>
  </si>
  <si>
    <t>GTV PREOP</t>
  </si>
  <si>
    <t>GTV T1</t>
  </si>
  <si>
    <t>GTV Total</t>
  </si>
  <si>
    <t>GTV X</t>
  </si>
  <si>
    <t>GTV_0</t>
  </si>
  <si>
    <t>GTV_10</t>
  </si>
  <si>
    <t>GTV_20</t>
  </si>
  <si>
    <t>GTV_30</t>
  </si>
  <si>
    <t>GTV_40</t>
  </si>
  <si>
    <t>GTV_50</t>
  </si>
  <si>
    <t>GTV_60</t>
  </si>
  <si>
    <t>GTV_70</t>
  </si>
  <si>
    <t>GTV_80</t>
  </si>
  <si>
    <t>GTV_90</t>
  </si>
  <si>
    <t>GTV_AVEIP</t>
  </si>
  <si>
    <t>GTV_MIP</t>
  </si>
  <si>
    <t>GTV_PET</t>
  </si>
  <si>
    <t>GTVn</t>
  </si>
  <si>
    <t>GTVn_6000</t>
  </si>
  <si>
    <t>GTV-N_ex</t>
  </si>
  <si>
    <t>GTV-N_in</t>
  </si>
  <si>
    <t>GTVn_X_L</t>
  </si>
  <si>
    <t>GTVn_X_R</t>
  </si>
  <si>
    <t>GTVNT TOTAL</t>
  </si>
  <si>
    <t>GTVp</t>
  </si>
  <si>
    <t>GTVp_6000</t>
  </si>
  <si>
    <t>GTV-T_ex</t>
  </si>
  <si>
    <t>GTV-T_in</t>
  </si>
  <si>
    <t>Hepatoduod nodes</t>
  </si>
  <si>
    <t>HGL</t>
  </si>
  <si>
    <t>Hip L</t>
  </si>
  <si>
    <t>Hip R</t>
  </si>
  <si>
    <t>HIP_L</t>
  </si>
  <si>
    <t>HIP_R</t>
  </si>
  <si>
    <t>Hippo_L</t>
  </si>
  <si>
    <t>Hippo_R</t>
  </si>
  <si>
    <t>Hippocampi</t>
  </si>
  <si>
    <t>Hippocampi_5mm</t>
  </si>
  <si>
    <t>HRV-CT</t>
  </si>
  <si>
    <t>HTV</t>
  </si>
  <si>
    <t>Humoral head L</t>
  </si>
  <si>
    <t>Humoral head R</t>
  </si>
  <si>
    <t>Humorous L</t>
  </si>
  <si>
    <t>Humorous R</t>
  </si>
  <si>
    <t>iliac crest L</t>
  </si>
  <si>
    <t>iliac crest R</t>
  </si>
  <si>
    <t>IliacVessel ex L</t>
  </si>
  <si>
    <t>IliacVessel ex R</t>
  </si>
  <si>
    <t>IliacVessel in L</t>
  </si>
  <si>
    <t>IliacVessel in R</t>
  </si>
  <si>
    <t>Implant</t>
  </si>
  <si>
    <t>Infrapyloric LN</t>
  </si>
  <si>
    <t>ITV TOTAL</t>
  </si>
  <si>
    <t>ITV Vagina</t>
  </si>
  <si>
    <t>ITV-N</t>
  </si>
  <si>
    <t>ITV-T</t>
  </si>
  <si>
    <t>Jejunum</t>
  </si>
  <si>
    <t>Kidney B</t>
  </si>
  <si>
    <t>Kidney L</t>
  </si>
  <si>
    <t>Kidney R</t>
  </si>
  <si>
    <t>Kidney_L</t>
  </si>
  <si>
    <t>Kidney_R</t>
  </si>
  <si>
    <t>L_PLEXUS</t>
  </si>
  <si>
    <t>LACOUSTIC</t>
  </si>
  <si>
    <t>Lacrimal B</t>
  </si>
  <si>
    <t>Lacrimal L</t>
  </si>
  <si>
    <t>Lacrimal R</t>
  </si>
  <si>
    <t>LacrimalGland_L</t>
  </si>
  <si>
    <t>LacrimalGland_R</t>
  </si>
  <si>
    <t>Large Bowel</t>
  </si>
  <si>
    <t>Larynx</t>
  </si>
  <si>
    <t>LARYNX_GLOTTIC</t>
  </si>
  <si>
    <t>LCHAMBER</t>
  </si>
  <si>
    <t>Lens L</t>
  </si>
  <si>
    <t>Lens R</t>
  </si>
  <si>
    <t>Lens_L</t>
  </si>
  <si>
    <t>Lens_R</t>
  </si>
  <si>
    <t>LEYE</t>
  </si>
  <si>
    <t>LIEAR</t>
  </si>
  <si>
    <t>Lips</t>
  </si>
  <si>
    <t>Liver</t>
  </si>
  <si>
    <t>Liver - PTV</t>
  </si>
  <si>
    <t>LLENS</t>
  </si>
  <si>
    <t>LLUNG</t>
  </si>
  <si>
    <t>LMANDIBLE</t>
  </si>
  <si>
    <t>LMEAR</t>
  </si>
  <si>
    <t>LOPTIC</t>
  </si>
  <si>
    <t>LPAROTID</t>
  </si>
  <si>
    <t>LPLEXUS</t>
  </si>
  <si>
    <t>LSUB</t>
  </si>
  <si>
    <t>LT LUNG</t>
  </si>
  <si>
    <t>LT_LUNG</t>
  </si>
  <si>
    <t>Lung B</t>
  </si>
  <si>
    <t>Lung B - GTV</t>
  </si>
  <si>
    <t>Lung B - PTV</t>
  </si>
  <si>
    <t>Lung L</t>
  </si>
  <si>
    <t>Lung R</t>
  </si>
  <si>
    <t>Mandible</t>
  </si>
  <si>
    <t>Matchplane</t>
  </si>
  <si>
    <t>MesoRectum</t>
  </si>
  <si>
    <t>mod PTV_5600</t>
  </si>
  <si>
    <t>mod PTV_6300</t>
  </si>
  <si>
    <t>mod PTV_7000</t>
  </si>
  <si>
    <t>modPTV</t>
  </si>
  <si>
    <t>Musc_Constrict</t>
  </si>
  <si>
    <t>neoBladder</t>
  </si>
  <si>
    <t>NEURO</t>
  </si>
  <si>
    <t>Node</t>
  </si>
  <si>
    <t>Node Celiac</t>
  </si>
  <si>
    <t>Node com iliac</t>
  </si>
  <si>
    <t>Node com iliac L</t>
  </si>
  <si>
    <t>Node com iliac R</t>
  </si>
  <si>
    <t>Node ext iliac</t>
  </si>
  <si>
    <t>Node ext iliac L</t>
  </si>
  <si>
    <t>Node ext iliac R</t>
  </si>
  <si>
    <t>Node Gastric</t>
  </si>
  <si>
    <t>Node Hepatic</t>
  </si>
  <si>
    <t>Node Hepatoduod</t>
  </si>
  <si>
    <t>Node Hepatogastr</t>
  </si>
  <si>
    <t>Node Ia</t>
  </si>
  <si>
    <t>Node Ib L</t>
  </si>
  <si>
    <t>Node II L</t>
  </si>
  <si>
    <t>Node II R</t>
  </si>
  <si>
    <t>Node III L</t>
  </si>
  <si>
    <t>Node III R</t>
  </si>
  <si>
    <t>Node Int iliac</t>
  </si>
  <si>
    <t>Node Int iliac L</t>
  </si>
  <si>
    <t>Node Int iliac R</t>
  </si>
  <si>
    <t>Node IV L</t>
  </si>
  <si>
    <t>Node IV R</t>
  </si>
  <si>
    <t>Node Obturator</t>
  </si>
  <si>
    <t>Node Pancreatic</t>
  </si>
  <si>
    <t>Node Para-Aortic</t>
  </si>
  <si>
    <t>Node Pyloric</t>
  </si>
  <si>
    <t>Node Sacral</t>
  </si>
  <si>
    <t>Node Splenic</t>
  </si>
  <si>
    <t>Node Subpyloric</t>
  </si>
  <si>
    <t>Node V L</t>
  </si>
  <si>
    <t>Node V R</t>
  </si>
  <si>
    <t>Node VI L</t>
  </si>
  <si>
    <t>Node VI R</t>
  </si>
  <si>
    <t>Nodes Axilla I</t>
  </si>
  <si>
    <t>Nodes Axilla II</t>
  </si>
  <si>
    <t>Nodes Axilla III</t>
  </si>
  <si>
    <t>Nodes IMC</t>
  </si>
  <si>
    <t>Nodes SC</t>
  </si>
  <si>
    <t>NONGTVLUNG</t>
  </si>
  <si>
    <t>NonPTV</t>
  </si>
  <si>
    <t>NON-PTV</t>
  </si>
  <si>
    <t>Normal Tissue</t>
  </si>
  <si>
    <t>Obturator</t>
  </si>
  <si>
    <t>Oesophagus</t>
  </si>
  <si>
    <t>Operative Bed</t>
  </si>
  <si>
    <t>opt Bladder</t>
  </si>
  <si>
    <t>opt Bone Marrow</t>
  </si>
  <si>
    <t>opt Bowel Space</t>
  </si>
  <si>
    <t>opt Brain</t>
  </si>
  <si>
    <t>opt BrainStem</t>
  </si>
  <si>
    <t>opt Larynx</t>
  </si>
  <si>
    <t>opt Optic Chiasm</t>
  </si>
  <si>
    <t>opt Parotid L</t>
  </si>
  <si>
    <t>opt Parotid R</t>
  </si>
  <si>
    <t>opt PTV</t>
  </si>
  <si>
    <t>opt PTV 36</t>
  </si>
  <si>
    <t>opt PTV 5250</t>
  </si>
  <si>
    <t>opt PTV 54</t>
  </si>
  <si>
    <t>opt PTV 54 L a</t>
  </si>
  <si>
    <t>opt PTV 54 L b</t>
  </si>
  <si>
    <t>opt PTV 54 L c</t>
  </si>
  <si>
    <t>opt PTV 54 R a</t>
  </si>
  <si>
    <t>opt PTV 54 R b</t>
  </si>
  <si>
    <t>opt PTV 54 R c</t>
  </si>
  <si>
    <t>opt PTV 56 L a</t>
  </si>
  <si>
    <t>opt PTV 56 L b</t>
  </si>
  <si>
    <t>opt PTV 56 L c</t>
  </si>
  <si>
    <t>opt PTV 56 R a</t>
  </si>
  <si>
    <t>opt PTV 56 R b</t>
  </si>
  <si>
    <t>opt PTV 56 R c</t>
  </si>
  <si>
    <t>opt PTV 60</t>
  </si>
  <si>
    <t>opt PTV 60 a</t>
  </si>
  <si>
    <t>opt PTV 60 b</t>
  </si>
  <si>
    <t>opt PTV 63 a</t>
  </si>
  <si>
    <t>opt PTV 63 b</t>
  </si>
  <si>
    <t>opt PTV 66</t>
  </si>
  <si>
    <t>opt PTV 70</t>
  </si>
  <si>
    <t>opt PTV low L a</t>
  </si>
  <si>
    <t>opt PTV low L b</t>
  </si>
  <si>
    <t>opt PTV low L c</t>
  </si>
  <si>
    <t>opt PTV low R a</t>
  </si>
  <si>
    <t>opt PTV low R b</t>
  </si>
  <si>
    <t>opt PTV low R c</t>
  </si>
  <si>
    <t>opt PTV_5600 a</t>
  </si>
  <si>
    <t>opt PTV_5600 b</t>
  </si>
  <si>
    <t>opt PTV_5600 c</t>
  </si>
  <si>
    <t>opt PTV_5600 L a</t>
  </si>
  <si>
    <t>opt PTV_5600 L b</t>
  </si>
  <si>
    <t>opt PTV_5600 L c</t>
  </si>
  <si>
    <t>opt PTV_5600 R a</t>
  </si>
  <si>
    <t>opt PTV_5600 R b</t>
  </si>
  <si>
    <t>opt PTV_5600 R c</t>
  </si>
  <si>
    <t>opt PTV_6300 a</t>
  </si>
  <si>
    <t>opt PTV_6300 b</t>
  </si>
  <si>
    <t>opt PTV_7000</t>
  </si>
  <si>
    <t>opt PTV46</t>
  </si>
  <si>
    <t>opt PTV76</t>
  </si>
  <si>
    <t>opt Rectum</t>
  </si>
  <si>
    <t>optBladder</t>
  </si>
  <si>
    <t>optBoneMarrow</t>
  </si>
  <si>
    <t>optBowelSpace</t>
  </si>
  <si>
    <t>OPTIC</t>
  </si>
  <si>
    <t>OpticChiasm</t>
  </si>
  <si>
    <t>OpticChiasm_03</t>
  </si>
  <si>
    <t>OpticNerve L</t>
  </si>
  <si>
    <t>OpticNerve R</t>
  </si>
  <si>
    <t>OpticNerve_L</t>
  </si>
  <si>
    <t>OpticNerve_L_03</t>
  </si>
  <si>
    <t>OpticNerve_R</t>
  </si>
  <si>
    <t>OpticNerve_R_03</t>
  </si>
  <si>
    <t>OpticNrv_L</t>
  </si>
  <si>
    <t>OpticNrv_R</t>
  </si>
  <si>
    <t>optITV 60</t>
  </si>
  <si>
    <t>optLPAROTID</t>
  </si>
  <si>
    <t>optLPTV48a</t>
  </si>
  <si>
    <t>optLPTV48b</t>
  </si>
  <si>
    <t>optOpticNerve</t>
  </si>
  <si>
    <t>optPTV</t>
  </si>
  <si>
    <t>optPTV 60</t>
  </si>
  <si>
    <t>optPTV_5040</t>
  </si>
  <si>
    <t>optPTV1</t>
  </si>
  <si>
    <t>optPTV2</t>
  </si>
  <si>
    <t>optPTV3</t>
  </si>
  <si>
    <t>optPTV54</t>
  </si>
  <si>
    <t>optPTV60</t>
  </si>
  <si>
    <t>optPTVu</t>
  </si>
  <si>
    <t>optRectum</t>
  </si>
  <si>
    <t>optRPAROTID</t>
  </si>
  <si>
    <t>optRPTV48a</t>
  </si>
  <si>
    <t>optRPTV48b</t>
  </si>
  <si>
    <t>Oral Cavity</t>
  </si>
  <si>
    <t>OralCavity</t>
  </si>
  <si>
    <t>Orbit - left</t>
  </si>
  <si>
    <t>Orbit - right</t>
  </si>
  <si>
    <t>Ovary L</t>
  </si>
  <si>
    <t>Ovary R</t>
  </si>
  <si>
    <t>Pancreas</t>
  </si>
  <si>
    <t>Paraaortic nodes</t>
  </si>
  <si>
    <t>Parotid B</t>
  </si>
  <si>
    <t>Parotid B - PTV</t>
  </si>
  <si>
    <t>Parotid L</t>
  </si>
  <si>
    <t>Parotid R</t>
  </si>
  <si>
    <t>Parotid_L</t>
  </si>
  <si>
    <t>Parotid_R</t>
  </si>
  <si>
    <t>PAROTIDS</t>
  </si>
  <si>
    <t>Pectoralis minor</t>
  </si>
  <si>
    <t>Penile  bulb</t>
  </si>
  <si>
    <t>PeritonealCavity</t>
  </si>
  <si>
    <t>PET ITV Ring</t>
  </si>
  <si>
    <t>PET ITV TOTAL</t>
  </si>
  <si>
    <t>PET-CTV-N</t>
  </si>
  <si>
    <t>PET-CTV-T</t>
  </si>
  <si>
    <t>PET-GTV-N_ex</t>
  </si>
  <si>
    <t>PET-GTV-N_in</t>
  </si>
  <si>
    <t>PET-GTV-T_ex</t>
  </si>
  <si>
    <t>PET-GTV-T_in</t>
  </si>
  <si>
    <t>PET-ITV-N</t>
  </si>
  <si>
    <t>PET-ITV-T</t>
  </si>
  <si>
    <t>PH</t>
  </si>
  <si>
    <t>Pharynx</t>
  </si>
  <si>
    <t>Pituitary</t>
  </si>
  <si>
    <t>Portal Vein</t>
  </si>
  <si>
    <t>POST AVOIDANCE</t>
  </si>
  <si>
    <t>POSTCRICOID</t>
  </si>
  <si>
    <t>Presacral</t>
  </si>
  <si>
    <t>Presacral space</t>
  </si>
  <si>
    <t>Prostate</t>
  </si>
  <si>
    <t>Prosthesis</t>
  </si>
  <si>
    <t>Prox Bronch Zone</t>
  </si>
  <si>
    <t>PROX_BRONCHUS</t>
  </si>
  <si>
    <t>ProxBronchZone</t>
  </si>
  <si>
    <t>PROXTREE</t>
  </si>
  <si>
    <t xml:space="preserve">PRV 5BrainStem </t>
  </si>
  <si>
    <t>PRV BR + op</t>
  </si>
  <si>
    <t>PRV5 BrainStem</t>
  </si>
  <si>
    <t>PRV5 OpticNerve</t>
  </si>
  <si>
    <t>PRV8 SpinalCanal</t>
  </si>
  <si>
    <t>PRVBR + op</t>
  </si>
  <si>
    <t>PRVSC5mm</t>
  </si>
  <si>
    <t>PTV - Edema</t>
  </si>
  <si>
    <t>PTV + X</t>
  </si>
  <si>
    <t>PTV 1</t>
  </si>
  <si>
    <t>PTV 1 xxGy</t>
  </si>
  <si>
    <t>PTV 10mm</t>
  </si>
  <si>
    <t>PTV 15mm</t>
  </si>
  <si>
    <t>PTV 2</t>
  </si>
  <si>
    <t>PTV 2 xxGy</t>
  </si>
  <si>
    <t>PTV 3</t>
  </si>
  <si>
    <t>PTV 3 xxGy</t>
  </si>
  <si>
    <t>PTV 36</t>
  </si>
  <si>
    <t>PTV 4</t>
  </si>
  <si>
    <t>PTV 4 xxGy</t>
  </si>
  <si>
    <t>PTV 45</t>
  </si>
  <si>
    <t>PTV 5</t>
  </si>
  <si>
    <t>PTV 5 xxGy</t>
  </si>
  <si>
    <t>PTV 5250</t>
  </si>
  <si>
    <t>PTV 54</t>
  </si>
  <si>
    <t>PTV 54 L</t>
  </si>
  <si>
    <t>PTV 54 R</t>
  </si>
  <si>
    <t>PTV 56</t>
  </si>
  <si>
    <t>PTV 56 L</t>
  </si>
  <si>
    <t>PTV 56 R</t>
  </si>
  <si>
    <t>PTV 60</t>
  </si>
  <si>
    <t>PTV 63</t>
  </si>
  <si>
    <t>PTV 66</t>
  </si>
  <si>
    <t>PTV 70</t>
  </si>
  <si>
    <t>PTV All</t>
  </si>
  <si>
    <t>PTV Cavity</t>
  </si>
  <si>
    <t>PTV eval</t>
  </si>
  <si>
    <t>PTV eval 10mm</t>
  </si>
  <si>
    <t>PTV eval 15mm</t>
  </si>
  <si>
    <t>PTV int</t>
  </si>
  <si>
    <t>PTV int L</t>
  </si>
  <si>
    <t>PTV int R</t>
  </si>
  <si>
    <t>PTV low</t>
  </si>
  <si>
    <t>PTV low L</t>
  </si>
  <si>
    <t>PTV low R</t>
  </si>
  <si>
    <t>PTV Nodes</t>
  </si>
  <si>
    <t>PTV PET</t>
  </si>
  <si>
    <t>PTV TOTAL</t>
  </si>
  <si>
    <t>PTV X</t>
  </si>
  <si>
    <t>PTV_2500</t>
  </si>
  <si>
    <t>PTV_4800</t>
  </si>
  <si>
    <t>PTV_5040</t>
  </si>
  <si>
    <t>PTV_5400</t>
  </si>
  <si>
    <t>PTV_5600</t>
  </si>
  <si>
    <t>PTV_5600 L</t>
  </si>
  <si>
    <t>PTV_5600 R</t>
  </si>
  <si>
    <t>PTV_6000</t>
  </si>
  <si>
    <t>PTV_6300</t>
  </si>
  <si>
    <t>PTV_7000</t>
  </si>
  <si>
    <t>PTV_High</t>
  </si>
  <si>
    <t>PTV+10</t>
  </si>
  <si>
    <t>PTV+20</t>
  </si>
  <si>
    <t>PTV+2CM</t>
  </si>
  <si>
    <t>PTV46</t>
  </si>
  <si>
    <t>PTV76</t>
  </si>
  <si>
    <t>PTV-Bladder</t>
  </si>
  <si>
    <t>PTVn</t>
  </si>
  <si>
    <t>PTVn_6000</t>
  </si>
  <si>
    <t>PTVn_L_5600</t>
  </si>
  <si>
    <t>PTVn_R_5600</t>
  </si>
  <si>
    <t>PTVn_X_L_7000</t>
  </si>
  <si>
    <t>PTVn_X_R_7000</t>
  </si>
  <si>
    <t>PTV-N-6000</t>
  </si>
  <si>
    <t>PTVp</t>
  </si>
  <si>
    <t>PTVp_5600</t>
  </si>
  <si>
    <t>PTVp_6000</t>
  </si>
  <si>
    <t>PTVp_6300</t>
  </si>
  <si>
    <t>PTVp_7000</t>
  </si>
  <si>
    <t>PTV-T-6000</t>
  </si>
  <si>
    <t>Pubic Symphysis</t>
  </si>
  <si>
    <t>Pulmonary Artery</t>
  </si>
  <si>
    <t>Pulmonary_Artery</t>
  </si>
  <si>
    <t>R_PLEXUS</t>
  </si>
  <si>
    <t>RACOUSTIC</t>
  </si>
  <si>
    <t>Radius L</t>
  </si>
  <si>
    <t>Radius R</t>
  </si>
  <si>
    <t>RCHAMBER</t>
  </si>
  <si>
    <t>Rectum</t>
  </si>
  <si>
    <t>ref_NECK_L</t>
  </si>
  <si>
    <t>ref_NECK_R</t>
  </si>
  <si>
    <t>Renal hilum</t>
  </si>
  <si>
    <t>Retropanc nodes</t>
  </si>
  <si>
    <t>REYE</t>
  </si>
  <si>
    <t>Ribs</t>
  </si>
  <si>
    <t>RIEAR</t>
  </si>
  <si>
    <t>Ring 5</t>
  </si>
  <si>
    <t>Ring 50</t>
  </si>
  <si>
    <t>Ring X</t>
  </si>
  <si>
    <t>RLENS</t>
  </si>
  <si>
    <t>RLUNG</t>
  </si>
  <si>
    <t>RMANDIBLE</t>
  </si>
  <si>
    <t>RMEAR</t>
  </si>
  <si>
    <t>ROPTIC</t>
  </si>
  <si>
    <t>RPAROTID</t>
  </si>
  <si>
    <t>RPLEXUS</t>
  </si>
  <si>
    <t>RSUB</t>
  </si>
  <si>
    <t>RT LUNG</t>
  </si>
  <si>
    <t>RT_LUNG</t>
  </si>
  <si>
    <t>Sacral plexus</t>
  </si>
  <si>
    <t>Sacrum</t>
  </si>
  <si>
    <t>Scar Wire</t>
  </si>
  <si>
    <t>Seminal Ves L</t>
  </si>
  <si>
    <t>Seminal Ves R</t>
  </si>
  <si>
    <t>SH</t>
  </si>
  <si>
    <t>Sigmoid</t>
  </si>
  <si>
    <t>SMA</t>
  </si>
  <si>
    <t>Small Bowel</t>
  </si>
  <si>
    <t>SpCord</t>
  </si>
  <si>
    <t>SPINALCANAL</t>
  </si>
  <si>
    <t>SpinalCord</t>
  </si>
  <si>
    <t>SpinalCord_05</t>
  </si>
  <si>
    <t>SpinalCord_PRV05</t>
  </si>
  <si>
    <t>Splenic Hilum</t>
  </si>
  <si>
    <t>Submand_L</t>
  </si>
  <si>
    <t>Submand_R</t>
  </si>
  <si>
    <t>Submandibula_L</t>
  </si>
  <si>
    <t>Submandibula_R</t>
  </si>
  <si>
    <t>Submandibular B</t>
  </si>
  <si>
    <t>Submandibular L</t>
  </si>
  <si>
    <t>Submandibular R</t>
  </si>
  <si>
    <t>Sup Mesnt Artery</t>
  </si>
  <si>
    <t>Surgical Clips</t>
  </si>
  <si>
    <t>Temporal Lobes</t>
  </si>
  <si>
    <t>Tibia L</t>
  </si>
  <si>
    <t>Tibia R</t>
  </si>
  <si>
    <t>Tongue</t>
  </si>
  <si>
    <t>Trachea_Prox</t>
  </si>
  <si>
    <t>Ulna  L</t>
  </si>
  <si>
    <t>Ulna R</t>
  </si>
  <si>
    <t>Urethra</t>
  </si>
  <si>
    <t>Uterus</t>
  </si>
  <si>
    <t>Vagina</t>
  </si>
  <si>
    <t>Vagina Empty</t>
  </si>
  <si>
    <t>Vagina Full</t>
  </si>
  <si>
    <t>Vessels</t>
  </si>
  <si>
    <t>Wire</t>
  </si>
  <si>
    <t>X PRV</t>
  </si>
  <si>
    <t>Z1</t>
  </si>
  <si>
    <t>Z1 PET</t>
  </si>
  <si>
    <t>Z10</t>
  </si>
  <si>
    <t>Z2</t>
  </si>
  <si>
    <t>Z2 PET</t>
  </si>
  <si>
    <t>Z3</t>
  </si>
  <si>
    <t>Z3 PET</t>
  </si>
  <si>
    <t>Z4</t>
  </si>
  <si>
    <t>Z5</t>
  </si>
  <si>
    <t>Z6</t>
  </si>
  <si>
    <t>Z7</t>
  </si>
  <si>
    <t>Z8</t>
  </si>
  <si>
    <t>Z9</t>
  </si>
  <si>
    <t>Structure Constructors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</si>
</sst>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2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i/>
      <sz val="8"/>
      <name val="Arial"/>
      <family val="2"/>
    </font>
    <font>
      <b/>
      <vertAlign val="subscript"/>
      <sz val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9"/>
      <name val="Arial"/>
      <family val="2"/>
    </font>
    <font>
      <b/>
      <vertAlign val="subscript"/>
      <sz val="10"/>
      <name val="Symbol"/>
      <family val="1"/>
      <charset val="2"/>
    </font>
    <font>
      <sz val="9"/>
      <name val="Symbol"/>
      <family val="1"/>
      <charset val="2"/>
    </font>
    <font>
      <vertAlign val="subscript"/>
      <sz val="8"/>
      <name val="Arial"/>
      <family val="2"/>
    </font>
    <font>
      <sz val="8"/>
      <name val="Calibri"/>
      <family val="2"/>
    </font>
    <font>
      <b/>
      <sz val="10"/>
      <color indexed="10"/>
      <name val="Arial"/>
      <family val="2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8" fillId="0" borderId="47" applyNumberFormat="0" applyFill="0" applyAlignment="0" applyProtection="0"/>
    <xf numFmtId="0" fontId="1" fillId="0" borderId="0"/>
  </cellStyleXfs>
  <cellXfs count="283">
    <xf numFmtId="0" fontId="0" fillId="0" borderId="0" xfId="0"/>
    <xf numFmtId="0" fontId="3" fillId="0" borderId="1" xfId="0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6" fillId="2" borderId="0" xfId="1" applyFont="1" applyFill="1" applyProtection="1"/>
    <xf numFmtId="0" fontId="8" fillId="2" borderId="0" xfId="1" applyFont="1" applyFill="1" applyProtection="1"/>
    <xf numFmtId="0" fontId="8" fillId="2" borderId="0" xfId="1" applyFont="1" applyFill="1" applyAlignment="1" applyProtection="1">
      <alignment horizontal="center"/>
    </xf>
    <xf numFmtId="0" fontId="6" fillId="2" borderId="0" xfId="1" applyFont="1" applyFill="1" applyAlignment="1" applyProtection="1">
      <alignment horizontal="left"/>
    </xf>
    <xf numFmtId="0" fontId="6" fillId="2" borderId="0" xfId="1" applyFont="1" applyFill="1" applyAlignment="1" applyProtection="1">
      <alignment horizontal="center"/>
    </xf>
    <xf numFmtId="0" fontId="5" fillId="0" borderId="0" xfId="1" applyAlignment="1" applyProtection="1">
      <alignment horizontal="left"/>
    </xf>
    <xf numFmtId="0" fontId="5" fillId="0" borderId="0" xfId="1"/>
    <xf numFmtId="0" fontId="5" fillId="0" borderId="0" xfId="1" applyFill="1" applyBorder="1" applyProtection="1"/>
    <xf numFmtId="0" fontId="5" fillId="0" borderId="0" xfId="1" applyFill="1" applyBorder="1" applyAlignment="1">
      <alignment horizontal="right"/>
    </xf>
    <xf numFmtId="0" fontId="5" fillId="0" borderId="2" xfId="1" applyBorder="1" applyProtection="1"/>
    <xf numFmtId="0" fontId="5" fillId="0" borderId="3" xfId="1" applyBorder="1" applyProtection="1"/>
    <xf numFmtId="0" fontId="5" fillId="0" borderId="3" xfId="1" applyBorder="1" applyAlignment="1" applyProtection="1">
      <alignment horizontal="center"/>
    </xf>
    <xf numFmtId="0" fontId="9" fillId="0" borderId="3" xfId="1" applyFont="1" applyBorder="1" applyAlignment="1" applyProtection="1">
      <alignment horizontal="center"/>
    </xf>
    <xf numFmtId="0" fontId="5" fillId="0" borderId="4" xfId="1" applyBorder="1" applyAlignment="1" applyProtection="1">
      <alignment horizontal="center"/>
    </xf>
    <xf numFmtId="0" fontId="5" fillId="0" borderId="5" xfId="1" applyBorder="1" applyProtection="1"/>
    <xf numFmtId="0" fontId="5" fillId="0" borderId="6" xfId="1" applyBorder="1" applyProtection="1"/>
    <xf numFmtId="0" fontId="5" fillId="0" borderId="6" xfId="1" applyBorder="1" applyAlignment="1" applyProtection="1">
      <alignment horizontal="center"/>
    </xf>
    <xf numFmtId="0" fontId="10" fillId="0" borderId="6" xfId="1" applyFont="1" applyBorder="1" applyAlignment="1" applyProtection="1">
      <alignment horizontal="center"/>
    </xf>
    <xf numFmtId="0" fontId="5" fillId="0" borderId="7" xfId="1" applyBorder="1" applyAlignment="1" applyProtection="1">
      <alignment horizontal="center"/>
    </xf>
    <xf numFmtId="0" fontId="5" fillId="0" borderId="8" xfId="1" applyBorder="1" applyProtection="1"/>
    <xf numFmtId="0" fontId="9" fillId="0" borderId="0" xfId="1" applyFont="1" applyBorder="1" applyProtection="1"/>
    <xf numFmtId="0" fontId="9" fillId="3" borderId="0" xfId="1" applyFont="1" applyFill="1" applyBorder="1" applyProtection="1">
      <protection locked="0"/>
    </xf>
    <xf numFmtId="0" fontId="5" fillId="0" borderId="0" xfId="1" applyBorder="1" applyProtection="1"/>
    <xf numFmtId="0" fontId="5" fillId="0" borderId="0" xfId="1" applyBorder="1" applyAlignment="1" applyProtection="1">
      <alignment horizontal="center"/>
    </xf>
    <xf numFmtId="0" fontId="9" fillId="3" borderId="0" xfId="1" applyFont="1" applyFill="1" applyBorder="1" applyAlignment="1" applyProtection="1">
      <alignment horizontal="center"/>
      <protection locked="0"/>
    </xf>
    <xf numFmtId="0" fontId="5" fillId="3" borderId="9" xfId="1" applyFill="1" applyBorder="1" applyAlignment="1" applyProtection="1">
      <alignment horizontal="center"/>
      <protection locked="0"/>
    </xf>
    <xf numFmtId="0" fontId="9" fillId="4" borderId="0" xfId="1" applyFont="1" applyFill="1" applyBorder="1" applyProtection="1"/>
    <xf numFmtId="0" fontId="9" fillId="5" borderId="0" xfId="1" applyFont="1" applyFill="1" applyBorder="1" applyAlignment="1" applyProtection="1">
      <alignment horizontal="right"/>
      <protection locked="0"/>
    </xf>
    <xf numFmtId="49" fontId="9" fillId="3" borderId="0" xfId="1" applyNumberFormat="1" applyFont="1" applyFill="1" applyBorder="1" applyProtection="1">
      <protection locked="0"/>
    </xf>
    <xf numFmtId="0" fontId="9" fillId="3" borderId="9" xfId="1" applyFont="1" applyFill="1" applyBorder="1" applyAlignment="1" applyProtection="1">
      <alignment horizontal="center"/>
      <protection locked="0"/>
    </xf>
    <xf numFmtId="49" fontId="9" fillId="5" borderId="0" xfId="1" applyNumberFormat="1" applyFont="1" applyFill="1" applyBorder="1" applyAlignment="1" applyProtection="1">
      <alignment horizontal="right"/>
      <protection locked="0"/>
    </xf>
    <xf numFmtId="0" fontId="9" fillId="0" borderId="2" xfId="1" applyFont="1" applyBorder="1" applyProtection="1"/>
    <xf numFmtId="0" fontId="11" fillId="3" borderId="0" xfId="1" applyFont="1" applyFill="1" applyBorder="1" applyAlignment="1" applyProtection="1">
      <alignment horizontal="center"/>
      <protection locked="0"/>
    </xf>
    <xf numFmtId="0" fontId="5" fillId="0" borderId="9" xfId="1" applyBorder="1" applyAlignment="1" applyProtection="1">
      <alignment horizontal="center"/>
    </xf>
    <xf numFmtId="0" fontId="5" fillId="3" borderId="6" xfId="1" applyFill="1" applyBorder="1" applyAlignment="1" applyProtection="1">
      <alignment horizontal="center"/>
      <protection locked="0"/>
    </xf>
    <xf numFmtId="0" fontId="9" fillId="6" borderId="3" xfId="1" applyFont="1" applyFill="1" applyBorder="1" applyProtection="1"/>
    <xf numFmtId="0" fontId="5" fillId="6" borderId="3" xfId="1" applyFill="1" applyBorder="1" applyAlignment="1" applyProtection="1">
      <alignment horizontal="center"/>
    </xf>
    <xf numFmtId="0" fontId="5" fillId="6" borderId="10" xfId="1" applyFill="1" applyBorder="1" applyAlignment="1" applyProtection="1">
      <alignment horizontal="center"/>
    </xf>
    <xf numFmtId="0" fontId="9" fillId="0" borderId="3" xfId="1" applyFont="1" applyBorder="1" applyProtection="1"/>
    <xf numFmtId="0" fontId="12" fillId="0" borderId="3" xfId="1" applyFont="1" applyBorder="1" applyAlignment="1" applyProtection="1">
      <alignment horizontal="center"/>
    </xf>
    <xf numFmtId="0" fontId="12" fillId="0" borderId="4" xfId="1" applyFont="1" applyFill="1" applyBorder="1" applyAlignment="1" applyProtection="1">
      <alignment horizontal="center"/>
    </xf>
    <xf numFmtId="2" fontId="5" fillId="5" borderId="0" xfId="1" applyNumberFormat="1" applyFill="1" applyBorder="1" applyAlignment="1" applyProtection="1">
      <alignment horizontal="right"/>
      <protection locked="0"/>
    </xf>
    <xf numFmtId="0" fontId="9" fillId="0" borderId="8" xfId="1" applyFont="1" applyBorder="1" applyProtection="1"/>
    <xf numFmtId="0" fontId="5" fillId="0" borderId="11" xfId="1" applyBorder="1" applyProtection="1"/>
    <xf numFmtId="0" fontId="5" fillId="0" borderId="12" xfId="1" applyBorder="1" applyProtection="1"/>
    <xf numFmtId="0" fontId="12" fillId="0" borderId="13" xfId="1" applyFont="1" applyBorder="1" applyAlignment="1" applyProtection="1">
      <alignment horizontal="center"/>
    </xf>
    <xf numFmtId="0" fontId="12" fillId="0" borderId="12" xfId="1" applyFont="1" applyBorder="1" applyAlignment="1" applyProtection="1">
      <alignment horizontal="center"/>
    </xf>
    <xf numFmtId="0" fontId="12" fillId="0" borderId="12" xfId="1" applyFont="1" applyBorder="1" applyProtection="1"/>
    <xf numFmtId="0" fontId="12" fillId="0" borderId="14" xfId="1" applyFont="1" applyBorder="1" applyAlignment="1" applyProtection="1">
      <alignment horizontal="center"/>
    </xf>
    <xf numFmtId="0" fontId="12" fillId="0" borderId="15" xfId="1" applyFont="1" applyFill="1" applyBorder="1" applyAlignment="1" applyProtection="1">
      <alignment horizontal="center"/>
    </xf>
    <xf numFmtId="0" fontId="12" fillId="0" borderId="0" xfId="1" applyFont="1" applyFill="1" applyAlignment="1" applyProtection="1">
      <alignment horizontal="left"/>
    </xf>
    <xf numFmtId="2" fontId="11" fillId="5" borderId="0" xfId="1" applyNumberFormat="1" applyFont="1" applyFill="1" applyBorder="1" applyAlignment="1" applyProtection="1">
      <alignment horizontal="right"/>
      <protection locked="0"/>
    </xf>
    <xf numFmtId="0" fontId="5" fillId="0" borderId="16" xfId="1" applyBorder="1" applyProtection="1"/>
    <xf numFmtId="0" fontId="12" fillId="0" borderId="17" xfId="1" applyFont="1" applyBorder="1" applyAlignment="1" applyProtection="1">
      <alignment horizontal="center"/>
    </xf>
    <xf numFmtId="0" fontId="9" fillId="0" borderId="18" xfId="1" applyFont="1" applyBorder="1" applyProtection="1"/>
    <xf numFmtId="0" fontId="5" fillId="0" borderId="12" xfId="1" applyBorder="1" applyAlignment="1" applyProtection="1">
      <alignment horizontal="center"/>
    </xf>
    <xf numFmtId="164" fontId="11" fillId="3" borderId="1" xfId="2" applyNumberFormat="1" applyFont="1" applyFill="1" applyBorder="1" applyAlignment="1" applyProtection="1">
      <alignment horizontal="center"/>
      <protection locked="0"/>
    </xf>
    <xf numFmtId="0" fontId="11" fillId="0" borderId="14" xfId="1" applyFont="1" applyBorder="1" applyAlignment="1" applyProtection="1">
      <alignment horizontal="center"/>
    </xf>
    <xf numFmtId="0" fontId="9" fillId="0" borderId="15" xfId="1" applyFont="1" applyBorder="1" applyAlignment="1" applyProtection="1">
      <alignment horizontal="center"/>
    </xf>
    <xf numFmtId="0" fontId="11" fillId="0" borderId="0" xfId="1" applyFont="1" applyAlignment="1" applyProtection="1">
      <alignment horizontal="left"/>
    </xf>
    <xf numFmtId="165" fontId="5" fillId="5" borderId="0" xfId="1" applyNumberFormat="1" applyFill="1" applyBorder="1" applyAlignment="1" applyProtection="1">
      <alignment horizontal="right"/>
    </xf>
    <xf numFmtId="164" fontId="11" fillId="3" borderId="14" xfId="1" applyNumberFormat="1" applyFont="1" applyFill="1" applyBorder="1" applyAlignment="1" applyProtection="1">
      <alignment horizontal="center"/>
      <protection locked="0"/>
    </xf>
    <xf numFmtId="164" fontId="5" fillId="0" borderId="12" xfId="1" applyNumberFormat="1" applyBorder="1" applyAlignment="1" applyProtection="1">
      <alignment horizontal="center"/>
    </xf>
    <xf numFmtId="0" fontId="13" fillId="0" borderId="12" xfId="1" applyFont="1" applyBorder="1" applyAlignment="1" applyProtection="1">
      <alignment horizontal="center"/>
    </xf>
    <xf numFmtId="0" fontId="5" fillId="0" borderId="14" xfId="1" applyBorder="1" applyAlignment="1" applyProtection="1">
      <alignment horizontal="center"/>
    </xf>
    <xf numFmtId="9" fontId="5" fillId="0" borderId="3" xfId="1" applyNumberFormat="1" applyBorder="1" applyAlignment="1" applyProtection="1">
      <alignment horizontal="center"/>
    </xf>
    <xf numFmtId="165" fontId="5" fillId="0" borderId="19" xfId="1" applyNumberFormat="1" applyBorder="1" applyAlignment="1" applyProtection="1">
      <alignment horizontal="center"/>
    </xf>
    <xf numFmtId="9" fontId="5" fillId="0" borderId="3" xfId="1" applyNumberFormat="1" applyBorder="1" applyProtection="1"/>
    <xf numFmtId="0" fontId="5" fillId="0" borderId="19" xfId="1" applyBorder="1" applyAlignment="1" applyProtection="1">
      <alignment horizontal="center"/>
    </xf>
    <xf numFmtId="0" fontId="9" fillId="0" borderId="4" xfId="1" applyFont="1" applyBorder="1" applyAlignment="1" applyProtection="1">
      <alignment horizontal="center"/>
    </xf>
    <xf numFmtId="164" fontId="11" fillId="0" borderId="12" xfId="1" applyNumberFormat="1" applyFont="1" applyFill="1" applyBorder="1" applyAlignment="1" applyProtection="1">
      <alignment horizontal="center"/>
    </xf>
    <xf numFmtId="164" fontId="11" fillId="3" borderId="1" xfId="1" applyNumberFormat="1" applyFont="1" applyFill="1" applyBorder="1" applyAlignment="1" applyProtection="1">
      <alignment horizontal="center"/>
      <protection locked="0"/>
    </xf>
    <xf numFmtId="0" fontId="5" fillId="0" borderId="20" xfId="1" applyBorder="1" applyProtection="1"/>
    <xf numFmtId="9" fontId="5" fillId="0" borderId="1" xfId="1" applyNumberFormat="1" applyBorder="1" applyAlignment="1" applyProtection="1">
      <alignment horizontal="center"/>
    </xf>
    <xf numFmtId="0" fontId="9" fillId="0" borderId="21" xfId="1" applyFont="1" applyBorder="1" applyAlignment="1" applyProtection="1">
      <alignment horizontal="center"/>
    </xf>
    <xf numFmtId="0" fontId="5" fillId="0" borderId="0" xfId="1" applyProtection="1"/>
    <xf numFmtId="0" fontId="5" fillId="0" borderId="22" xfId="1" applyBorder="1" applyProtection="1"/>
    <xf numFmtId="164" fontId="11" fillId="3" borderId="23" xfId="1" applyNumberFormat="1" applyFont="1" applyFill="1" applyBorder="1" applyAlignment="1" applyProtection="1">
      <alignment horizontal="center"/>
      <protection locked="0"/>
    </xf>
    <xf numFmtId="164" fontId="11" fillId="0" borderId="24" xfId="1" applyNumberFormat="1" applyFont="1" applyFill="1" applyBorder="1" applyAlignment="1" applyProtection="1">
      <alignment horizontal="center"/>
    </xf>
    <xf numFmtId="9" fontId="5" fillId="0" borderId="6" xfId="1" applyNumberFormat="1" applyBorder="1" applyProtection="1"/>
    <xf numFmtId="9" fontId="5" fillId="0" borderId="25" xfId="1" applyNumberFormat="1" applyBorder="1" applyAlignment="1" applyProtection="1">
      <alignment horizontal="center"/>
    </xf>
    <xf numFmtId="2" fontId="5" fillId="5" borderId="0" xfId="1" applyNumberFormat="1" applyFont="1" applyFill="1" applyBorder="1" applyAlignment="1" applyProtection="1">
      <alignment horizontal="right"/>
      <protection locked="0"/>
    </xf>
    <xf numFmtId="0" fontId="5" fillId="0" borderId="13" xfId="1" applyBorder="1" applyAlignment="1" applyProtection="1">
      <alignment horizontal="center"/>
    </xf>
    <xf numFmtId="0" fontId="9" fillId="0" borderId="13" xfId="1" applyFont="1" applyBorder="1" applyAlignment="1" applyProtection="1">
      <alignment horizontal="center"/>
    </xf>
    <xf numFmtId="0" fontId="9" fillId="0" borderId="9" xfId="1" applyFont="1" applyBorder="1" applyAlignment="1" applyProtection="1">
      <alignment horizontal="center"/>
    </xf>
    <xf numFmtId="0" fontId="9" fillId="0" borderId="26" xfId="1" applyFont="1" applyBorder="1" applyProtection="1"/>
    <xf numFmtId="0" fontId="5" fillId="0" borderId="20" xfId="1" applyBorder="1" applyAlignment="1" applyProtection="1">
      <alignment horizontal="center"/>
    </xf>
    <xf numFmtId="0" fontId="11" fillId="3" borderId="1" xfId="1" applyFont="1" applyFill="1" applyBorder="1" applyAlignment="1" applyProtection="1">
      <alignment horizontal="center"/>
      <protection locked="0"/>
    </xf>
    <xf numFmtId="164" fontId="11" fillId="0" borderId="20" xfId="2" applyNumberFormat="1" applyFont="1" applyBorder="1" applyAlignment="1" applyProtection="1">
      <alignment horizontal="center"/>
    </xf>
    <xf numFmtId="0" fontId="5" fillId="0" borderId="1" xfId="1" applyBorder="1" applyAlignment="1" applyProtection="1">
      <alignment horizontal="center"/>
    </xf>
    <xf numFmtId="0" fontId="9" fillId="0" borderId="27" xfId="1" applyFont="1" applyBorder="1" applyAlignment="1" applyProtection="1">
      <alignment horizontal="center"/>
    </xf>
    <xf numFmtId="165" fontId="5" fillId="5" borderId="0" xfId="1" applyNumberFormat="1" applyFill="1" applyBorder="1" applyAlignment="1" applyProtection="1">
      <alignment horizontal="right"/>
      <protection locked="0"/>
    </xf>
    <xf numFmtId="0" fontId="9" fillId="0" borderId="5" xfId="1" applyFont="1" applyBorder="1" applyProtection="1"/>
    <xf numFmtId="0" fontId="9" fillId="0" borderId="22" xfId="1" applyFont="1" applyBorder="1" applyProtection="1"/>
    <xf numFmtId="0" fontId="5" fillId="3" borderId="25" xfId="1" applyFill="1" applyBorder="1" applyAlignment="1" applyProtection="1">
      <alignment horizontal="center"/>
      <protection locked="0"/>
    </xf>
    <xf numFmtId="166" fontId="11" fillId="0" borderId="6" xfId="1" applyNumberFormat="1" applyFont="1" applyBorder="1" applyAlignment="1" applyProtection="1">
      <alignment horizontal="center"/>
    </xf>
    <xf numFmtId="2" fontId="5" fillId="0" borderId="6" xfId="2" applyNumberFormat="1" applyFont="1" applyBorder="1" applyProtection="1"/>
    <xf numFmtId="0" fontId="5" fillId="0" borderId="25" xfId="1" applyBorder="1" applyAlignment="1" applyProtection="1">
      <alignment horizontal="center"/>
    </xf>
    <xf numFmtId="0" fontId="9" fillId="0" borderId="7" xfId="1" applyFont="1" applyBorder="1" applyAlignment="1" applyProtection="1">
      <alignment horizontal="center"/>
    </xf>
    <xf numFmtId="0" fontId="11" fillId="0" borderId="20" xfId="1" applyFont="1" applyBorder="1" applyProtection="1"/>
    <xf numFmtId="10" fontId="5" fillId="0" borderId="20" xfId="2" applyNumberFormat="1" applyBorder="1" applyAlignment="1" applyProtection="1">
      <alignment horizontal="center"/>
    </xf>
    <xf numFmtId="0" fontId="5" fillId="0" borderId="20" xfId="1" applyBorder="1" applyAlignment="1" applyProtection="1"/>
    <xf numFmtId="164" fontId="5" fillId="0" borderId="1" xfId="2" applyNumberFormat="1" applyFill="1" applyBorder="1" applyAlignment="1" applyProtection="1">
      <alignment horizontal="center"/>
    </xf>
    <xf numFmtId="0" fontId="11" fillId="0" borderId="6" xfId="1" applyFont="1" applyBorder="1" applyAlignment="1" applyProtection="1">
      <alignment horizontal="left"/>
    </xf>
    <xf numFmtId="0" fontId="5" fillId="0" borderId="28" xfId="1" applyBorder="1" applyAlignment="1" applyProtection="1">
      <alignment horizontal="center"/>
    </xf>
    <xf numFmtId="0" fontId="11" fillId="3" borderId="25" xfId="1" applyFont="1" applyFill="1" applyBorder="1" applyAlignment="1" applyProtection="1">
      <alignment horizontal="center"/>
      <protection locked="0"/>
    </xf>
    <xf numFmtId="2" fontId="5" fillId="0" borderId="6" xfId="1" applyNumberFormat="1" applyFont="1" applyBorder="1" applyAlignment="1" applyProtection="1">
      <alignment horizontal="center"/>
    </xf>
    <xf numFmtId="2" fontId="5" fillId="0" borderId="6" xfId="1" applyNumberFormat="1" applyBorder="1" applyProtection="1"/>
    <xf numFmtId="2" fontId="5" fillId="0" borderId="25" xfId="1" applyNumberFormat="1" applyFill="1" applyBorder="1" applyAlignment="1" applyProtection="1">
      <alignment horizontal="center"/>
    </xf>
    <xf numFmtId="0" fontId="9" fillId="0" borderId="7" xfId="1" applyFont="1" applyBorder="1" applyAlignment="1" applyProtection="1">
      <alignment horizontal="center" shrinkToFit="1"/>
    </xf>
    <xf numFmtId="0" fontId="12" fillId="0" borderId="0" xfId="1" applyFont="1" applyBorder="1" applyAlignment="1" applyProtection="1">
      <alignment horizontal="center"/>
    </xf>
    <xf numFmtId="0" fontId="11" fillId="0" borderId="0" xfId="1" applyFont="1" applyBorder="1" applyProtection="1"/>
    <xf numFmtId="0" fontId="11" fillId="0" borderId="13" xfId="1" applyFont="1" applyBorder="1" applyAlignment="1" applyProtection="1">
      <alignment horizontal="center"/>
    </xf>
    <xf numFmtId="0" fontId="11" fillId="0" borderId="9" xfId="1" applyFont="1" applyBorder="1" applyAlignment="1" applyProtection="1">
      <alignment horizontal="center"/>
    </xf>
    <xf numFmtId="0" fontId="17" fillId="0" borderId="13" xfId="1" applyFont="1" applyBorder="1" applyAlignment="1" applyProtection="1">
      <alignment horizontal="center"/>
    </xf>
    <xf numFmtId="0" fontId="5" fillId="3" borderId="1" xfId="1" applyFill="1" applyBorder="1" applyAlignment="1" applyProtection="1">
      <alignment horizontal="center"/>
      <protection locked="0"/>
    </xf>
    <xf numFmtId="0" fontId="5" fillId="3" borderId="29" xfId="1" applyFill="1" applyBorder="1" applyAlignment="1" applyProtection="1">
      <alignment horizontal="center"/>
      <protection locked="0"/>
    </xf>
    <xf numFmtId="0" fontId="5" fillId="0" borderId="18" xfId="1" applyBorder="1" applyAlignment="1" applyProtection="1">
      <alignment horizontal="center"/>
    </xf>
    <xf numFmtId="0" fontId="5" fillId="0" borderId="18" xfId="1" applyBorder="1" applyProtection="1"/>
    <xf numFmtId="0" fontId="5" fillId="0" borderId="29" xfId="1" applyBorder="1" applyAlignment="1" applyProtection="1">
      <alignment horizontal="center"/>
    </xf>
    <xf numFmtId="0" fontId="9" fillId="0" borderId="30" xfId="1" applyFont="1" applyBorder="1" applyAlignment="1" applyProtection="1">
      <alignment horizontal="center"/>
    </xf>
    <xf numFmtId="10" fontId="19" fillId="0" borderId="20" xfId="1" applyNumberFormat="1" applyFont="1" applyFill="1" applyBorder="1" applyAlignment="1" applyProtection="1">
      <alignment horizontal="center"/>
    </xf>
    <xf numFmtId="0" fontId="16" fillId="0" borderId="1" xfId="1" applyFont="1" applyBorder="1" applyAlignment="1" applyProtection="1">
      <alignment horizontal="center"/>
    </xf>
    <xf numFmtId="0" fontId="9" fillId="0" borderId="27" xfId="1" applyFont="1" applyBorder="1" applyAlignment="1" applyProtection="1">
      <alignment horizontal="center" shrinkToFit="1"/>
    </xf>
    <xf numFmtId="0" fontId="5" fillId="0" borderId="8" xfId="1" applyBorder="1" applyAlignment="1" applyProtection="1">
      <alignment horizontal="left"/>
    </xf>
    <xf numFmtId="10" fontId="20" fillId="0" borderId="20" xfId="1" applyNumberFormat="1" applyFont="1" applyFill="1" applyBorder="1" applyAlignment="1" applyProtection="1">
      <alignment horizontal="left"/>
    </xf>
    <xf numFmtId="0" fontId="11" fillId="0" borderId="29" xfId="1" applyFont="1" applyBorder="1" applyAlignment="1" applyProtection="1">
      <alignment horizontal="center"/>
    </xf>
    <xf numFmtId="0" fontId="9" fillId="0" borderId="32" xfId="1" applyFont="1" applyBorder="1" applyAlignment="1" applyProtection="1">
      <alignment horizontal="center"/>
    </xf>
    <xf numFmtId="10" fontId="11" fillId="0" borderId="8" xfId="1" applyNumberFormat="1" applyFont="1" applyFill="1" applyBorder="1" applyAlignment="1" applyProtection="1">
      <alignment horizontal="left"/>
    </xf>
    <xf numFmtId="0" fontId="11" fillId="0" borderId="8" xfId="1" applyFont="1" applyBorder="1" applyProtection="1"/>
    <xf numFmtId="0" fontId="11" fillId="3" borderId="13" xfId="1" applyFont="1" applyFill="1" applyBorder="1" applyAlignment="1" applyProtection="1">
      <alignment horizontal="center"/>
      <protection locked="0"/>
    </xf>
    <xf numFmtId="0" fontId="11" fillId="0" borderId="34" xfId="1" applyFont="1" applyBorder="1" applyProtection="1"/>
    <xf numFmtId="0" fontId="20" fillId="0" borderId="35" xfId="1" applyFont="1" applyBorder="1" applyAlignment="1" applyProtection="1">
      <alignment horizontal="right" vertical="center"/>
    </xf>
    <xf numFmtId="0" fontId="12" fillId="3" borderId="14" xfId="1" applyFont="1" applyFill="1" applyBorder="1" applyAlignment="1" applyProtection="1">
      <alignment horizontal="center"/>
      <protection locked="0"/>
    </xf>
    <xf numFmtId="0" fontId="11" fillId="0" borderId="36" xfId="1" applyFont="1" applyBorder="1" applyProtection="1"/>
    <xf numFmtId="0" fontId="11" fillId="0" borderId="18" xfId="1" applyFont="1" applyBorder="1" applyProtection="1"/>
    <xf numFmtId="0" fontId="9" fillId="0" borderId="37" xfId="1" applyFont="1" applyBorder="1" applyAlignment="1" applyProtection="1">
      <alignment horizontal="right" vertical="center"/>
    </xf>
    <xf numFmtId="0" fontId="12" fillId="3" borderId="1" xfId="1" applyFont="1" applyFill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center"/>
    </xf>
    <xf numFmtId="0" fontId="20" fillId="0" borderId="20" xfId="1" applyFont="1" applyBorder="1" applyProtection="1"/>
    <xf numFmtId="0" fontId="11" fillId="0" borderId="20" xfId="1" applyFont="1" applyBorder="1" applyAlignment="1" applyProtection="1">
      <alignment horizontal="center"/>
    </xf>
    <xf numFmtId="0" fontId="9" fillId="0" borderId="35" xfId="1" applyFont="1" applyBorder="1" applyAlignment="1" applyProtection="1">
      <alignment horizontal="right" vertical="center"/>
    </xf>
    <xf numFmtId="0" fontId="5" fillId="0" borderId="36" xfId="1" applyBorder="1" applyProtection="1"/>
    <xf numFmtId="0" fontId="9" fillId="0" borderId="0" xfId="1" applyFont="1" applyBorder="1" applyAlignment="1" applyProtection="1">
      <alignment horizontal="right" vertical="center"/>
    </xf>
    <xf numFmtId="0" fontId="5" fillId="0" borderId="38" xfId="1" applyBorder="1" applyProtection="1"/>
    <xf numFmtId="0" fontId="20" fillId="0" borderId="20" xfId="1" applyFont="1" applyBorder="1" applyAlignment="1" applyProtection="1">
      <alignment horizontal="right" vertical="center"/>
    </xf>
    <xf numFmtId="0" fontId="11" fillId="3" borderId="14" xfId="1" applyFont="1" applyFill="1" applyBorder="1" applyAlignment="1" applyProtection="1">
      <alignment horizontal="center"/>
      <protection locked="0"/>
    </xf>
    <xf numFmtId="0" fontId="16" fillId="0" borderId="0" xfId="1" applyFont="1" applyBorder="1" applyProtection="1"/>
    <xf numFmtId="0" fontId="5" fillId="0" borderId="34" xfId="1" applyBorder="1" applyProtection="1"/>
    <xf numFmtId="165" fontId="11" fillId="5" borderId="0" xfId="1" applyNumberFormat="1" applyFont="1" applyFill="1" applyBorder="1" applyAlignment="1" applyProtection="1">
      <alignment horizontal="right"/>
      <protection locked="0"/>
    </xf>
    <xf numFmtId="0" fontId="9" fillId="0" borderId="18" xfId="1" applyFont="1" applyBorder="1" applyAlignment="1" applyProtection="1">
      <alignment horizontal="right" vertical="center"/>
    </xf>
    <xf numFmtId="0" fontId="11" fillId="0" borderId="18" xfId="1" applyFont="1" applyBorder="1" applyAlignment="1" applyProtection="1">
      <alignment horizontal="left"/>
    </xf>
    <xf numFmtId="0" fontId="11" fillId="0" borderId="0" xfId="1" applyFont="1" applyBorder="1" applyAlignment="1" applyProtection="1">
      <alignment horizontal="left"/>
    </xf>
    <xf numFmtId="0" fontId="5" fillId="0" borderId="0" xfId="1" applyBorder="1" applyAlignment="1" applyProtection="1">
      <alignment horizontal="left"/>
    </xf>
    <xf numFmtId="0" fontId="9" fillId="0" borderId="12" xfId="1" applyFont="1" applyBorder="1" applyAlignment="1" applyProtection="1">
      <alignment horizontal="right" vertical="center"/>
    </xf>
    <xf numFmtId="0" fontId="11" fillId="0" borderId="39" xfId="1" applyFont="1" applyBorder="1"/>
    <xf numFmtId="0" fontId="11" fillId="0" borderId="40" xfId="1" applyFont="1" applyBorder="1" applyProtection="1"/>
    <xf numFmtId="0" fontId="20" fillId="0" borderId="12" xfId="1" applyFont="1" applyBorder="1" applyAlignment="1" applyProtection="1">
      <alignment horizontal="right" vertical="center"/>
    </xf>
    <xf numFmtId="0" fontId="9" fillId="0" borderId="41" xfId="1" applyFont="1" applyBorder="1" applyAlignment="1" applyProtection="1">
      <alignment horizontal="center"/>
    </xf>
    <xf numFmtId="0" fontId="11" fillId="3" borderId="42" xfId="1" applyFont="1" applyFill="1" applyBorder="1" applyAlignment="1" applyProtection="1">
      <alignment horizontal="center"/>
      <protection locked="0"/>
    </xf>
    <xf numFmtId="0" fontId="11" fillId="3" borderId="32" xfId="1" applyFont="1" applyFill="1" applyBorder="1" applyAlignment="1" applyProtection="1">
      <alignment horizontal="center"/>
      <protection locked="0"/>
    </xf>
    <xf numFmtId="0" fontId="20" fillId="0" borderId="37" xfId="1" applyFont="1" applyBorder="1" applyAlignment="1" applyProtection="1">
      <alignment horizontal="right" vertical="center"/>
    </xf>
    <xf numFmtId="0" fontId="5" fillId="3" borderId="37" xfId="1" applyFill="1" applyBorder="1" applyAlignment="1" applyProtection="1">
      <alignment horizontal="center"/>
      <protection locked="0"/>
    </xf>
    <xf numFmtId="0" fontId="9" fillId="0" borderId="43" xfId="1" applyFont="1" applyBorder="1" applyAlignment="1" applyProtection="1">
      <alignment horizontal="center"/>
    </xf>
    <xf numFmtId="0" fontId="5" fillId="5" borderId="0" xfId="1" applyFill="1" applyBorder="1" applyAlignment="1" applyProtection="1">
      <alignment horizontal="right"/>
      <protection locked="0"/>
    </xf>
    <xf numFmtId="0" fontId="11" fillId="3" borderId="44" xfId="1" applyFont="1" applyFill="1" applyBorder="1" applyAlignment="1" applyProtection="1">
      <alignment horizontal="center"/>
      <protection locked="0"/>
    </xf>
    <xf numFmtId="0" fontId="11" fillId="3" borderId="21" xfId="1" applyFont="1" applyFill="1" applyBorder="1" applyAlignment="1" applyProtection="1">
      <alignment horizontal="center"/>
      <protection locked="0"/>
    </xf>
    <xf numFmtId="0" fontId="11" fillId="0" borderId="8" xfId="1" applyFont="1" applyBorder="1" applyAlignment="1" applyProtection="1">
      <alignment horizontal="left"/>
    </xf>
    <xf numFmtId="0" fontId="11" fillId="0" borderId="18" xfId="1" applyFont="1" applyBorder="1" applyAlignment="1" applyProtection="1"/>
    <xf numFmtId="0" fontId="12" fillId="3" borderId="29" xfId="1" applyFont="1" applyFill="1" applyBorder="1" applyAlignment="1" applyProtection="1">
      <alignment horizontal="center"/>
      <protection locked="0"/>
    </xf>
    <xf numFmtId="0" fontId="9" fillId="0" borderId="0" xfId="1" applyFont="1" applyBorder="1" applyAlignment="1" applyProtection="1">
      <alignment horizontal="center"/>
    </xf>
    <xf numFmtId="0" fontId="5" fillId="0" borderId="0" xfId="1" applyFill="1" applyBorder="1"/>
    <xf numFmtId="0" fontId="5" fillId="3" borderId="0" xfId="1" applyFill="1" applyBorder="1" applyAlignment="1" applyProtection="1">
      <alignment horizontal="center"/>
      <protection locked="0"/>
    </xf>
    <xf numFmtId="0" fontId="5" fillId="3" borderId="0" xfId="1" applyFill="1" applyBorder="1" applyProtection="1">
      <protection locked="0"/>
    </xf>
    <xf numFmtId="0" fontId="11" fillId="3" borderId="0" xfId="1" applyFont="1" applyFill="1" applyBorder="1" applyProtection="1">
      <protection locked="0"/>
    </xf>
    <xf numFmtId="0" fontId="22" fillId="0" borderId="6" xfId="1" applyFont="1" applyBorder="1" applyAlignment="1" applyProtection="1">
      <alignment horizontal="center"/>
    </xf>
    <xf numFmtId="0" fontId="22" fillId="0" borderId="6" xfId="1" applyFont="1" applyBorder="1" applyProtection="1"/>
    <xf numFmtId="0" fontId="22" fillId="0" borderId="7" xfId="1" applyFont="1" applyBorder="1" applyAlignment="1" applyProtection="1">
      <alignment horizontal="center"/>
    </xf>
    <xf numFmtId="0" fontId="17" fillId="0" borderId="0" xfId="1" applyFont="1" applyProtection="1"/>
    <xf numFmtId="0" fontId="5" fillId="0" borderId="0" xfId="1" applyAlignment="1" applyProtection="1">
      <alignment horizontal="center"/>
    </xf>
    <xf numFmtId="0" fontId="5" fillId="0" borderId="0" xfId="1" applyAlignment="1">
      <alignment horizontal="center"/>
    </xf>
    <xf numFmtId="0" fontId="5" fillId="0" borderId="0" xfId="1" applyAlignment="1">
      <alignment horizontal="left"/>
    </xf>
    <xf numFmtId="0" fontId="9" fillId="6" borderId="0" xfId="1" applyFont="1" applyFill="1" applyBorder="1" applyProtection="1"/>
    <xf numFmtId="0" fontId="5" fillId="6" borderId="0" xfId="1" applyFill="1" applyBorder="1" applyAlignment="1" applyProtection="1">
      <alignment horizontal="center"/>
    </xf>
    <xf numFmtId="0" fontId="12" fillId="0" borderId="9" xfId="1" applyFont="1" applyFill="1" applyBorder="1" applyAlignment="1" applyProtection="1">
      <alignment horizontal="center"/>
    </xf>
    <xf numFmtId="0" fontId="12" fillId="0" borderId="29" xfId="1" applyFont="1" applyBorder="1" applyAlignment="1" applyProtection="1">
      <alignment horizontal="center"/>
    </xf>
    <xf numFmtId="0" fontId="5" fillId="0" borderId="26" xfId="1" applyBorder="1" applyAlignment="1" applyProtection="1">
      <alignment horizontal="center"/>
    </xf>
    <xf numFmtId="0" fontId="13" fillId="0" borderId="12" xfId="1" applyFont="1" applyBorder="1" applyAlignment="1" applyProtection="1">
      <alignment horizontal="center" shrinkToFit="1"/>
    </xf>
    <xf numFmtId="9" fontId="5" fillId="0" borderId="3" xfId="1" applyNumberFormat="1" applyBorder="1" applyAlignment="1" applyProtection="1">
      <alignment shrinkToFit="1"/>
    </xf>
    <xf numFmtId="0" fontId="5" fillId="0" borderId="45" xfId="1" applyBorder="1" applyAlignment="1" applyProtection="1">
      <alignment horizontal="center"/>
    </xf>
    <xf numFmtId="0" fontId="5" fillId="0" borderId="31" xfId="1" applyBorder="1" applyAlignment="1" applyProtection="1">
      <alignment horizontal="center"/>
    </xf>
    <xf numFmtId="0" fontId="5" fillId="0" borderId="33" xfId="1" applyBorder="1" applyAlignment="1" applyProtection="1">
      <alignment horizontal="center"/>
    </xf>
    <xf numFmtId="10" fontId="11" fillId="0" borderId="20" xfId="2" applyNumberFormat="1" applyFont="1" applyBorder="1" applyAlignment="1" applyProtection="1">
      <alignment horizontal="center"/>
    </xf>
    <xf numFmtId="0" fontId="20" fillId="0" borderId="6" xfId="1" applyFont="1" applyBorder="1" applyAlignment="1" applyProtection="1">
      <alignment horizontal="center"/>
    </xf>
    <xf numFmtId="0" fontId="9" fillId="0" borderId="20" xfId="1" applyFont="1" applyBorder="1" applyProtection="1"/>
    <xf numFmtId="0" fontId="5" fillId="0" borderId="35" xfId="1" applyBorder="1" applyAlignment="1" applyProtection="1">
      <alignment horizontal="center"/>
    </xf>
    <xf numFmtId="0" fontId="11" fillId="3" borderId="35" xfId="1" applyFont="1" applyFill="1" applyBorder="1" applyAlignment="1" applyProtection="1">
      <alignment horizontal="center"/>
      <protection locked="0"/>
    </xf>
    <xf numFmtId="164" fontId="5" fillId="0" borderId="20" xfId="2" applyNumberFormat="1" applyBorder="1" applyAlignment="1" applyProtection="1">
      <alignment horizontal="center"/>
    </xf>
    <xf numFmtId="164" fontId="5" fillId="0" borderId="1" xfId="2" applyNumberFormat="1" applyFont="1" applyFill="1" applyBorder="1" applyAlignment="1" applyProtection="1">
      <alignment horizontal="center"/>
    </xf>
    <xf numFmtId="0" fontId="9" fillId="0" borderId="6" xfId="1" applyFont="1" applyBorder="1" applyAlignment="1" applyProtection="1">
      <alignment horizontal="left"/>
    </xf>
    <xf numFmtId="0" fontId="11" fillId="0" borderId="6" xfId="1" applyFont="1" applyBorder="1" applyAlignment="1" applyProtection="1">
      <alignment horizontal="right"/>
    </xf>
    <xf numFmtId="2" fontId="5" fillId="0" borderId="25" xfId="1" applyNumberFormat="1" applyFont="1" applyFill="1" applyBorder="1" applyAlignment="1" applyProtection="1">
      <alignment horizontal="center"/>
    </xf>
    <xf numFmtId="10" fontId="19" fillId="0" borderId="46" xfId="1" applyNumberFormat="1" applyFont="1" applyFill="1" applyBorder="1" applyAlignment="1" applyProtection="1">
      <alignment horizontal="center"/>
    </xf>
    <xf numFmtId="0" fontId="5" fillId="0" borderId="46" xfId="1" applyBorder="1" applyProtection="1"/>
    <xf numFmtId="0" fontId="16" fillId="0" borderId="23" xfId="1" applyFont="1" applyBorder="1" applyAlignment="1" applyProtection="1">
      <alignment horizontal="center"/>
    </xf>
    <xf numFmtId="0" fontId="20" fillId="0" borderId="35" xfId="1" applyFont="1" applyBorder="1" applyAlignment="1" applyProtection="1">
      <alignment horizontal="right"/>
    </xf>
    <xf numFmtId="0" fontId="9" fillId="0" borderId="37" xfId="1" applyFont="1" applyBorder="1" applyAlignment="1" applyProtection="1">
      <alignment horizontal="center"/>
    </xf>
    <xf numFmtId="0" fontId="20" fillId="0" borderId="0" xfId="1" applyFont="1" applyBorder="1" applyProtection="1"/>
    <xf numFmtId="0" fontId="20" fillId="0" borderId="0" xfId="1" applyFont="1" applyBorder="1" applyAlignment="1" applyProtection="1">
      <alignment horizontal="right"/>
    </xf>
    <xf numFmtId="0" fontId="9" fillId="0" borderId="18" xfId="1" applyFont="1" applyBorder="1" applyAlignment="1" applyProtection="1">
      <alignment horizontal="center"/>
    </xf>
    <xf numFmtId="0" fontId="20" fillId="0" borderId="12" xfId="1" applyFont="1" applyBorder="1" applyAlignment="1" applyProtection="1">
      <alignment horizontal="right"/>
    </xf>
    <xf numFmtId="0" fontId="5" fillId="0" borderId="12" xfId="1" applyBorder="1" applyProtection="1">
      <protection locked="0"/>
    </xf>
    <xf numFmtId="0" fontId="11" fillId="0" borderId="20" xfId="1" applyFont="1" applyBorder="1" applyAlignment="1" applyProtection="1">
      <alignment horizontal="center"/>
      <protection locked="0"/>
    </xf>
    <xf numFmtId="0" fontId="5" fillId="0" borderId="0" xfId="1" applyBorder="1" applyAlignment="1" applyProtection="1">
      <alignment horizontal="center"/>
      <protection locked="0"/>
    </xf>
    <xf numFmtId="0" fontId="9" fillId="0" borderId="46" xfId="1" applyFont="1" applyBorder="1" applyAlignment="1" applyProtection="1">
      <alignment horizontal="center"/>
    </xf>
    <xf numFmtId="0" fontId="5" fillId="3" borderId="23" xfId="1" applyFill="1" applyBorder="1" applyAlignment="1" applyProtection="1">
      <alignment horizontal="center"/>
      <protection locked="0"/>
    </xf>
    <xf numFmtId="0" fontId="5" fillId="0" borderId="6" xfId="1" applyFill="1" applyBorder="1" applyProtection="1"/>
    <xf numFmtId="0" fontId="5" fillId="0" borderId="6" xfId="1" applyFill="1" applyBorder="1" applyAlignment="1" applyProtection="1">
      <alignment horizontal="center"/>
    </xf>
    <xf numFmtId="0" fontId="11" fillId="0" borderId="6" xfId="1" applyFont="1" applyFill="1" applyBorder="1" applyAlignment="1" applyProtection="1">
      <alignment horizontal="center"/>
    </xf>
    <xf numFmtId="0" fontId="5" fillId="0" borderId="7" xfId="1" applyFill="1" applyBorder="1" applyAlignment="1" applyProtection="1">
      <alignment horizontal="center"/>
    </xf>
    <xf numFmtId="0" fontId="5" fillId="0" borderId="0" xfId="1" applyFill="1" applyProtection="1"/>
    <xf numFmtId="0" fontId="5" fillId="0" borderId="0" xfId="1" applyFill="1" applyAlignment="1">
      <alignment horizontal="right"/>
    </xf>
    <xf numFmtId="0" fontId="9" fillId="0" borderId="0" xfId="1" applyFont="1" applyFill="1" applyBorder="1" applyAlignment="1" applyProtection="1">
      <alignment horizontal="center"/>
    </xf>
    <xf numFmtId="0" fontId="9" fillId="5" borderId="0" xfId="1" applyNumberFormat="1" applyFont="1" applyFill="1" applyBorder="1" applyAlignment="1" applyProtection="1">
      <alignment horizontal="right"/>
      <protection locked="0"/>
    </xf>
    <xf numFmtId="49" fontId="5" fillId="5" borderId="0" xfId="1" applyNumberFormat="1" applyFill="1" applyBorder="1" applyAlignment="1" applyProtection="1">
      <alignment horizontal="right"/>
      <protection locked="0"/>
    </xf>
    <xf numFmtId="165" fontId="5" fillId="0" borderId="14" xfId="1" applyNumberFormat="1" applyBorder="1" applyAlignment="1" applyProtection="1">
      <alignment horizontal="center"/>
    </xf>
    <xf numFmtId="164" fontId="0" fillId="3" borderId="12" xfId="2" applyNumberFormat="1" applyFont="1" applyFill="1" applyBorder="1" applyAlignment="1" applyProtection="1">
      <alignment horizontal="center"/>
      <protection locked="0"/>
    </xf>
    <xf numFmtId="165" fontId="5" fillId="3" borderId="14" xfId="1" applyNumberFormat="1" applyFill="1" applyBorder="1" applyAlignment="1" applyProtection="1">
      <alignment horizontal="center"/>
      <protection locked="0"/>
    </xf>
    <xf numFmtId="0" fontId="5" fillId="3" borderId="14" xfId="1" applyFill="1" applyBorder="1" applyAlignment="1" applyProtection="1">
      <alignment horizontal="center"/>
      <protection locked="0"/>
    </xf>
    <xf numFmtId="165" fontId="5" fillId="0" borderId="1" xfId="1" applyNumberFormat="1" applyBorder="1" applyAlignment="1" applyProtection="1">
      <alignment horizontal="center"/>
    </xf>
    <xf numFmtId="10" fontId="11" fillId="3" borderId="20" xfId="1" applyNumberFormat="1" applyFont="1" applyFill="1" applyBorder="1" applyAlignment="1" applyProtection="1">
      <alignment horizontal="center"/>
      <protection locked="0"/>
    </xf>
    <xf numFmtId="165" fontId="5" fillId="0" borderId="25" xfId="1" applyNumberFormat="1" applyBorder="1" applyAlignment="1" applyProtection="1">
      <alignment horizontal="center"/>
    </xf>
    <xf numFmtId="10" fontId="11" fillId="3" borderId="6" xfId="1" applyNumberFormat="1" applyFont="1" applyFill="1" applyBorder="1" applyAlignment="1" applyProtection="1">
      <alignment horizontal="center"/>
      <protection locked="0"/>
    </xf>
    <xf numFmtId="0" fontId="11" fillId="0" borderId="0" xfId="1" applyFont="1" applyBorder="1" applyAlignment="1" applyProtection="1">
      <alignment horizontal="center"/>
    </xf>
    <xf numFmtId="0" fontId="5" fillId="3" borderId="1" xfId="1" applyFont="1" applyFill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</xf>
    <xf numFmtId="10" fontId="5" fillId="0" borderId="1" xfId="2" applyNumberFormat="1" applyFill="1" applyBorder="1" applyAlignment="1" applyProtection="1">
      <alignment horizontal="center"/>
    </xf>
    <xf numFmtId="0" fontId="20" fillId="0" borderId="6" xfId="1" applyFont="1" applyBorder="1" applyAlignment="1" applyProtection="1">
      <alignment horizontal="right"/>
    </xf>
    <xf numFmtId="2" fontId="11" fillId="0" borderId="6" xfId="1" applyNumberFormat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left"/>
    </xf>
    <xf numFmtId="0" fontId="5" fillId="0" borderId="27" xfId="1" applyBorder="1" applyAlignment="1" applyProtection="1">
      <alignment horizontal="center"/>
    </xf>
    <xf numFmtId="0" fontId="11" fillId="0" borderId="18" xfId="1" applyFont="1" applyBorder="1" applyAlignment="1" applyProtection="1">
      <alignment horizontal="center"/>
    </xf>
    <xf numFmtId="0" fontId="5" fillId="0" borderId="30" xfId="1" applyBorder="1" applyAlignment="1" applyProtection="1">
      <alignment horizontal="center"/>
    </xf>
    <xf numFmtId="10" fontId="11" fillId="3" borderId="1" xfId="1" applyNumberFormat="1" applyFont="1" applyFill="1" applyBorder="1" applyAlignment="1" applyProtection="1">
      <alignment horizontal="center"/>
      <protection locked="0"/>
    </xf>
    <xf numFmtId="10" fontId="11" fillId="0" borderId="20" xfId="1" applyNumberFormat="1" applyFont="1" applyFill="1" applyBorder="1" applyAlignment="1" applyProtection="1">
      <alignment horizontal="center"/>
    </xf>
    <xf numFmtId="0" fontId="11" fillId="0" borderId="1" xfId="1" applyFont="1" applyBorder="1" applyAlignment="1" applyProtection="1">
      <alignment horizontal="center"/>
    </xf>
    <xf numFmtId="0" fontId="5" fillId="3" borderId="13" xfId="1" applyFill="1" applyBorder="1" applyAlignment="1" applyProtection="1">
      <alignment horizontal="center"/>
      <protection locked="0"/>
    </xf>
    <xf numFmtId="0" fontId="11" fillId="0" borderId="12" xfId="1" applyFont="1" applyBorder="1" applyAlignment="1" applyProtection="1">
      <alignment horizontal="center"/>
    </xf>
    <xf numFmtId="0" fontId="11" fillId="0" borderId="34" xfId="1" applyFont="1" applyFill="1" applyBorder="1" applyProtection="1"/>
    <xf numFmtId="0" fontId="11" fillId="0" borderId="20" xfId="1" applyFont="1" applyFill="1" applyBorder="1" applyProtection="1"/>
    <xf numFmtId="0" fontId="11" fillId="0" borderId="12" xfId="1" applyFont="1" applyFill="1" applyBorder="1" applyProtection="1"/>
    <xf numFmtId="0" fontId="11" fillId="0" borderId="12" xfId="1" applyFont="1" applyFill="1" applyBorder="1" applyAlignment="1" applyProtection="1">
      <alignment horizontal="center"/>
    </xf>
    <xf numFmtId="0" fontId="9" fillId="3" borderId="1" xfId="1" applyFont="1" applyFill="1" applyBorder="1" applyAlignment="1" applyProtection="1">
      <alignment horizontal="center"/>
      <protection locked="0"/>
    </xf>
    <xf numFmtId="0" fontId="9" fillId="0" borderId="20" xfId="1" applyFont="1" applyFill="1" applyBorder="1" applyAlignment="1" applyProtection="1">
      <alignment horizontal="center"/>
    </xf>
    <xf numFmtId="0" fontId="9" fillId="0" borderId="20" xfId="1" applyFont="1" applyFill="1" applyBorder="1" applyProtection="1"/>
    <xf numFmtId="0" fontId="9" fillId="0" borderId="1" xfId="1" applyFont="1" applyFill="1" applyBorder="1" applyAlignment="1" applyProtection="1">
      <alignment horizontal="center"/>
    </xf>
    <xf numFmtId="0" fontId="9" fillId="0" borderId="27" xfId="1" applyFont="1" applyFill="1" applyBorder="1" applyAlignment="1" applyProtection="1">
      <alignment horizontal="center"/>
    </xf>
    <xf numFmtId="0" fontId="22" fillId="0" borderId="0" xfId="1" applyFont="1" applyBorder="1" applyAlignment="1" applyProtection="1">
      <alignment horizontal="left"/>
    </xf>
    <xf numFmtId="0" fontId="9" fillId="0" borderId="12" xfId="1" applyFont="1" applyBorder="1" applyAlignment="1" applyProtection="1">
      <alignment horizontal="center"/>
    </xf>
    <xf numFmtId="0" fontId="27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Fill="1" applyAlignment="1">
      <alignment horizontal="center"/>
    </xf>
    <xf numFmtId="0" fontId="9" fillId="0" borderId="0" xfId="1" applyFont="1"/>
    <xf numFmtId="0" fontId="5" fillId="0" borderId="0" xfId="1" applyFill="1"/>
    <xf numFmtId="0" fontId="1" fillId="0" borderId="0" xfId="5"/>
    <xf numFmtId="49" fontId="1" fillId="0" borderId="0" xfId="5" applyNumberFormat="1"/>
    <xf numFmtId="49" fontId="0" fillId="0" borderId="0" xfId="0" applyNumberFormat="1"/>
    <xf numFmtId="49" fontId="2" fillId="0" borderId="0" xfId="0" applyNumberFormat="1" applyFont="1" applyFill="1" applyBorder="1" applyAlignment="1" applyProtection="1"/>
    <xf numFmtId="0" fontId="3" fillId="0" borderId="29" xfId="0" applyFont="1" applyFill="1" applyBorder="1" applyAlignment="1" applyProtection="1">
      <alignment horizontal="center" vertical="top"/>
    </xf>
    <xf numFmtId="49" fontId="3" fillId="0" borderId="29" xfId="0" applyNumberFormat="1" applyFont="1" applyFill="1" applyBorder="1" applyAlignment="1" applyProtection="1">
      <alignment horizontal="center" vertical="top"/>
    </xf>
    <xf numFmtId="0" fontId="9" fillId="0" borderId="0" xfId="1" applyFont="1" applyBorder="1" applyAlignment="1" applyProtection="1">
      <alignment horizontal="center"/>
    </xf>
    <xf numFmtId="0" fontId="9" fillId="0" borderId="31" xfId="1" applyFont="1" applyBorder="1" applyAlignment="1" applyProtection="1">
      <alignment horizontal="center"/>
    </xf>
    <xf numFmtId="0" fontId="9" fillId="0" borderId="6" xfId="1" applyFont="1" applyBorder="1" applyAlignment="1" applyProtection="1">
      <alignment horizontal="center"/>
    </xf>
    <xf numFmtId="0" fontId="9" fillId="0" borderId="33" xfId="1" applyFont="1" applyBorder="1" applyAlignment="1" applyProtection="1">
      <alignment horizontal="center"/>
    </xf>
    <xf numFmtId="0" fontId="11" fillId="0" borderId="0" xfId="1" applyFont="1" applyBorder="1" applyAlignment="1" applyProtection="1"/>
    <xf numFmtId="0" fontId="11" fillId="0" borderId="0" xfId="1" applyFont="1" applyAlignment="1" applyProtection="1"/>
    <xf numFmtId="0" fontId="5" fillId="0" borderId="0" xfId="1" applyFill="1" applyBorder="1" applyAlignment="1" applyProtection="1">
      <alignment horizontal="center"/>
    </xf>
    <xf numFmtId="0" fontId="28" fillId="0" borderId="0" xfId="4" applyBorder="1" applyAlignment="1">
      <alignment horizontal="center" vertical="center"/>
    </xf>
  </cellXfs>
  <cellStyles count="6">
    <cellStyle name="Heading 1" xfId="4" builtinId="16"/>
    <cellStyle name="Normal" xfId="0" builtinId="0"/>
    <cellStyle name="Normal 2" xfId="1" xr:uid="{00000000-0005-0000-0000-000002000000}"/>
    <cellStyle name="Normal 3" xfId="5" xr:uid="{00000000-0005-0000-0000-000003000000}"/>
    <cellStyle name="Percent 2" xfId="2" xr:uid="{00000000-0005-0000-0000-000004000000}"/>
    <cellStyle name="Percent 3" xfId="3" xr:uid="{00000000-0005-0000-0000-000005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port_48in4" displayName="Report_48in4" ref="O3:R57" totalsRowShown="0">
  <tableColumns count="4">
    <tableColumn id="1" xr3:uid="{00000000-0010-0000-0000-000001000000}" name="Label" dataDxfId="36" dataCellStyle="Normal 2"/>
    <tableColumn id="2" xr3:uid="{00000000-0010-0000-0000-000002000000}" name="Cell Address" dataCellStyle="Normal 2"/>
    <tableColumn id="3" xr3:uid="{00000000-0010-0000-0000-000003000000}" name="Value" dataDxfId="35" dataCellStyle="Normal 2">
      <calculatedColumnFormula>INDIRECT(P4)</calculatedColumnFormula>
    </tableColumn>
    <tableColumn id="4" xr3:uid="{00000000-0010-0000-0000-000004000000}" name="Format" dataCellStyle="Normal 2">
      <calculatedColumnFormula>VLOOKUP(CELL("format",INDIRECT(P4)),CellFormatCodes[],2,FALSE)</calculatedColumnFormula>
    </tableColumn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29B37A-CD51-48F1-80CF-185C1C55523B}" name="Table11" displayName="Table11" ref="G16:H31" totalsRowShown="0">
  <autoFilter ref="G16:H31" xr:uid="{0771B6C9-024B-480B-A095-076DEC8F8DE2}"/>
  <sortState xmlns:xlrd2="http://schemas.microsoft.com/office/spreadsheetml/2017/richdata2" ref="G17:H31">
    <sortCondition descending="1" ref="H17:H31"/>
  </sortState>
  <tableColumns count="2">
    <tableColumn id="1" xr3:uid="{3C9BA60F-F4B5-4A9B-BAE1-5637084264FF}" name="Structure Constructors"/>
    <tableColumn id="2" xr3:uid="{44312973-803A-46B9-ACDB-2DE7247C213C}" name="Length">
      <calculatedColumnFormula>LEN(G17)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CellFormatCodes" displayName="CellFormatCodes" ref="A2:B27" totalsRowShown="0" tableBorderDxfId="18">
  <tableColumns count="2">
    <tableColumn id="1" xr3:uid="{00000000-0010-0000-0200-000001000000}" name="Code"/>
    <tableColumn id="2" xr3:uid="{00000000-0010-0000-0200-000002000000}" name="Format Text" dataDxfId="1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ReportDef_48in4" displayName="ReportDef_48in4" ref="T3:AD57" totalsRowShown="0" headerRowDxfId="34" dataDxfId="32" headerRowBorderDxfId="33" tableBorderDxfId="31">
  <tableColumns count="11">
    <tableColumn id="1" xr3:uid="{00000000-0010-0000-0100-000001000000}" name="Item Name" dataDxfId="30"/>
    <tableColumn id="2" xr3:uid="{00000000-0010-0000-0100-000002000000}" name="Item Label" dataDxfId="29"/>
    <tableColumn id="3" xr3:uid="{00000000-0010-0000-0100-000003000000}" name="CellAddress" dataDxfId="28"/>
    <tableColumn id="4" xr3:uid="{00000000-0010-0000-0100-000004000000}" name="Unit" dataDxfId="27"/>
    <tableColumn id="5" xr3:uid="{00000000-0010-0000-0100-000005000000}" name="CellFormat" dataDxfId="26"/>
    <tableColumn id="6" xr3:uid="{00000000-0010-0000-0100-000006000000}" name="Item Category" dataDxfId="25"/>
    <tableColumn id="7" xr3:uid="{00000000-0010-0000-0100-000007000000}" name="reference_type" dataDxfId="24"/>
    <tableColumn id="8" xr3:uid="{00000000-0010-0000-0100-000008000000}" name="reference_name" dataDxfId="23"/>
    <tableColumn id="9" xr3:uid="{00000000-0010-0000-0100-000009000000}" name="reference_laterality" dataDxfId="22"/>
    <tableColumn id="10" xr3:uid="{00000000-0010-0000-0100-00000A000000}" name="Aliases" dataDxfId="21"/>
    <tableColumn id="11" xr3:uid="{00000000-0010-0000-0100-00000B000000}" name="constructor" dataDxfId="2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8A39B6-9A4F-46BB-842A-BAF9DAB61AA9}" name="Table4" displayName="Table4" ref="A1:B39" totalsRowShown="0">
  <autoFilter ref="A1:B39" xr:uid="{43620766-FCB1-4335-A347-F1023D7CF578}"/>
  <tableColumns count="2">
    <tableColumn id="1" xr3:uid="{A057E404-52B9-41D6-8A68-D0D3EB60D213}" name="reference_name" dataDxfId="19"/>
    <tableColumn id="2" xr3:uid="{E6C0EBD2-815C-4A52-B7F0-4BA1810BAF6A}" name="Length">
      <calculatedColumnFormula>LEN(A2)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94397A-4FF4-4711-84B4-B992622BB26B}" name="Table5" displayName="Table5" ref="G1:H13" totalsRowShown="0">
  <autoFilter ref="G1:H13" xr:uid="{3BAA9353-495D-458E-B0F7-4EF9FA116A4B}"/>
  <tableColumns count="2">
    <tableColumn id="1" xr3:uid="{857AF63D-10F1-4C52-B0D0-72A2416781D1}" name="Plan Item"/>
    <tableColumn id="2" xr3:uid="{93FD6AD6-5467-44A7-8E9A-A5C1DF4EAC7F}" name="Length">
      <calculatedColumnFormula>LEN(G2)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097112-3DAC-4A19-9ED7-0CB8F82F43D9}" name="Table6" displayName="Table6" ref="J1:K201" totalsRowShown="0">
  <autoFilter ref="J1:K201" xr:uid="{1D56FD89-5BB4-42F7-B204-FC6BAA8E14D9}"/>
  <tableColumns count="2">
    <tableColumn id="1" xr3:uid="{C3E813DA-731B-4002-B692-B482D8A4A75A}" name="Plan Printout Variables"/>
    <tableColumn id="2" xr3:uid="{872018FD-6ECC-447E-87F5-E37317A72476}" name="Length">
      <calculatedColumnFormula>LEN(J2)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9ABE2A-D638-40A3-9A8C-3751DDB70930}" name="Table7" displayName="Table7" ref="D8:E16" totalsRowShown="0">
  <autoFilter ref="D8:E16" xr:uid="{8ED40CA0-A882-4922-846A-D147CEB7FEDD}"/>
  <tableColumns count="2">
    <tableColumn id="1" xr3:uid="{21F085D8-56E8-4C1B-8FFD-DC877E230AAB}" name="Laterality"/>
    <tableColumn id="2" xr3:uid="{FC76B5F6-28A0-4DC7-A1F0-FA02FA3CCA01}" name="Length">
      <calculatedColumnFormula>LEN(D9)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90C9DD-3309-4E03-A080-7AFA6DA545F4}" name="Table8" displayName="Table8" ref="D19:E23" totalsRowShown="0">
  <autoFilter ref="D19:E23" xr:uid="{25F3816B-238B-4FE7-BB54-B83D53F31D36}"/>
  <tableColumns count="2">
    <tableColumn id="1" xr3:uid="{312FEA2C-2D83-4CF2-AF55-FDB7A0B08889}" name="Match"/>
    <tableColumn id="2" xr3:uid="{AE9A8E8E-C09B-483F-A2E5-16C7778F79EC}" name="Length">
      <calculatedColumnFormula>LEN(D20)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039112-053C-422C-BFC5-A528B06B25FC}" name="Table9" displayName="Table9" ref="D1:E4" totalsRowShown="0">
  <autoFilter ref="D1:E4" xr:uid="{448AD34D-EB98-4D4F-A29A-013EE101BF9E}"/>
  <tableColumns count="2">
    <tableColumn id="1" xr3:uid="{8AD35EE9-9665-432A-A7FE-949FDA1CDB7D}" name="Type"/>
    <tableColumn id="2" xr3:uid="{9BB2FBC4-9B21-46D0-9A08-164C720FA9A9}" name="Length">
      <calculatedColumnFormula>LEN(D2)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FFD8D0-40C7-4474-98A7-DE71AE11428D}" name="Table10" displayName="Table10" ref="M1:N650" totalsRowShown="0">
  <autoFilter ref="M1:N650" xr:uid="{2D8F1961-F98A-481F-9879-4EE6E45C9C5A}"/>
  <tableColumns count="2">
    <tableColumn id="1" xr3:uid="{B9523104-8CDE-4587-966D-1B196956CE1D}" name="StructureID"/>
    <tableColumn id="2" xr3:uid="{0DCEE814-ED4A-47D6-886F-08DABCCD92F2}" name="Length">
      <calculatedColumnFormula>LEN(M2)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9"/>
  <sheetViews>
    <sheetView topLeftCell="S1" zoomScaleNormal="100" workbookViewId="0">
      <selection activeCell="AA1" sqref="AA1:AA1048576"/>
    </sheetView>
  </sheetViews>
  <sheetFormatPr defaultRowHeight="12.75" x14ac:dyDescent="0.2"/>
  <cols>
    <col min="1" max="1" width="6.85546875" style="11" customWidth="1"/>
    <col min="2" max="2" width="7.5703125" style="11" customWidth="1"/>
    <col min="3" max="3" width="10" style="11" customWidth="1"/>
    <col min="4" max="4" width="13" style="11" customWidth="1"/>
    <col min="5" max="5" width="3.85546875" style="11" customWidth="1"/>
    <col min="6" max="6" width="8" style="185" customWidth="1"/>
    <col min="7" max="7" width="18.85546875" style="185" customWidth="1"/>
    <col min="8" max="8" width="19.7109375" style="185" customWidth="1"/>
    <col min="9" max="9" width="6.140625" style="11" hidden="1" customWidth="1"/>
    <col min="10" max="10" width="1" style="11" hidden="1" customWidth="1"/>
    <col min="11" max="11" width="14.42578125" style="185" customWidth="1"/>
    <col min="12" max="12" width="18.140625" style="185" customWidth="1"/>
    <col min="13" max="13" width="14" style="186" customWidth="1"/>
    <col min="14" max="14" width="9.140625" style="11"/>
    <col min="15" max="15" width="52.42578125" style="176" bestFit="1" customWidth="1"/>
    <col min="16" max="16" width="13.7109375" style="11" customWidth="1"/>
    <col min="17" max="17" width="7.85546875" style="13" customWidth="1"/>
    <col min="18" max="18" width="10.42578125" style="11" customWidth="1"/>
    <col min="19" max="19" width="9.140625" style="11"/>
    <col min="20" max="20" width="24.7109375" bestFit="1" customWidth="1"/>
    <col min="21" max="21" width="35.140625" bestFit="1" customWidth="1"/>
    <col min="22" max="22" width="13.85546875" customWidth="1"/>
    <col min="23" max="23" width="6.7109375" customWidth="1"/>
    <col min="24" max="24" width="13.140625" style="271" customWidth="1"/>
    <col min="25" max="25" width="15.85546875" customWidth="1"/>
    <col min="26" max="26" width="16.7109375" customWidth="1"/>
    <col min="27" max="27" width="32.5703125" bestFit="1" customWidth="1"/>
    <col min="28" max="28" width="20.85546875" customWidth="1"/>
    <col min="29" max="29" width="19.7109375" bestFit="1" customWidth="1"/>
    <col min="30" max="30" width="13.140625" customWidth="1"/>
    <col min="31" max="16384" width="9.140625" style="11"/>
  </cols>
  <sheetData>
    <row r="1" spans="2:30" ht="13.5" thickBot="1" x14ac:dyDescent="0.25">
      <c r="B1" s="5" t="s">
        <v>295</v>
      </c>
      <c r="C1" s="6"/>
      <c r="D1" s="5"/>
      <c r="E1" s="6"/>
      <c r="F1" s="7"/>
      <c r="G1" s="7"/>
      <c r="H1" s="8" t="s">
        <v>296</v>
      </c>
      <c r="I1" s="5"/>
      <c r="J1" s="5"/>
      <c r="K1" s="9"/>
      <c r="L1" s="9"/>
      <c r="M1" s="10"/>
      <c r="O1" s="12"/>
    </row>
    <row r="2" spans="2:30" x14ac:dyDescent="0.2">
      <c r="B2" s="14"/>
      <c r="C2" s="15"/>
      <c r="D2" s="15"/>
      <c r="E2" s="15"/>
      <c r="F2" s="16"/>
      <c r="G2" s="17" t="s">
        <v>297</v>
      </c>
      <c r="H2" s="16"/>
      <c r="I2" s="15"/>
      <c r="J2" s="15"/>
      <c r="K2" s="16"/>
      <c r="L2" s="18"/>
      <c r="M2" s="10"/>
      <c r="O2" s="281" t="s">
        <v>442</v>
      </c>
      <c r="P2" s="281"/>
      <c r="Q2" s="281"/>
      <c r="R2" s="281"/>
    </row>
    <row r="3" spans="2:30" ht="13.5" thickBot="1" x14ac:dyDescent="0.25">
      <c r="B3" s="19"/>
      <c r="C3" s="20"/>
      <c r="D3" s="20"/>
      <c r="E3" s="20"/>
      <c r="F3" s="21"/>
      <c r="G3" s="22" t="s">
        <v>298</v>
      </c>
      <c r="H3" s="21"/>
      <c r="I3" s="20"/>
      <c r="J3" s="20"/>
      <c r="K3" s="21"/>
      <c r="L3" s="23"/>
      <c r="M3" s="10"/>
      <c r="O3" s="12" t="s">
        <v>443</v>
      </c>
      <c r="P3" s="13" t="s">
        <v>445</v>
      </c>
      <c r="Q3" s="13" t="s">
        <v>444</v>
      </c>
      <c r="R3" s="11" t="s">
        <v>495</v>
      </c>
      <c r="T3" s="273" t="s">
        <v>5</v>
      </c>
      <c r="U3" s="273" t="s">
        <v>4</v>
      </c>
      <c r="V3" s="273" t="s">
        <v>1</v>
      </c>
      <c r="W3" s="273" t="s">
        <v>11</v>
      </c>
      <c r="X3" s="274" t="s">
        <v>2</v>
      </c>
      <c r="Y3" s="273" t="s">
        <v>3</v>
      </c>
      <c r="Z3" s="273" t="s">
        <v>16</v>
      </c>
      <c r="AA3" s="273" t="s">
        <v>15</v>
      </c>
      <c r="AB3" s="273" t="s">
        <v>14</v>
      </c>
      <c r="AC3" s="273" t="s">
        <v>0</v>
      </c>
      <c r="AD3" s="273" t="s">
        <v>12</v>
      </c>
    </row>
    <row r="4" spans="2:30" x14ac:dyDescent="0.2">
      <c r="B4" s="24"/>
      <c r="C4" s="25" t="s">
        <v>66</v>
      </c>
      <c r="D4" s="26"/>
      <c r="E4" s="27"/>
      <c r="F4" s="25" t="s">
        <v>74</v>
      </c>
      <c r="G4" s="28"/>
      <c r="H4" s="29"/>
      <c r="I4" s="27"/>
      <c r="J4" s="27"/>
      <c r="K4" s="25" t="s">
        <v>68</v>
      </c>
      <c r="L4" s="30"/>
      <c r="M4" s="10"/>
      <c r="O4" s="31" t="str">
        <f>C4</f>
        <v>Patient:</v>
      </c>
      <c r="P4" s="11" t="str">
        <f ca="1">SUBSTITUTE(CELL("address",D4),"$","")</f>
        <v>D4</v>
      </c>
      <c r="Q4" s="32">
        <f ca="1">INDIRECT(P4)</f>
        <v>0</v>
      </c>
      <c r="R4" s="11" t="str">
        <f ca="1">VLOOKUP(CELL("format",INDIRECT(P4)),CellFormatCodes[],2,FALSE)</f>
        <v>General</v>
      </c>
      <c r="T4" s="3" t="s">
        <v>109</v>
      </c>
      <c r="U4" s="3" t="s">
        <v>66</v>
      </c>
      <c r="V4" s="3" t="s">
        <v>18</v>
      </c>
      <c r="W4" s="3"/>
      <c r="X4" s="272" t="s">
        <v>58</v>
      </c>
      <c r="Y4" s="3" t="s">
        <v>65</v>
      </c>
      <c r="Z4" s="3" t="s">
        <v>198</v>
      </c>
      <c r="AA4" s="3" t="s">
        <v>174</v>
      </c>
      <c r="AB4" s="3"/>
      <c r="AC4" s="3"/>
      <c r="AD4" s="3"/>
    </row>
    <row r="5" spans="2:30" ht="13.5" thickBot="1" x14ac:dyDescent="0.25">
      <c r="B5" s="24"/>
      <c r="C5" s="25" t="s">
        <v>67</v>
      </c>
      <c r="D5" s="33"/>
      <c r="E5" s="27"/>
      <c r="F5" s="25" t="s">
        <v>75</v>
      </c>
      <c r="G5" s="28"/>
      <c r="H5" s="29"/>
      <c r="I5" s="27"/>
      <c r="J5" s="27"/>
      <c r="K5" s="25" t="s">
        <v>69</v>
      </c>
      <c r="L5" s="34"/>
      <c r="M5" s="10"/>
      <c r="O5" s="31" t="str">
        <f>C5</f>
        <v>CR#:</v>
      </c>
      <c r="P5" s="11" t="str">
        <f ca="1">SUBSTITUTE(CELL("address",D5),"$","")</f>
        <v>D5</v>
      </c>
      <c r="Q5" s="35">
        <f t="shared" ref="Q5:Q57" ca="1" si="0">INDIRECT(P5)</f>
        <v>0</v>
      </c>
      <c r="R5" s="11" t="str">
        <f ca="1">VLOOKUP(CELL("format",INDIRECT(P5)),CellFormatCodes[],2,FALSE)</f>
        <v>General</v>
      </c>
      <c r="T5" s="3" t="s">
        <v>110</v>
      </c>
      <c r="U5" s="3" t="s">
        <v>67</v>
      </c>
      <c r="V5" s="3" t="s">
        <v>19</v>
      </c>
      <c r="W5" s="3"/>
      <c r="X5" s="272" t="s">
        <v>59</v>
      </c>
      <c r="Y5" s="3" t="s">
        <v>65</v>
      </c>
      <c r="Z5" s="3" t="s">
        <v>198</v>
      </c>
      <c r="AA5" s="3" t="s">
        <v>175</v>
      </c>
      <c r="AB5" s="3"/>
      <c r="AC5" s="3"/>
      <c r="AD5" s="3"/>
    </row>
    <row r="6" spans="2:30" x14ac:dyDescent="0.2">
      <c r="B6" s="36" t="s">
        <v>299</v>
      </c>
      <c r="C6" s="15"/>
      <c r="D6" s="15"/>
      <c r="E6" s="15"/>
      <c r="F6" s="16"/>
      <c r="G6" s="16"/>
      <c r="H6" s="16"/>
      <c r="I6" s="15"/>
      <c r="J6" s="15"/>
      <c r="K6" s="16"/>
      <c r="L6" s="18"/>
      <c r="M6" s="10"/>
      <c r="O6" s="31" t="str">
        <f>K4</f>
        <v>Site:</v>
      </c>
      <c r="P6" s="11" t="str">
        <f ca="1">SUBSTITUTE(CELL("address",L4),"$","")</f>
        <v>L4</v>
      </c>
      <c r="Q6" s="32">
        <f t="shared" ca="1" si="0"/>
        <v>0</v>
      </c>
      <c r="R6" s="11" t="str">
        <f ca="1">VLOOKUP(CELL("format",INDIRECT(P6)),CellFormatCodes[],2,FALSE)</f>
        <v>General</v>
      </c>
      <c r="T6" s="3" t="s">
        <v>111</v>
      </c>
      <c r="U6" s="3" t="s">
        <v>68</v>
      </c>
      <c r="V6" s="3" t="s">
        <v>20</v>
      </c>
      <c r="W6" s="3"/>
      <c r="X6" s="272" t="s">
        <v>59</v>
      </c>
      <c r="Y6" s="3" t="s">
        <v>65</v>
      </c>
      <c r="Z6" s="3" t="s">
        <v>198</v>
      </c>
      <c r="AA6" s="3" t="s">
        <v>176</v>
      </c>
      <c r="AB6" s="3"/>
      <c r="AC6" s="3"/>
      <c r="AD6" s="3"/>
    </row>
    <row r="7" spans="2:30" x14ac:dyDescent="0.2">
      <c r="B7" s="24"/>
      <c r="C7" s="27" t="s">
        <v>70</v>
      </c>
      <c r="D7" s="27"/>
      <c r="E7" s="27"/>
      <c r="F7" s="28"/>
      <c r="G7" s="37"/>
      <c r="H7" s="28"/>
      <c r="I7" s="27"/>
      <c r="J7" s="27"/>
      <c r="K7" s="28"/>
      <c r="L7" s="38"/>
      <c r="M7" s="10"/>
      <c r="O7" s="31" t="str">
        <f>K5</f>
        <v>Plan Name:</v>
      </c>
      <c r="P7" s="11" t="str">
        <f ca="1">SUBSTITUTE(CELL("address",L5),"$","")</f>
        <v>L5</v>
      </c>
      <c r="Q7" s="32">
        <f t="shared" ca="1" si="0"/>
        <v>0</v>
      </c>
      <c r="R7" s="11" t="str">
        <f ca="1">VLOOKUP(CELL("format",INDIRECT(P7)),CellFormatCodes[],2,FALSE)</f>
        <v>General</v>
      </c>
      <c r="T7" s="3" t="s">
        <v>112</v>
      </c>
      <c r="U7" s="3" t="s">
        <v>69</v>
      </c>
      <c r="V7" s="3" t="s">
        <v>21</v>
      </c>
      <c r="W7" s="3"/>
      <c r="X7" s="272" t="s">
        <v>59</v>
      </c>
      <c r="Y7" s="3" t="s">
        <v>65</v>
      </c>
      <c r="Z7" s="3" t="s">
        <v>198</v>
      </c>
      <c r="AA7" s="3" t="s">
        <v>177</v>
      </c>
      <c r="AB7" s="3"/>
      <c r="AC7" s="3"/>
      <c r="AD7" s="3"/>
    </row>
    <row r="8" spans="2:30" x14ac:dyDescent="0.2">
      <c r="B8" s="24"/>
      <c r="C8" s="27" t="s">
        <v>71</v>
      </c>
      <c r="D8" s="27"/>
      <c r="E8" s="27"/>
      <c r="F8" s="28"/>
      <c r="G8" s="37"/>
      <c r="H8" s="28"/>
      <c r="I8" s="27"/>
      <c r="J8" s="27"/>
      <c r="K8" s="28"/>
      <c r="L8" s="38"/>
      <c r="M8" s="10"/>
      <c r="O8" s="31" t="str">
        <f>F4</f>
        <v>Prescription Dose (cGy):</v>
      </c>
      <c r="P8" s="11" t="str">
        <f ca="1">SUBSTITUTE(CELL("address",H4),"$","")</f>
        <v>H4</v>
      </c>
      <c r="Q8" s="32">
        <f t="shared" ca="1" si="0"/>
        <v>0</v>
      </c>
      <c r="R8" s="11" t="str">
        <f ca="1">VLOOKUP(CELL("format",INDIRECT(P8)),CellFormatCodes[],2,FALSE)</f>
        <v>General</v>
      </c>
      <c r="T8" s="3" t="s">
        <v>113</v>
      </c>
      <c r="U8" s="3" t="s">
        <v>70</v>
      </c>
      <c r="V8" s="3" t="s">
        <v>22</v>
      </c>
      <c r="W8" s="3" t="s">
        <v>157</v>
      </c>
      <c r="X8" s="272" t="s">
        <v>60</v>
      </c>
      <c r="Y8" s="3" t="s">
        <v>65</v>
      </c>
      <c r="Z8" s="3" t="s">
        <v>199</v>
      </c>
      <c r="AA8" s="3" t="s">
        <v>178</v>
      </c>
      <c r="AB8" s="3"/>
      <c r="AC8" s="3"/>
      <c r="AD8" s="3" t="s">
        <v>160</v>
      </c>
    </row>
    <row r="9" spans="2:30" x14ac:dyDescent="0.2">
      <c r="B9" s="24"/>
      <c r="C9" s="27" t="s">
        <v>72</v>
      </c>
      <c r="D9" s="27"/>
      <c r="E9" s="27"/>
      <c r="F9" s="28"/>
      <c r="G9" s="37"/>
      <c r="H9" s="28"/>
      <c r="I9" s="27"/>
      <c r="J9" s="27"/>
      <c r="K9" s="28"/>
      <c r="L9" s="38"/>
      <c r="M9" s="10"/>
      <c r="O9" s="31" t="str">
        <f>F5</f>
        <v>Fractions:</v>
      </c>
      <c r="P9" s="11" t="str">
        <f ca="1">SUBSTITUTE(CELL("address",H5),"$","")</f>
        <v>H5</v>
      </c>
      <c r="Q9" s="32">
        <f t="shared" ca="1" si="0"/>
        <v>0</v>
      </c>
      <c r="R9" s="11" t="str">
        <f ca="1">VLOOKUP(CELL("format",INDIRECT(P9)),CellFormatCodes[],2,FALSE)</f>
        <v>General</v>
      </c>
      <c r="T9" s="3" t="s">
        <v>114</v>
      </c>
      <c r="U9" s="3" t="s">
        <v>71</v>
      </c>
      <c r="V9" s="3" t="s">
        <v>23</v>
      </c>
      <c r="W9" s="3" t="s">
        <v>157</v>
      </c>
      <c r="X9" s="272" t="s">
        <v>60</v>
      </c>
      <c r="Y9" s="3" t="s">
        <v>65</v>
      </c>
      <c r="Z9" s="3" t="s">
        <v>199</v>
      </c>
      <c r="AA9" s="3" t="s">
        <v>179</v>
      </c>
      <c r="AB9" s="3"/>
      <c r="AC9" s="3"/>
      <c r="AD9" s="3" t="s">
        <v>160</v>
      </c>
    </row>
    <row r="10" spans="2:30" ht="13.5" thickBot="1" x14ac:dyDescent="0.25">
      <c r="B10" s="19"/>
      <c r="C10" s="20" t="s">
        <v>73</v>
      </c>
      <c r="D10" s="20"/>
      <c r="E10" s="20"/>
      <c r="F10" s="21"/>
      <c r="G10" s="39"/>
      <c r="H10" s="21"/>
      <c r="I10" s="20"/>
      <c r="J10" s="20"/>
      <c r="K10" s="21"/>
      <c r="L10" s="23"/>
      <c r="M10" s="10"/>
      <c r="O10" s="31" t="str">
        <f>C7</f>
        <v>GTV Volume (cc)</v>
      </c>
      <c r="P10" s="11" t="str">
        <f ca="1">SUBSTITUTE(CELL("address",G7),"$","")</f>
        <v>G7</v>
      </c>
      <c r="Q10" s="32">
        <f t="shared" ca="1" si="0"/>
        <v>0</v>
      </c>
      <c r="R10" s="11" t="str">
        <f ca="1">VLOOKUP(CELL("format",INDIRECT(P10)),CellFormatCodes[],2,FALSE)</f>
        <v>General</v>
      </c>
      <c r="T10" s="3" t="s">
        <v>115</v>
      </c>
      <c r="U10" s="3" t="s">
        <v>72</v>
      </c>
      <c r="V10" s="3" t="s">
        <v>24</v>
      </c>
      <c r="W10" s="3" t="s">
        <v>157</v>
      </c>
      <c r="X10" s="272" t="s">
        <v>60</v>
      </c>
      <c r="Y10" s="3" t="s">
        <v>65</v>
      </c>
      <c r="Z10" s="3" t="s">
        <v>199</v>
      </c>
      <c r="AA10" s="3" t="s">
        <v>180</v>
      </c>
      <c r="AB10" s="3"/>
      <c r="AC10" s="3"/>
      <c r="AD10" s="3" t="s">
        <v>160</v>
      </c>
    </row>
    <row r="11" spans="2:30" x14ac:dyDescent="0.2">
      <c r="B11" s="36" t="s">
        <v>300</v>
      </c>
      <c r="C11" s="15"/>
      <c r="D11" s="15"/>
      <c r="E11" s="40" t="s">
        <v>301</v>
      </c>
      <c r="F11" s="41"/>
      <c r="G11" s="42"/>
      <c r="H11" s="41"/>
      <c r="I11" s="43" t="s">
        <v>302</v>
      </c>
      <c r="J11" s="15"/>
      <c r="K11" s="44" t="s">
        <v>302</v>
      </c>
      <c r="L11" s="45" t="s">
        <v>302</v>
      </c>
      <c r="M11" s="10"/>
      <c r="O11" s="31" t="str">
        <f>C8</f>
        <v>ITV Volume (cc):</v>
      </c>
      <c r="P11" s="11" t="str">
        <f ca="1">SUBSTITUTE(CELL("address",G8),"$","")</f>
        <v>G8</v>
      </c>
      <c r="Q11" s="46">
        <f t="shared" ca="1" si="0"/>
        <v>0</v>
      </c>
      <c r="R11" s="11" t="str">
        <f ca="1">VLOOKUP(CELL("format",INDIRECT(P11)),CellFormatCodes[],2,FALSE)</f>
        <v>General</v>
      </c>
      <c r="T11" s="3" t="s">
        <v>293</v>
      </c>
      <c r="U11" s="3" t="s">
        <v>73</v>
      </c>
      <c r="V11" s="3" t="s">
        <v>25</v>
      </c>
      <c r="W11" s="3" t="s">
        <v>157</v>
      </c>
      <c r="X11" s="272" t="s">
        <v>60</v>
      </c>
      <c r="Y11" s="3" t="s">
        <v>65</v>
      </c>
      <c r="Z11" s="3" t="s">
        <v>199</v>
      </c>
      <c r="AA11" s="3" t="s">
        <v>181</v>
      </c>
      <c r="AB11" s="3" t="s">
        <v>172</v>
      </c>
      <c r="AC11" s="3"/>
      <c r="AD11" s="3" t="s">
        <v>160</v>
      </c>
    </row>
    <row r="12" spans="2:30" x14ac:dyDescent="0.2">
      <c r="B12" s="47"/>
      <c r="C12" s="48"/>
      <c r="D12" s="49"/>
      <c r="E12" s="49"/>
      <c r="F12" s="49"/>
      <c r="G12" s="50" t="s">
        <v>303</v>
      </c>
      <c r="H12" s="51" t="s">
        <v>304</v>
      </c>
      <c r="I12" s="52"/>
      <c r="J12" s="49"/>
      <c r="K12" s="53" t="s">
        <v>305</v>
      </c>
      <c r="L12" s="54" t="s">
        <v>306</v>
      </c>
      <c r="M12" s="55" t="s">
        <v>307</v>
      </c>
      <c r="O12" s="31" t="str">
        <f>C9</f>
        <v>PTV Volume (cc)</v>
      </c>
      <c r="P12" s="11" t="str">
        <f ca="1">SUBSTITUTE(CELL("address",G9),"$","")</f>
        <v>G9</v>
      </c>
      <c r="Q12" s="56">
        <f t="shared" ca="1" si="0"/>
        <v>0</v>
      </c>
      <c r="R12" s="11" t="str">
        <f ca="1">VLOOKUP(CELL("format",INDIRECT(P12)),CellFormatCodes[],2,FALSE)</f>
        <v>General</v>
      </c>
      <c r="T12" s="3" t="s">
        <v>117</v>
      </c>
      <c r="U12" s="3" t="s">
        <v>74</v>
      </c>
      <c r="V12" s="3" t="s">
        <v>26</v>
      </c>
      <c r="W12" s="3" t="s">
        <v>158</v>
      </c>
      <c r="X12" s="272" t="s">
        <v>58</v>
      </c>
      <c r="Y12" s="3" t="s">
        <v>65</v>
      </c>
      <c r="Z12" s="3" t="s">
        <v>198</v>
      </c>
      <c r="AA12" s="3" t="s">
        <v>182</v>
      </c>
      <c r="AB12" s="3"/>
      <c r="AC12" s="3"/>
      <c r="AD12" s="3"/>
    </row>
    <row r="13" spans="2:30" x14ac:dyDescent="0.2">
      <c r="B13" s="47"/>
      <c r="C13" s="57"/>
      <c r="D13" s="27"/>
      <c r="E13" s="27"/>
      <c r="F13" s="28"/>
      <c r="G13" s="50" t="s">
        <v>308</v>
      </c>
      <c r="H13" s="58"/>
      <c r="I13" s="59"/>
      <c r="J13" s="27"/>
      <c r="K13" s="50" t="s">
        <v>309</v>
      </c>
      <c r="L13" s="38"/>
      <c r="M13" s="10"/>
      <c r="O13" s="31" t="str">
        <f>C10</f>
        <v>Total Lung Volume (cc)</v>
      </c>
      <c r="P13" s="11" t="str">
        <f ca="1">SUBSTITUTE(CELL("address",G10),"$","")</f>
        <v>G10</v>
      </c>
      <c r="Q13" s="46">
        <f t="shared" ca="1" si="0"/>
        <v>0</v>
      </c>
      <c r="R13" s="11" t="str">
        <f ca="1">VLOOKUP(CELL("format",INDIRECT(P13)),CellFormatCodes[],2,FALSE)</f>
        <v>General</v>
      </c>
      <c r="T13" s="3" t="s">
        <v>118</v>
      </c>
      <c r="U13" s="3" t="s">
        <v>75</v>
      </c>
      <c r="V13" s="3" t="s">
        <v>27</v>
      </c>
      <c r="W13" s="3"/>
      <c r="X13" s="272" t="s">
        <v>61</v>
      </c>
      <c r="Y13" s="3" t="s">
        <v>65</v>
      </c>
      <c r="Z13" s="3" t="s">
        <v>198</v>
      </c>
      <c r="AA13" s="3" t="s">
        <v>75</v>
      </c>
      <c r="AB13" s="3"/>
      <c r="AC13" s="3"/>
      <c r="AD13" s="3"/>
    </row>
    <row r="14" spans="2:30" x14ac:dyDescent="0.2">
      <c r="B14" s="47"/>
      <c r="C14" s="48" t="s">
        <v>76</v>
      </c>
      <c r="D14" s="49"/>
      <c r="E14" s="49"/>
      <c r="F14" s="60"/>
      <c r="G14" s="61" t="s">
        <v>310</v>
      </c>
      <c r="H14" s="28"/>
      <c r="I14" s="27"/>
      <c r="J14" s="49"/>
      <c r="K14" s="62" t="s">
        <v>311</v>
      </c>
      <c r="L14" s="63" t="str">
        <f>IF(G14="??","??",IF((AND((G14&gt;59.99%),(G14&lt;95.01%))),"Yes", "No"))</f>
        <v>??</v>
      </c>
      <c r="M14" s="64" t="s">
        <v>312</v>
      </c>
      <c r="O14" s="31" t="str">
        <f>C14</f>
        <v>Plan Normalization Value (%)</v>
      </c>
      <c r="P14" s="11" t="str">
        <f ca="1">SUBSTITUTE(CELL("address",G14),"$","")</f>
        <v>G14</v>
      </c>
      <c r="Q14" s="65" t="str">
        <f t="shared" ca="1" si="0"/>
        <v>??</v>
      </c>
      <c r="R14" s="11" t="str">
        <f ca="1">VLOOKUP(CELL("format",INDIRECT(P14)),CellFormatCodes[],2,FALSE)</f>
        <v>0.0%</v>
      </c>
      <c r="T14" s="3" t="s">
        <v>119</v>
      </c>
      <c r="U14" s="3" t="s">
        <v>76</v>
      </c>
      <c r="V14" s="3" t="s">
        <v>240</v>
      </c>
      <c r="W14" s="3" t="s">
        <v>159</v>
      </c>
      <c r="X14" s="272" t="s">
        <v>62</v>
      </c>
      <c r="Y14" s="3" t="s">
        <v>65</v>
      </c>
      <c r="Z14" s="3" t="s">
        <v>198</v>
      </c>
      <c r="AA14" s="3" t="s">
        <v>76</v>
      </c>
      <c r="AB14" s="3"/>
      <c r="AC14" s="3"/>
      <c r="AD14" s="3"/>
    </row>
    <row r="15" spans="2:30" ht="13.5" thickBot="1" x14ac:dyDescent="0.25">
      <c r="B15" s="24"/>
      <c r="C15" s="48" t="s">
        <v>239</v>
      </c>
      <c r="D15" s="49"/>
      <c r="E15" s="49"/>
      <c r="F15" s="60"/>
      <c r="G15" s="66" t="s">
        <v>310</v>
      </c>
      <c r="H15" s="67"/>
      <c r="I15" s="68"/>
      <c r="J15" s="49" t="s">
        <v>302</v>
      </c>
      <c r="K15" s="69" t="s">
        <v>313</v>
      </c>
      <c r="L15" s="63" t="str">
        <f>IF(G15="??","??",IF((AND((G15&gt;111.19%),(G15&lt;166.7%))),"Yes", "No"))</f>
        <v>??</v>
      </c>
      <c r="M15" s="10" t="s">
        <v>314</v>
      </c>
      <c r="O15" s="31" t="str">
        <f>C15</f>
        <v>Dose @COM-PTV (%)</v>
      </c>
      <c r="P15" s="11" t="str">
        <f ca="1">SUBSTITUTE(CELL("address",G15),"$","")</f>
        <v>G15</v>
      </c>
      <c r="Q15" s="65" t="str">
        <f t="shared" ca="1" si="0"/>
        <v>??</v>
      </c>
      <c r="R15" s="11" t="str">
        <f ca="1">VLOOKUP(CELL("format",INDIRECT(P15)),CellFormatCodes[],2,FALSE)</f>
        <v>0.0%</v>
      </c>
      <c r="T15" s="3" t="s">
        <v>121</v>
      </c>
      <c r="U15" s="3" t="s">
        <v>292</v>
      </c>
      <c r="V15" s="3" t="s">
        <v>30</v>
      </c>
      <c r="W15" s="3" t="s">
        <v>159</v>
      </c>
      <c r="X15" s="272" t="s">
        <v>62</v>
      </c>
      <c r="Y15" s="3" t="s">
        <v>65</v>
      </c>
      <c r="Z15" s="3" t="s">
        <v>199</v>
      </c>
      <c r="AA15" s="3" t="s">
        <v>180</v>
      </c>
      <c r="AB15" s="3"/>
      <c r="AC15" s="3"/>
      <c r="AD15" s="3" t="s">
        <v>161</v>
      </c>
    </row>
    <row r="16" spans="2:30" x14ac:dyDescent="0.2">
      <c r="B16" s="36" t="s">
        <v>315</v>
      </c>
      <c r="C16" s="43"/>
      <c r="D16" s="15"/>
      <c r="E16" s="15"/>
      <c r="F16" s="70"/>
      <c r="G16" s="71"/>
      <c r="H16" s="16"/>
      <c r="I16" s="72"/>
      <c r="J16" s="15"/>
      <c r="K16" s="73"/>
      <c r="L16" s="74"/>
      <c r="M16" s="10"/>
      <c r="O16" s="31" t="str">
        <f>C17</f>
        <v>PTV- Minimum Dose (%)</v>
      </c>
      <c r="P16" s="11" t="str">
        <f ca="1">SUBSTITUTE(CELL("address",G17),"$","")</f>
        <v>G17</v>
      </c>
      <c r="Q16" s="46" t="str">
        <f t="shared" ca="1" si="0"/>
        <v>??</v>
      </c>
      <c r="R16" s="11" t="str">
        <f ca="1">VLOOKUP(CELL("format",INDIRECT(P16)),CellFormatCodes[],2,FALSE)</f>
        <v>0.0%</v>
      </c>
      <c r="T16" s="3" t="s">
        <v>122</v>
      </c>
      <c r="U16" s="3" t="s">
        <v>79</v>
      </c>
      <c r="V16" s="3" t="s">
        <v>237</v>
      </c>
      <c r="W16" s="3" t="s">
        <v>159</v>
      </c>
      <c r="X16" s="272" t="s">
        <v>62</v>
      </c>
      <c r="Y16" s="3" t="s">
        <v>65</v>
      </c>
      <c r="Z16" s="3" t="s">
        <v>199</v>
      </c>
      <c r="AA16" s="3" t="s">
        <v>180</v>
      </c>
      <c r="AB16" s="3"/>
      <c r="AC16" s="3"/>
      <c r="AD16" s="3" t="s">
        <v>291</v>
      </c>
    </row>
    <row r="17" spans="2:30" x14ac:dyDescent="0.2">
      <c r="B17" s="24"/>
      <c r="C17" s="48" t="s">
        <v>292</v>
      </c>
      <c r="D17" s="49"/>
      <c r="E17" s="49"/>
      <c r="F17" s="60"/>
      <c r="G17" s="66" t="s">
        <v>310</v>
      </c>
      <c r="H17" s="75"/>
      <c r="I17" s="68"/>
      <c r="J17" s="49"/>
      <c r="K17" s="69" t="s">
        <v>311</v>
      </c>
      <c r="L17" s="63" t="str">
        <f>IF(G17="??","??",IF((AND((G17&gt;=60%),(G17&lt;=95%))),"Yes", "No"))</f>
        <v>??</v>
      </c>
      <c r="M17" s="10"/>
      <c r="O17" s="31" t="str">
        <f>C18</f>
        <v>PTV - V100(%)</v>
      </c>
      <c r="P17" s="11" t="str">
        <f ca="1">SUBSTITUTE(CELL("address",G18),"$","")</f>
        <v>G18</v>
      </c>
      <c r="Q17" s="46" t="str">
        <f t="shared" ca="1" si="0"/>
        <v>??</v>
      </c>
      <c r="R17" s="11" t="str">
        <f ca="1">VLOOKUP(CELL("format",INDIRECT(P17)),CellFormatCodes[],2,FALSE)</f>
        <v>0.0%</v>
      </c>
      <c r="T17" s="3" t="s">
        <v>123</v>
      </c>
      <c r="U17" s="3" t="s">
        <v>80</v>
      </c>
      <c r="V17" s="3" t="s">
        <v>236</v>
      </c>
      <c r="W17" s="3" t="s">
        <v>159</v>
      </c>
      <c r="X17" s="272" t="s">
        <v>62</v>
      </c>
      <c r="Y17" s="3" t="s">
        <v>65</v>
      </c>
      <c r="Z17" s="3" t="s">
        <v>199</v>
      </c>
      <c r="AA17" s="3" t="s">
        <v>180</v>
      </c>
      <c r="AB17" s="3"/>
      <c r="AC17" s="3"/>
      <c r="AD17" s="3" t="s">
        <v>290</v>
      </c>
    </row>
    <row r="18" spans="2:30" ht="13.5" thickBot="1" x14ac:dyDescent="0.25">
      <c r="B18" s="24"/>
      <c r="C18" s="57" t="s">
        <v>79</v>
      </c>
      <c r="D18" s="27"/>
      <c r="E18" s="27"/>
      <c r="F18" s="28"/>
      <c r="G18" s="76" t="s">
        <v>310</v>
      </c>
      <c r="H18" s="75"/>
      <c r="I18" s="77"/>
      <c r="J18" s="77"/>
      <c r="K18" s="78">
        <v>0.95</v>
      </c>
      <c r="L18" s="79" t="str">
        <f>IF(G18="??","??",(IF(G18&gt;=95%,"Yes","No")))</f>
        <v>??</v>
      </c>
      <c r="M18" s="80" t="s">
        <v>316</v>
      </c>
      <c r="O18" s="31" t="str">
        <f>C19</f>
        <v>PTV - V90 (%)</v>
      </c>
      <c r="P18" s="11" t="str">
        <f ca="1">SUBSTITUTE(CELL("address",G19),"$","")</f>
        <v>G19</v>
      </c>
      <c r="Q18" s="46" t="str">
        <f t="shared" ca="1" si="0"/>
        <v>??</v>
      </c>
      <c r="R18" s="11" t="str">
        <f ca="1">VLOOKUP(CELL("format",INDIRECT(P18)),CellFormatCodes[],2,FALSE)</f>
        <v>0.0%</v>
      </c>
      <c r="T18" s="3" t="s">
        <v>124</v>
      </c>
      <c r="U18" s="3" t="s">
        <v>81</v>
      </c>
      <c r="V18" s="3" t="s">
        <v>33</v>
      </c>
      <c r="W18" s="3" t="s">
        <v>157</v>
      </c>
      <c r="X18" s="272" t="s">
        <v>60</v>
      </c>
      <c r="Y18" s="3" t="s">
        <v>65</v>
      </c>
      <c r="Z18" s="3" t="s">
        <v>199</v>
      </c>
      <c r="AA18" s="3" t="s">
        <v>184</v>
      </c>
      <c r="AB18" s="3"/>
      <c r="AC18" s="3" t="s">
        <v>289</v>
      </c>
      <c r="AD18" s="3" t="s">
        <v>160</v>
      </c>
    </row>
    <row r="19" spans="2:30" ht="13.5" thickBot="1" x14ac:dyDescent="0.25">
      <c r="B19" s="19"/>
      <c r="C19" s="81" t="s">
        <v>80</v>
      </c>
      <c r="D19" s="20"/>
      <c r="E19" s="20"/>
      <c r="F19" s="21"/>
      <c r="G19" s="82" t="s">
        <v>310</v>
      </c>
      <c r="H19" s="83"/>
      <c r="I19" s="84"/>
      <c r="J19" s="20"/>
      <c r="K19" s="85">
        <v>0.99</v>
      </c>
      <c r="L19" s="79" t="str">
        <f>IF(G19="??","??",(IF(G19&gt;=99%,"Yes","No")))</f>
        <v>??</v>
      </c>
      <c r="M19" s="80" t="s">
        <v>317</v>
      </c>
      <c r="O19" s="31" t="str">
        <f>CONCATENATE(C21," ",D21)</f>
        <v>Location V105% - PTV (cc) =</v>
      </c>
      <c r="P19" s="11" t="str">
        <f ca="1">SUBSTITUTE(CELL("address",G21),"$","")</f>
        <v>G21</v>
      </c>
      <c r="Q19" s="86" t="str">
        <f t="shared" ca="1" si="0"/>
        <v>??</v>
      </c>
      <c r="R19" s="11" t="str">
        <f ca="1">VLOOKUP(CELL("format",INDIRECT(P19)),CellFormatCodes[],2,FALSE)</f>
        <v>General</v>
      </c>
      <c r="T19" s="3" t="s">
        <v>125</v>
      </c>
      <c r="U19" s="3" t="s">
        <v>82</v>
      </c>
      <c r="V19" s="3" t="s">
        <v>34</v>
      </c>
      <c r="W19" s="3" t="s">
        <v>157</v>
      </c>
      <c r="X19" s="272" t="s">
        <v>60</v>
      </c>
      <c r="Y19" s="3" t="s">
        <v>65</v>
      </c>
      <c r="Z19" s="3" t="s">
        <v>199</v>
      </c>
      <c r="AA19" s="3" t="s">
        <v>185</v>
      </c>
      <c r="AB19" s="3"/>
      <c r="AC19" s="3"/>
      <c r="AD19" s="3" t="s">
        <v>160</v>
      </c>
    </row>
    <row r="20" spans="2:30" x14ac:dyDescent="0.2">
      <c r="B20" s="47" t="s">
        <v>318</v>
      </c>
      <c r="C20" s="27"/>
      <c r="D20" s="27"/>
      <c r="E20" s="27"/>
      <c r="F20" s="28"/>
      <c r="G20" s="87"/>
      <c r="H20" s="28"/>
      <c r="I20" s="27"/>
      <c r="J20" s="27"/>
      <c r="K20" s="88"/>
      <c r="L20" s="89"/>
      <c r="M20" s="10"/>
      <c r="O20" s="31" t="str">
        <f>CONCATENATE(C22," ",D22)</f>
        <v>Volume V100% (cc) =</v>
      </c>
      <c r="P20" s="11" t="str">
        <f ca="1">SUBSTITUTE(CELL("address",G22),"$","")</f>
        <v>G22</v>
      </c>
      <c r="Q20" s="86" t="str">
        <f t="shared" ca="1" si="0"/>
        <v>??</v>
      </c>
      <c r="R20" s="11" t="str">
        <f ca="1">VLOOKUP(CELL("format",INDIRECT(P20)),CellFormatCodes[],2,FALSE)</f>
        <v>General</v>
      </c>
      <c r="T20" s="3" t="s">
        <v>126</v>
      </c>
      <c r="U20" s="3" t="s">
        <v>83</v>
      </c>
      <c r="V20" s="3" t="s">
        <v>35</v>
      </c>
      <c r="W20" s="3" t="s">
        <v>159</v>
      </c>
      <c r="X20" s="272" t="s">
        <v>64</v>
      </c>
      <c r="Y20" s="3" t="s">
        <v>65</v>
      </c>
      <c r="Z20" s="3" t="s">
        <v>199</v>
      </c>
      <c r="AA20" s="3" t="s">
        <v>186</v>
      </c>
      <c r="AB20" s="3"/>
      <c r="AC20" s="3"/>
      <c r="AD20" s="3" t="s">
        <v>164</v>
      </c>
    </row>
    <row r="21" spans="2:30" ht="15.75" x14ac:dyDescent="0.3">
      <c r="B21" s="47" t="s">
        <v>302</v>
      </c>
      <c r="C21" s="90" t="s">
        <v>319</v>
      </c>
      <c r="D21" s="77" t="s">
        <v>320</v>
      </c>
      <c r="E21" s="77"/>
      <c r="F21" s="91"/>
      <c r="G21" s="92" t="s">
        <v>310</v>
      </c>
      <c r="H21" s="93" t="str">
        <f>IFERROR(G21/G9,"??")</f>
        <v>??</v>
      </c>
      <c r="I21" s="77"/>
      <c r="J21" s="77"/>
      <c r="K21" s="94" t="s">
        <v>321</v>
      </c>
      <c r="L21" s="95" t="str">
        <f>IF(G21="??","??",IF(H21&lt;15%,"Yes","No"))</f>
        <v>??</v>
      </c>
      <c r="M21" s="64" t="s">
        <v>322</v>
      </c>
      <c r="O21" s="31" t="str">
        <f>CONCATENATE(C24," ",D24)</f>
        <v>Location D³2cm (%) =</v>
      </c>
      <c r="P21" s="11" t="str">
        <f ca="1">SUBSTITUTE(CELL("address",G24),"$","")</f>
        <v>G24</v>
      </c>
      <c r="Q21" s="96" t="str">
        <f t="shared" ca="1" si="0"/>
        <v>??</v>
      </c>
      <c r="R21" s="11" t="str">
        <f ca="1">VLOOKUP(CELL("format",INDIRECT(P21)),CellFormatCodes[],2,FALSE)</f>
        <v>General</v>
      </c>
      <c r="T21" s="3" t="s">
        <v>127</v>
      </c>
      <c r="U21" s="3" t="s">
        <v>84</v>
      </c>
      <c r="V21" s="3" t="s">
        <v>36</v>
      </c>
      <c r="W21" s="3" t="s">
        <v>157</v>
      </c>
      <c r="X21" s="272" t="s">
        <v>60</v>
      </c>
      <c r="Y21" s="3" t="s">
        <v>65</v>
      </c>
      <c r="Z21" s="3" t="s">
        <v>199</v>
      </c>
      <c r="AA21" s="3" t="s">
        <v>187</v>
      </c>
      <c r="AB21" s="3"/>
      <c r="AC21" s="3"/>
      <c r="AD21" s="3" t="s">
        <v>160</v>
      </c>
    </row>
    <row r="22" spans="2:30" ht="16.5" thickBot="1" x14ac:dyDescent="0.35">
      <c r="B22" s="97" t="s">
        <v>302</v>
      </c>
      <c r="C22" s="98" t="s">
        <v>160</v>
      </c>
      <c r="D22" s="20" t="s">
        <v>323</v>
      </c>
      <c r="E22" s="20"/>
      <c r="F22" s="21"/>
      <c r="G22" s="99" t="s">
        <v>310</v>
      </c>
      <c r="H22" s="100" t="s">
        <v>310</v>
      </c>
      <c r="I22" s="101" t="s">
        <v>302</v>
      </c>
      <c r="J22" s="20"/>
      <c r="K22" s="102" t="s">
        <v>324</v>
      </c>
      <c r="L22" s="103" t="s">
        <v>310</v>
      </c>
      <c r="M22" s="10" t="s">
        <v>325</v>
      </c>
      <c r="O22" s="31" t="str">
        <f>C25</f>
        <v>Volume</v>
      </c>
      <c r="P22" s="11" t="str">
        <f ca="1">SUBSTITUTE(CELL("address",G25),"$","")</f>
        <v>G25</v>
      </c>
      <c r="Q22" s="96" t="str">
        <f t="shared" ca="1" si="0"/>
        <v xml:space="preserve"> ??</v>
      </c>
      <c r="R22" s="11" t="str">
        <f ca="1">VLOOKUP(CELL("format",INDIRECT(P22)),CellFormatCodes[],2,FALSE)</f>
        <v>General</v>
      </c>
      <c r="T22" s="3" t="s">
        <v>128</v>
      </c>
      <c r="U22" s="3" t="s">
        <v>85</v>
      </c>
      <c r="V22" s="3" t="s">
        <v>37</v>
      </c>
      <c r="W22" s="3" t="s">
        <v>158</v>
      </c>
      <c r="X22" s="272" t="s">
        <v>64</v>
      </c>
      <c r="Y22" s="3" t="s">
        <v>65</v>
      </c>
      <c r="Z22" s="3" t="s">
        <v>199</v>
      </c>
      <c r="AA22" s="3" t="s">
        <v>181</v>
      </c>
      <c r="AB22" s="3" t="s">
        <v>173</v>
      </c>
      <c r="AC22" s="3"/>
      <c r="AD22" s="3" t="s">
        <v>165</v>
      </c>
    </row>
    <row r="23" spans="2:30" x14ac:dyDescent="0.2">
      <c r="B23" s="36" t="s">
        <v>326</v>
      </c>
      <c r="C23" s="15"/>
      <c r="D23" s="15"/>
      <c r="E23" s="15"/>
      <c r="F23" s="16"/>
      <c r="G23" s="73"/>
      <c r="H23" s="16"/>
      <c r="I23" s="15"/>
      <c r="J23" s="15"/>
      <c r="K23" s="73"/>
      <c r="L23" s="74"/>
      <c r="M23" s="10"/>
      <c r="O23" s="31" t="str">
        <f>C29</f>
        <v>Mean Dose (contralateral lung)</v>
      </c>
      <c r="P23" s="11" t="str">
        <f ca="1">SUBSTITUTE(CELL("address",G29),"$","")</f>
        <v>G29</v>
      </c>
      <c r="Q23" s="96" t="str">
        <f t="shared" ca="1" si="0"/>
        <v>??</v>
      </c>
      <c r="R23" s="11" t="str">
        <f ca="1">VLOOKUP(CELL("format",INDIRECT(P23)),CellFormatCodes[],2,FALSE)</f>
        <v>General</v>
      </c>
      <c r="T23" s="3" t="s">
        <v>129</v>
      </c>
      <c r="U23" s="3" t="s">
        <v>86</v>
      </c>
      <c r="V23" s="3" t="s">
        <v>38</v>
      </c>
      <c r="W23" s="3" t="s">
        <v>158</v>
      </c>
      <c r="X23" s="272" t="s">
        <v>64</v>
      </c>
      <c r="Y23" s="3" t="s">
        <v>65</v>
      </c>
      <c r="Z23" s="3" t="s">
        <v>199</v>
      </c>
      <c r="AA23" s="3" t="s">
        <v>181</v>
      </c>
      <c r="AB23" s="3" t="s">
        <v>172</v>
      </c>
      <c r="AC23" s="3"/>
      <c r="AD23" s="3" t="s">
        <v>165</v>
      </c>
    </row>
    <row r="24" spans="2:30" ht="15.75" x14ac:dyDescent="0.3">
      <c r="B24" s="47" t="s">
        <v>302</v>
      </c>
      <c r="C24" s="90" t="s">
        <v>319</v>
      </c>
      <c r="D24" s="104" t="s">
        <v>327</v>
      </c>
      <c r="E24" s="77"/>
      <c r="F24" s="91"/>
      <c r="G24" s="92" t="s">
        <v>310</v>
      </c>
      <c r="H24" s="105"/>
      <c r="I24" s="106"/>
      <c r="J24" s="77"/>
      <c r="K24" s="107" t="s">
        <v>505</v>
      </c>
      <c r="L24" s="95" t="s">
        <v>310</v>
      </c>
      <c r="M24" s="64" t="s">
        <v>328</v>
      </c>
      <c r="O24" s="31" t="str">
        <f>C30</f>
        <v>Mean Dose (Total lung)</v>
      </c>
      <c r="P24" s="11" t="str">
        <f ca="1">SUBSTITUTE(CELL("address",G30),"$","")</f>
        <v>G30</v>
      </c>
      <c r="Q24" s="96" t="str">
        <f t="shared" ca="1" si="0"/>
        <v>??</v>
      </c>
      <c r="R24" s="11" t="str">
        <f ca="1">VLOOKUP(CELL("format",INDIRECT(P24)),CellFormatCodes[],2,FALSE)</f>
        <v>General</v>
      </c>
      <c r="T24" s="3" t="s">
        <v>130</v>
      </c>
      <c r="U24" s="3" t="s">
        <v>87</v>
      </c>
      <c r="V24" s="3" t="s">
        <v>39</v>
      </c>
      <c r="W24" s="3" t="s">
        <v>159</v>
      </c>
      <c r="X24" s="272" t="s">
        <v>62</v>
      </c>
      <c r="Y24" s="3" t="s">
        <v>65</v>
      </c>
      <c r="Z24" s="3" t="s">
        <v>199</v>
      </c>
      <c r="AA24" s="3" t="s">
        <v>181</v>
      </c>
      <c r="AB24" s="3" t="s">
        <v>172</v>
      </c>
      <c r="AC24" s="3"/>
      <c r="AD24" s="3" t="s">
        <v>166</v>
      </c>
    </row>
    <row r="25" spans="2:30" ht="16.5" thickBot="1" x14ac:dyDescent="0.35">
      <c r="B25" s="97" t="s">
        <v>302</v>
      </c>
      <c r="C25" s="98" t="s">
        <v>160</v>
      </c>
      <c r="D25" s="108" t="s">
        <v>329</v>
      </c>
      <c r="E25" s="20"/>
      <c r="F25" s="109"/>
      <c r="G25" s="110" t="s">
        <v>330</v>
      </c>
      <c r="H25" s="111" t="s">
        <v>310</v>
      </c>
      <c r="I25" s="112" t="s">
        <v>302</v>
      </c>
      <c r="J25" s="20"/>
      <c r="K25" s="113" t="s">
        <v>505</v>
      </c>
      <c r="L25" s="114" t="s">
        <v>310</v>
      </c>
      <c r="M25" s="64" t="s">
        <v>331</v>
      </c>
      <c r="O25" s="31" t="str">
        <f>C31</f>
        <v>V20 (Total Lung) in %</v>
      </c>
      <c r="P25" s="11" t="str">
        <f ca="1">SUBSTITUTE(CELL("address",G31),"$","")</f>
        <v>G31</v>
      </c>
      <c r="Q25" s="96" t="str">
        <f t="shared" ca="1" si="0"/>
        <v>??</v>
      </c>
      <c r="R25" s="11" t="str">
        <f ca="1">VLOOKUP(CELL("format",INDIRECT(P25)),CellFormatCodes[],2,FALSE)</f>
        <v>0.0%</v>
      </c>
      <c r="T25" s="3" t="s">
        <v>131</v>
      </c>
      <c r="U25" s="3" t="s">
        <v>88</v>
      </c>
      <c r="V25" s="3" t="s">
        <v>40</v>
      </c>
      <c r="W25" s="3" t="s">
        <v>157</v>
      </c>
      <c r="X25" s="272" t="s">
        <v>60</v>
      </c>
      <c r="Y25" s="3" t="s">
        <v>65</v>
      </c>
      <c r="Z25" s="3" t="s">
        <v>199</v>
      </c>
      <c r="AA25" s="3" t="s">
        <v>181</v>
      </c>
      <c r="AB25" s="3" t="s">
        <v>172</v>
      </c>
      <c r="AC25" s="3"/>
      <c r="AD25" s="3" t="s">
        <v>167</v>
      </c>
    </row>
    <row r="26" spans="2:30" x14ac:dyDescent="0.2">
      <c r="B26" s="47" t="s">
        <v>332</v>
      </c>
      <c r="C26" s="27"/>
      <c r="D26" s="27"/>
      <c r="E26" s="27"/>
      <c r="F26" s="28"/>
      <c r="G26" s="50" t="s">
        <v>333</v>
      </c>
      <c r="H26" s="115" t="s">
        <v>304</v>
      </c>
      <c r="I26" s="116"/>
      <c r="J26" s="116"/>
      <c r="K26" s="117" t="s">
        <v>334</v>
      </c>
      <c r="L26" s="118"/>
      <c r="M26" s="10"/>
      <c r="O26" s="31" t="str">
        <f>CONCATENATE(C32," ",F32)</f>
        <v xml:space="preserve">Lung-Basic Function </v>
      </c>
      <c r="P26" s="11" t="str">
        <f ca="1">SUBSTITUTE(CELL("address",G32),"$","")</f>
        <v>G32</v>
      </c>
      <c r="Q26" s="96" t="str">
        <f t="shared" ca="1" si="0"/>
        <v>??</v>
      </c>
      <c r="R26" s="11" t="str">
        <f ca="1">VLOOKUP(CELL("format",INDIRECT(P26)),CellFormatCodes[],2,FALSE)</f>
        <v>General</v>
      </c>
      <c r="T26" s="3" t="s">
        <v>132</v>
      </c>
      <c r="U26" s="3" t="s">
        <v>89</v>
      </c>
      <c r="V26" s="3" t="s">
        <v>41</v>
      </c>
      <c r="W26" s="3" t="s">
        <v>157</v>
      </c>
      <c r="X26" s="272" t="s">
        <v>60</v>
      </c>
      <c r="Y26" s="3" t="s">
        <v>65</v>
      </c>
      <c r="Z26" s="3" t="s">
        <v>199</v>
      </c>
      <c r="AA26" s="3" t="s">
        <v>181</v>
      </c>
      <c r="AB26" s="3" t="s">
        <v>172</v>
      </c>
      <c r="AC26" s="3"/>
      <c r="AD26" s="3" t="s">
        <v>168</v>
      </c>
    </row>
    <row r="27" spans="2:30" ht="13.5" thickBot="1" x14ac:dyDescent="0.25">
      <c r="B27" s="47" t="s">
        <v>302</v>
      </c>
      <c r="C27" s="27"/>
      <c r="D27" s="27"/>
      <c r="E27" s="27"/>
      <c r="F27" s="28"/>
      <c r="G27" s="50" t="s">
        <v>335</v>
      </c>
      <c r="H27" s="115"/>
      <c r="I27" s="116"/>
      <c r="J27" s="116"/>
      <c r="K27" s="119" t="s">
        <v>336</v>
      </c>
      <c r="L27" s="118"/>
      <c r="M27" s="10"/>
      <c r="O27" s="31" t="str">
        <f>CONCATENATE(C33," ",F33)</f>
        <v xml:space="preserve">Lung-Pneumonitis </v>
      </c>
      <c r="P27" s="11" t="str">
        <f ca="1">SUBSTITUTE(CELL("address",G33),"$","")</f>
        <v>G33</v>
      </c>
      <c r="Q27" s="96" t="str">
        <f t="shared" ca="1" si="0"/>
        <v>??</v>
      </c>
      <c r="R27" s="11" t="str">
        <f ca="1">VLOOKUP(CELL("format",INDIRECT(P27)),CellFormatCodes[],2,FALSE)</f>
        <v>General</v>
      </c>
      <c r="T27" s="3" t="s">
        <v>133</v>
      </c>
      <c r="U27" s="3" t="s">
        <v>288</v>
      </c>
      <c r="V27" s="3" t="s">
        <v>42</v>
      </c>
      <c r="W27" s="3" t="s">
        <v>158</v>
      </c>
      <c r="X27" s="272" t="s">
        <v>64</v>
      </c>
      <c r="Y27" s="3" t="s">
        <v>65</v>
      </c>
      <c r="Z27" s="3" t="s">
        <v>199</v>
      </c>
      <c r="AA27" s="3" t="s">
        <v>188</v>
      </c>
      <c r="AB27" s="3"/>
      <c r="AC27" s="3"/>
      <c r="AD27" s="3" t="s">
        <v>164</v>
      </c>
    </row>
    <row r="28" spans="2:30" x14ac:dyDescent="0.2">
      <c r="B28" s="47" t="s">
        <v>302</v>
      </c>
      <c r="C28" s="36" t="s">
        <v>337</v>
      </c>
      <c r="D28" s="15"/>
      <c r="E28" s="15"/>
      <c r="F28" s="16"/>
      <c r="G28" s="73"/>
      <c r="H28" s="16"/>
      <c r="I28" s="15"/>
      <c r="J28" s="15"/>
      <c r="K28" s="73"/>
      <c r="L28" s="74"/>
      <c r="M28" s="10"/>
      <c r="O28" s="31" t="str">
        <f>CONCATENATE(C35," ",F35)</f>
        <v>Aorta  (max point dose)</v>
      </c>
      <c r="P28" s="11" t="str">
        <f t="shared" ref="P28:P45" ca="1" si="1">SUBSTITUTE(CELL("address",G35),"$","")</f>
        <v>G35</v>
      </c>
      <c r="Q28" s="96" t="str">
        <f t="shared" ca="1" si="0"/>
        <v>??</v>
      </c>
      <c r="R28" s="11" t="str">
        <f ca="1">VLOOKUP(CELL("format",INDIRECT(P28)),CellFormatCodes[],2,FALSE)</f>
        <v>General</v>
      </c>
      <c r="T28" s="3" t="s">
        <v>286</v>
      </c>
      <c r="U28" s="3" t="s">
        <v>287</v>
      </c>
      <c r="V28" s="3" t="s">
        <v>43</v>
      </c>
      <c r="W28" s="3" t="s">
        <v>157</v>
      </c>
      <c r="X28" s="272" t="s">
        <v>60</v>
      </c>
      <c r="Y28" s="3" t="s">
        <v>65</v>
      </c>
      <c r="Z28" s="3" t="s">
        <v>199</v>
      </c>
      <c r="AA28" s="3" t="s">
        <v>188</v>
      </c>
      <c r="AB28" s="3"/>
      <c r="AC28" s="3"/>
      <c r="AD28" s="3" t="s">
        <v>260</v>
      </c>
    </row>
    <row r="29" spans="2:30" x14ac:dyDescent="0.2">
      <c r="B29" s="24"/>
      <c r="C29" s="24" t="s">
        <v>338</v>
      </c>
      <c r="D29" s="27"/>
      <c r="E29" s="27"/>
      <c r="F29" s="28"/>
      <c r="G29" s="120" t="s">
        <v>310</v>
      </c>
      <c r="H29" s="91"/>
      <c r="I29" s="77"/>
      <c r="J29" s="77"/>
      <c r="K29" s="94"/>
      <c r="L29" s="95" t="s">
        <v>310</v>
      </c>
      <c r="M29" s="10"/>
      <c r="O29" s="31" t="str">
        <f>CONCATENATE(C35," ",F36)</f>
        <v>Aorta  V40Gy=</v>
      </c>
      <c r="P29" s="11" t="str">
        <f t="shared" ca="1" si="1"/>
        <v>G36</v>
      </c>
      <c r="Q29" s="96" t="str">
        <f t="shared" ca="1" si="0"/>
        <v>??</v>
      </c>
      <c r="R29" s="11" t="str">
        <f ca="1">VLOOKUP(CELL("format",INDIRECT(P29)),CellFormatCodes[],2,FALSE)</f>
        <v>General</v>
      </c>
      <c r="T29" s="3" t="s">
        <v>134</v>
      </c>
      <c r="U29" s="3" t="s">
        <v>91</v>
      </c>
      <c r="V29" s="3" t="s">
        <v>44</v>
      </c>
      <c r="W29" s="3" t="s">
        <v>158</v>
      </c>
      <c r="X29" s="272" t="s">
        <v>64</v>
      </c>
      <c r="Y29" s="3" t="s">
        <v>65</v>
      </c>
      <c r="Z29" s="3" t="s">
        <v>199</v>
      </c>
      <c r="AA29" s="3" t="s">
        <v>189</v>
      </c>
      <c r="AB29" s="3"/>
      <c r="AC29" s="3"/>
      <c r="AD29" s="3" t="s">
        <v>164</v>
      </c>
    </row>
    <row r="30" spans="2:30" x14ac:dyDescent="0.2">
      <c r="B30" s="24"/>
      <c r="C30" s="24" t="s">
        <v>339</v>
      </c>
      <c r="D30" s="27"/>
      <c r="E30" s="27"/>
      <c r="F30" s="28"/>
      <c r="G30" s="121" t="s">
        <v>310</v>
      </c>
      <c r="H30" s="122"/>
      <c r="I30" s="123"/>
      <c r="J30" s="123"/>
      <c r="K30" s="124"/>
      <c r="L30" s="125" t="s">
        <v>310</v>
      </c>
      <c r="M30" s="10"/>
      <c r="O30" s="31" t="str">
        <f>CONCATENATE(C37," ",F37)</f>
        <v>Artery-Pulmonary (max point dose)</v>
      </c>
      <c r="P30" s="11" t="str">
        <f t="shared" ca="1" si="1"/>
        <v>G37</v>
      </c>
      <c r="Q30" s="96" t="str">
        <f t="shared" ca="1" si="0"/>
        <v>??</v>
      </c>
      <c r="R30" s="11" t="str">
        <f ca="1">VLOOKUP(CELL("format",INDIRECT(P30)),CellFormatCodes[],2,FALSE)</f>
        <v>General</v>
      </c>
      <c r="T30" s="3" t="s">
        <v>284</v>
      </c>
      <c r="U30" s="3" t="s">
        <v>285</v>
      </c>
      <c r="V30" s="3" t="s">
        <v>45</v>
      </c>
      <c r="W30" s="3" t="s">
        <v>157</v>
      </c>
      <c r="X30" s="272" t="s">
        <v>60</v>
      </c>
      <c r="Y30" s="3" t="s">
        <v>65</v>
      </c>
      <c r="Z30" s="3" t="s">
        <v>199</v>
      </c>
      <c r="AA30" s="3" t="s">
        <v>189</v>
      </c>
      <c r="AB30" s="3"/>
      <c r="AC30" s="3"/>
      <c r="AD30" s="3" t="s">
        <v>260</v>
      </c>
    </row>
    <row r="31" spans="2:30" ht="14.25" x14ac:dyDescent="0.25">
      <c r="B31" s="24"/>
      <c r="C31" s="24" t="s">
        <v>340</v>
      </c>
      <c r="D31" s="27"/>
      <c r="E31" s="275" t="s">
        <v>341</v>
      </c>
      <c r="F31" s="276"/>
      <c r="G31" s="76" t="s">
        <v>310</v>
      </c>
      <c r="H31" s="126" t="s">
        <v>302</v>
      </c>
      <c r="I31" s="77"/>
      <c r="J31" s="77"/>
      <c r="K31" s="127" t="s">
        <v>342</v>
      </c>
      <c r="L31" s="128" t="s">
        <v>310</v>
      </c>
      <c r="M31" s="129" t="s">
        <v>343</v>
      </c>
      <c r="O31" s="31" t="str">
        <f>CONCATENATE(C37," ",F38)</f>
        <v>Artery-Pulmonary V40Gy=</v>
      </c>
      <c r="P31" s="11" t="str">
        <f t="shared" ca="1" si="1"/>
        <v>G38</v>
      </c>
      <c r="Q31" s="96" t="str">
        <f t="shared" ca="1" si="0"/>
        <v>??</v>
      </c>
      <c r="R31" s="11" t="str">
        <f ca="1">VLOOKUP(CELL("format",INDIRECT(P31)),CellFormatCodes[],2,FALSE)</f>
        <v>General</v>
      </c>
      <c r="T31" s="3" t="s">
        <v>135</v>
      </c>
      <c r="U31" s="3" t="s">
        <v>92</v>
      </c>
      <c r="V31" s="3" t="s">
        <v>46</v>
      </c>
      <c r="W31" s="3" t="s">
        <v>158</v>
      </c>
      <c r="X31" s="272" t="s">
        <v>64</v>
      </c>
      <c r="Y31" s="3" t="s">
        <v>65</v>
      </c>
      <c r="Z31" s="3" t="s">
        <v>199</v>
      </c>
      <c r="AA31" s="3" t="s">
        <v>190</v>
      </c>
      <c r="AB31" s="3"/>
      <c r="AC31" s="3"/>
      <c r="AD31" s="3" t="s">
        <v>164</v>
      </c>
    </row>
    <row r="32" spans="2:30" ht="14.25" x14ac:dyDescent="0.25">
      <c r="B32" s="24"/>
      <c r="C32" s="24" t="s">
        <v>88</v>
      </c>
      <c r="D32" s="27"/>
      <c r="E32" s="275" t="s">
        <v>344</v>
      </c>
      <c r="F32" s="276"/>
      <c r="G32" s="92" t="s">
        <v>310</v>
      </c>
      <c r="H32" s="130"/>
      <c r="I32" s="77"/>
      <c r="J32" s="77"/>
      <c r="K32" s="131">
        <v>1500</v>
      </c>
      <c r="L32" s="132" t="str">
        <f>IF(G32="??","??",IF(G32&lt;=K32,"Yes","No"))</f>
        <v>??</v>
      </c>
      <c r="M32" s="133" t="s">
        <v>345</v>
      </c>
      <c r="O32" s="31" t="str">
        <f>CONCATENATE(C39," ",F39)</f>
        <v>Spinal Canal (max point dose)</v>
      </c>
      <c r="P32" s="11" t="str">
        <f t="shared" ca="1" si="1"/>
        <v>G39</v>
      </c>
      <c r="Q32" s="96" t="str">
        <f t="shared" ca="1" si="0"/>
        <v>??</v>
      </c>
      <c r="R32" s="11" t="str">
        <f ca="1">VLOOKUP(CELL("format",INDIRECT(P32)),CellFormatCodes[],2,FALSE)</f>
        <v>General</v>
      </c>
      <c r="T32" s="3" t="s">
        <v>282</v>
      </c>
      <c r="U32" s="3" t="s">
        <v>283</v>
      </c>
      <c r="V32" s="3" t="s">
        <v>47</v>
      </c>
      <c r="W32" s="3" t="s">
        <v>157</v>
      </c>
      <c r="X32" s="272" t="s">
        <v>60</v>
      </c>
      <c r="Y32" s="3" t="s">
        <v>65</v>
      </c>
      <c r="Z32" s="3" t="s">
        <v>199</v>
      </c>
      <c r="AA32" s="3" t="s">
        <v>190</v>
      </c>
      <c r="AB32" s="3"/>
      <c r="AC32" s="3"/>
      <c r="AD32" s="3" t="s">
        <v>281</v>
      </c>
    </row>
    <row r="33" spans="2:30" ht="15" thickBot="1" x14ac:dyDescent="0.3">
      <c r="B33" s="24"/>
      <c r="C33" s="134" t="s">
        <v>89</v>
      </c>
      <c r="D33" s="27"/>
      <c r="E33" s="277" t="s">
        <v>346</v>
      </c>
      <c r="F33" s="278"/>
      <c r="G33" s="135" t="s">
        <v>310</v>
      </c>
      <c r="H33" s="130"/>
      <c r="I33" s="27"/>
      <c r="J33" s="27"/>
      <c r="K33" s="117">
        <v>1000</v>
      </c>
      <c r="L33" s="132" t="str">
        <f>IF(G33="??","??",IF(G33&lt;=K33,"Yes","No"))</f>
        <v>??</v>
      </c>
      <c r="M33" s="133" t="s">
        <v>345</v>
      </c>
      <c r="O33" s="31" t="str">
        <f>CONCATENATE(C39," ",F40)</f>
        <v>Spinal Canal V20.8Gy=</v>
      </c>
      <c r="P33" s="11" t="str">
        <f t="shared" ca="1" si="1"/>
        <v>G40</v>
      </c>
      <c r="Q33" s="96" t="str">
        <f t="shared" ca="1" si="0"/>
        <v>??</v>
      </c>
      <c r="R33" s="11" t="str">
        <f ca="1">VLOOKUP(CELL("format",INDIRECT(P33)),CellFormatCodes[],2,FALSE)</f>
        <v>General</v>
      </c>
      <c r="T33" s="3" t="s">
        <v>279</v>
      </c>
      <c r="U33" s="3" t="s">
        <v>280</v>
      </c>
      <c r="V33" s="3" t="s">
        <v>48</v>
      </c>
      <c r="W33" s="3" t="s">
        <v>157</v>
      </c>
      <c r="X33" s="272" t="s">
        <v>60</v>
      </c>
      <c r="Y33" s="3" t="s">
        <v>65</v>
      </c>
      <c r="Z33" s="3" t="s">
        <v>199</v>
      </c>
      <c r="AA33" s="3" t="s">
        <v>190</v>
      </c>
      <c r="AB33" s="3"/>
      <c r="AC33" s="3"/>
      <c r="AD33" s="3" t="s">
        <v>278</v>
      </c>
    </row>
    <row r="34" spans="2:30" x14ac:dyDescent="0.2">
      <c r="B34" s="47" t="s">
        <v>302</v>
      </c>
      <c r="C34" s="36" t="s">
        <v>347</v>
      </c>
      <c r="D34" s="15"/>
      <c r="E34" s="15"/>
      <c r="F34" s="16"/>
      <c r="G34" s="73"/>
      <c r="H34" s="16"/>
      <c r="I34" s="15"/>
      <c r="J34" s="15"/>
      <c r="K34" s="73"/>
      <c r="L34" s="18"/>
      <c r="M34" s="10"/>
      <c r="O34" s="31" t="str">
        <f>CONCATENATE(C39," ",F41)</f>
        <v>Spinal Canal V13.6Gy=</v>
      </c>
      <c r="P34" s="11" t="str">
        <f t="shared" ca="1" si="1"/>
        <v>G41</v>
      </c>
      <c r="Q34" s="96" t="str">
        <f t="shared" ca="1" si="0"/>
        <v>??</v>
      </c>
      <c r="R34" s="11" t="str">
        <f ca="1">VLOOKUP(CELL("format",INDIRECT(P34)),CellFormatCodes[],2,FALSE)</f>
        <v>General</v>
      </c>
      <c r="T34" s="3" t="s">
        <v>136</v>
      </c>
      <c r="U34" s="3" t="s">
        <v>277</v>
      </c>
      <c r="V34" s="3" t="s">
        <v>49</v>
      </c>
      <c r="W34" s="3" t="s">
        <v>158</v>
      </c>
      <c r="X34" s="272" t="s">
        <v>64</v>
      </c>
      <c r="Y34" s="3" t="s">
        <v>65</v>
      </c>
      <c r="Z34" s="3" t="s">
        <v>199</v>
      </c>
      <c r="AA34" s="3" t="s">
        <v>191</v>
      </c>
      <c r="AB34" s="3"/>
      <c r="AC34" s="3"/>
      <c r="AD34" s="3" t="s">
        <v>164</v>
      </c>
    </row>
    <row r="35" spans="2:30" x14ac:dyDescent="0.2">
      <c r="B35" s="24"/>
      <c r="C35" s="136" t="s">
        <v>348</v>
      </c>
      <c r="D35" s="49" t="s">
        <v>302</v>
      </c>
      <c r="E35" s="77"/>
      <c r="F35" s="137" t="s">
        <v>349</v>
      </c>
      <c r="G35" s="138" t="s">
        <v>310</v>
      </c>
      <c r="H35" s="60"/>
      <c r="I35" s="49"/>
      <c r="J35" s="49"/>
      <c r="K35" s="53">
        <v>4800</v>
      </c>
      <c r="L35" s="95" t="str">
        <f>IF(G35="??","??",IF(G35&lt;=4800,"Yes","No"))</f>
        <v>??</v>
      </c>
      <c r="M35" s="64" t="s">
        <v>350</v>
      </c>
      <c r="O35" s="31" t="str">
        <f>CONCATENATE(C42," ",F42)</f>
        <v>Spinal Canal-PRV 5mm (max point dose)</v>
      </c>
      <c r="P35" s="11" t="str">
        <f t="shared" ca="1" si="1"/>
        <v>G42</v>
      </c>
      <c r="Q35" s="96" t="str">
        <f t="shared" ca="1" si="0"/>
        <v>??</v>
      </c>
      <c r="R35" s="11" t="str">
        <f ca="1">VLOOKUP(CELL("format",INDIRECT(P35)),CellFormatCodes[],2,FALSE)</f>
        <v>General</v>
      </c>
      <c r="T35" s="3" t="s">
        <v>137</v>
      </c>
      <c r="U35" s="3" t="s">
        <v>94</v>
      </c>
      <c r="V35" s="3" t="s">
        <v>50</v>
      </c>
      <c r="W35" s="3" t="s">
        <v>158</v>
      </c>
      <c r="X35" s="272" t="s">
        <v>64</v>
      </c>
      <c r="Y35" s="3" t="s">
        <v>65</v>
      </c>
      <c r="Z35" s="3" t="s">
        <v>199</v>
      </c>
      <c r="AA35" s="3" t="s">
        <v>192</v>
      </c>
      <c r="AB35" s="3"/>
      <c r="AC35" s="3"/>
      <c r="AD35" s="3" t="s">
        <v>164</v>
      </c>
    </row>
    <row r="36" spans="2:30" ht="14.25" x14ac:dyDescent="0.2">
      <c r="B36" s="24"/>
      <c r="C36" s="139"/>
      <c r="D36" s="140" t="s">
        <v>351</v>
      </c>
      <c r="E36" s="123"/>
      <c r="F36" s="141" t="s">
        <v>352</v>
      </c>
      <c r="G36" s="142" t="str">
        <f>IF(G35&lt;=4000,"OK","??")</f>
        <v>??</v>
      </c>
      <c r="H36" s="91" t="s">
        <v>302</v>
      </c>
      <c r="I36" s="77"/>
      <c r="J36" s="77"/>
      <c r="K36" s="143">
        <v>10</v>
      </c>
      <c r="L36" s="95" t="str">
        <f>IF(G36="??","??",IF(G36&lt;=10,"Yes",IF(G36="OK","Yes","No")))</f>
        <v>??</v>
      </c>
      <c r="M36" s="10" t="s">
        <v>350</v>
      </c>
      <c r="O36" s="31" t="str">
        <f>CONCATENATE(C43," ",F43)</f>
        <v>Ipsilat. Brach. Plex. (max point dose)</v>
      </c>
      <c r="P36" s="11" t="str">
        <f t="shared" ca="1" si="1"/>
        <v>G43</v>
      </c>
      <c r="Q36" s="96" t="str">
        <f t="shared" ca="1" si="0"/>
        <v>??</v>
      </c>
      <c r="R36" s="11" t="str">
        <f ca="1">VLOOKUP(CELL("format",INDIRECT(P36)),CellFormatCodes[],2,FALSE)</f>
        <v>General</v>
      </c>
      <c r="T36" s="3" t="s">
        <v>275</v>
      </c>
      <c r="U36" s="3" t="s">
        <v>276</v>
      </c>
      <c r="V36" s="3" t="s">
        <v>51</v>
      </c>
      <c r="W36" s="3" t="s">
        <v>157</v>
      </c>
      <c r="X36" s="272" t="s">
        <v>60</v>
      </c>
      <c r="Y36" s="3" t="s">
        <v>65</v>
      </c>
      <c r="Z36" s="3" t="s">
        <v>199</v>
      </c>
      <c r="AA36" s="3" t="s">
        <v>192</v>
      </c>
      <c r="AB36" s="3"/>
      <c r="AC36" s="3"/>
      <c r="AD36" s="3" t="s">
        <v>274</v>
      </c>
    </row>
    <row r="37" spans="2:30" x14ac:dyDescent="0.2">
      <c r="B37" s="24"/>
      <c r="C37" s="134" t="s">
        <v>353</v>
      </c>
      <c r="D37" s="27"/>
      <c r="E37" s="144"/>
      <c r="F37" s="137" t="s">
        <v>349</v>
      </c>
      <c r="G37" s="142" t="s">
        <v>310</v>
      </c>
      <c r="H37" s="145" t="s">
        <v>302</v>
      </c>
      <c r="I37" s="77"/>
      <c r="J37" s="77"/>
      <c r="K37" s="143">
        <v>4800</v>
      </c>
      <c r="L37" s="95" t="str">
        <f>IF(G37="??","??",IF(G37&lt;=4800,"Yes","No"))</f>
        <v>??</v>
      </c>
      <c r="M37" s="10" t="s">
        <v>350</v>
      </c>
      <c r="O37" s="31" t="str">
        <f>CONCATENATE(C43," ",F44)</f>
        <v>Ipsilat. Brach. Plex. V23.6Gy=</v>
      </c>
      <c r="P37" s="11" t="str">
        <f t="shared" ca="1" si="1"/>
        <v>G44</v>
      </c>
      <c r="Q37" s="96" t="str">
        <f t="shared" ca="1" si="0"/>
        <v>??</v>
      </c>
      <c r="R37" s="11" t="str">
        <f ca="1">VLOOKUP(CELL("format",INDIRECT(P37)),CellFormatCodes[],2,FALSE)</f>
        <v>General</v>
      </c>
      <c r="T37" s="3" t="s">
        <v>138</v>
      </c>
      <c r="U37" s="3" t="s">
        <v>273</v>
      </c>
      <c r="V37" s="3" t="s">
        <v>52</v>
      </c>
      <c r="W37" s="3" t="s">
        <v>157</v>
      </c>
      <c r="X37" s="272" t="s">
        <v>60</v>
      </c>
      <c r="Y37" s="3" t="s">
        <v>65</v>
      </c>
      <c r="Z37" s="3" t="s">
        <v>199</v>
      </c>
      <c r="AA37" s="3" t="s">
        <v>95</v>
      </c>
      <c r="AB37" s="3"/>
      <c r="AC37" s="3"/>
      <c r="AD37" s="3" t="s">
        <v>169</v>
      </c>
    </row>
    <row r="38" spans="2:30" ht="14.25" x14ac:dyDescent="0.2">
      <c r="B38" s="24"/>
      <c r="C38" s="139"/>
      <c r="D38" s="140" t="s">
        <v>351</v>
      </c>
      <c r="E38" s="123"/>
      <c r="F38" s="141" t="s">
        <v>352</v>
      </c>
      <c r="G38" s="142" t="str">
        <f>IF(G37&lt;=4000,"OK","??")</f>
        <v>??</v>
      </c>
      <c r="H38" s="91"/>
      <c r="I38" s="77"/>
      <c r="J38" s="77"/>
      <c r="K38" s="143">
        <v>10</v>
      </c>
      <c r="L38" s="95" t="str">
        <f>IF(G38="??","??",IF(G38&lt;=10,"Yes",IF(G38="OK","Yes","No")))</f>
        <v>??</v>
      </c>
      <c r="M38" s="64" t="s">
        <v>350</v>
      </c>
      <c r="O38" s="31" t="str">
        <f>CONCATENATE(C45," ",F45)</f>
        <v>Skin V30Gy=</v>
      </c>
      <c r="P38" s="11" t="str">
        <f t="shared" ca="1" si="1"/>
        <v>G45</v>
      </c>
      <c r="Q38" s="96" t="str">
        <f t="shared" ca="1" si="0"/>
        <v>??</v>
      </c>
      <c r="R38" s="11" t="str">
        <f ca="1">VLOOKUP(CELL("format",INDIRECT(P38)),CellFormatCodes[],2,FALSE)</f>
        <v>General</v>
      </c>
      <c r="T38" s="3" t="s">
        <v>139</v>
      </c>
      <c r="U38" s="3" t="s">
        <v>96</v>
      </c>
      <c r="V38" s="3" t="s">
        <v>272</v>
      </c>
      <c r="W38" s="3" t="s">
        <v>158</v>
      </c>
      <c r="X38" s="272" t="s">
        <v>64</v>
      </c>
      <c r="Y38" s="3" t="s">
        <v>65</v>
      </c>
      <c r="Z38" s="3" t="s">
        <v>199</v>
      </c>
      <c r="AA38" s="3" t="s">
        <v>193</v>
      </c>
      <c r="AB38" s="3"/>
      <c r="AC38" s="3"/>
      <c r="AD38" s="3" t="s">
        <v>164</v>
      </c>
    </row>
    <row r="39" spans="2:30" x14ac:dyDescent="0.2">
      <c r="B39" s="24"/>
      <c r="C39" s="24" t="s">
        <v>190</v>
      </c>
      <c r="D39" s="27"/>
      <c r="E39" s="77"/>
      <c r="F39" s="137" t="s">
        <v>349</v>
      </c>
      <c r="G39" s="135" t="s">
        <v>310</v>
      </c>
      <c r="H39" s="28"/>
      <c r="I39" s="116" t="s">
        <v>302</v>
      </c>
      <c r="J39" s="27"/>
      <c r="K39" s="87">
        <v>2600</v>
      </c>
      <c r="L39" s="95" t="str">
        <f>IF(G39="??","??",IF(G39&lt;=2600,"Yes","No"))</f>
        <v>??</v>
      </c>
      <c r="M39" s="10" t="s">
        <v>354</v>
      </c>
      <c r="O39" s="31" t="str">
        <f>CONCATENATE(C46," ",F46)</f>
        <v>Heart (max point dose)</v>
      </c>
      <c r="P39" s="11" t="str">
        <f t="shared" ca="1" si="1"/>
        <v>G46</v>
      </c>
      <c r="Q39" s="96" t="str">
        <f t="shared" ca="1" si="0"/>
        <v>??</v>
      </c>
      <c r="R39" s="11" t="str">
        <f ca="1">VLOOKUP(CELL("format",INDIRECT(P39)),CellFormatCodes[],2,FALSE)</f>
        <v>General</v>
      </c>
      <c r="T39" s="3" t="s">
        <v>270</v>
      </c>
      <c r="U39" s="3" t="s">
        <v>271</v>
      </c>
      <c r="V39" s="3" t="s">
        <v>212</v>
      </c>
      <c r="W39" s="3" t="s">
        <v>157</v>
      </c>
      <c r="X39" s="272" t="s">
        <v>60</v>
      </c>
      <c r="Y39" s="3" t="s">
        <v>65</v>
      </c>
      <c r="Z39" s="3" t="s">
        <v>199</v>
      </c>
      <c r="AA39" s="3" t="s">
        <v>193</v>
      </c>
      <c r="AB39" s="3"/>
      <c r="AC39" s="3"/>
      <c r="AD39" s="3" t="s">
        <v>269</v>
      </c>
    </row>
    <row r="40" spans="2:30" ht="14.25" x14ac:dyDescent="0.2">
      <c r="B40" s="24"/>
      <c r="C40" s="24"/>
      <c r="D40" s="279" t="s">
        <v>355</v>
      </c>
      <c r="E40" s="280"/>
      <c r="F40" s="146" t="s">
        <v>356</v>
      </c>
      <c r="G40" s="142" t="str">
        <f>IF(G39&lt;=2080,"OK","??")</f>
        <v>??</v>
      </c>
      <c r="H40" s="91"/>
      <c r="I40" s="77"/>
      <c r="J40" s="77"/>
      <c r="K40" s="94">
        <v>0.35</v>
      </c>
      <c r="L40" s="95" t="str">
        <f>IF(G40="??","??",IF(G40&lt;=0.35,"Yes",IF(G40="OK","Yes","No")))</f>
        <v>??</v>
      </c>
      <c r="M40" s="10" t="s">
        <v>354</v>
      </c>
      <c r="O40" s="31" t="str">
        <f>CONCATENATE(C46," ",F47)</f>
        <v>Heart V28Gy=</v>
      </c>
      <c r="P40" s="11" t="str">
        <f t="shared" ca="1" si="1"/>
        <v>G47</v>
      </c>
      <c r="Q40" s="96" t="str">
        <f t="shared" ca="1" si="0"/>
        <v>??</v>
      </c>
      <c r="R40" s="11" t="str">
        <f ca="1">VLOOKUP(CELL("format",INDIRECT(P40)),CellFormatCodes[],2,FALSE)</f>
        <v>General</v>
      </c>
      <c r="T40" s="3" t="s">
        <v>140</v>
      </c>
      <c r="U40" s="3" t="s">
        <v>97</v>
      </c>
      <c r="V40" s="3" t="s">
        <v>209</v>
      </c>
      <c r="W40" s="3" t="s">
        <v>158</v>
      </c>
      <c r="X40" s="272" t="s">
        <v>64</v>
      </c>
      <c r="Y40" s="3" t="s">
        <v>65</v>
      </c>
      <c r="Z40" s="3" t="s">
        <v>199</v>
      </c>
      <c r="AA40" s="3" t="s">
        <v>194</v>
      </c>
      <c r="AB40" s="3"/>
      <c r="AC40" s="3"/>
      <c r="AD40" s="3" t="s">
        <v>164</v>
      </c>
    </row>
    <row r="41" spans="2:30" ht="14.25" x14ac:dyDescent="0.2">
      <c r="B41" s="24"/>
      <c r="C41" s="147"/>
      <c r="D41" s="116" t="s">
        <v>357</v>
      </c>
      <c r="E41" s="123"/>
      <c r="F41" s="148" t="s">
        <v>358</v>
      </c>
      <c r="G41" s="142" t="str">
        <f>IF(G39&lt;=1360,"OK","??")</f>
        <v>??</v>
      </c>
      <c r="H41" s="122"/>
      <c r="I41" s="123"/>
      <c r="J41" s="123"/>
      <c r="K41" s="124">
        <v>1.2</v>
      </c>
      <c r="L41" s="95" t="str">
        <f>IF(G41="??","??",IF(G41&lt;=1.2,"Yes",IF(G41="OK","Yes","No")))</f>
        <v>??</v>
      </c>
      <c r="M41" s="10" t="s">
        <v>354</v>
      </c>
      <c r="O41" s="31" t="str">
        <f>CONCATENATE(C48," ",F48)</f>
        <v>Esophagus (max point dose)</v>
      </c>
      <c r="P41" s="11" t="str">
        <f t="shared" ca="1" si="1"/>
        <v>G48</v>
      </c>
      <c r="Q41" s="96" t="str">
        <f t="shared" ca="1" si="0"/>
        <v>??</v>
      </c>
      <c r="R41" s="11" t="str">
        <f ca="1">VLOOKUP(CELL("format",INDIRECT(P41)),CellFormatCodes[],2,FALSE)</f>
        <v>General</v>
      </c>
      <c r="T41" s="3" t="s">
        <v>266</v>
      </c>
      <c r="U41" s="3" t="s">
        <v>267</v>
      </c>
      <c r="V41" s="3" t="s">
        <v>268</v>
      </c>
      <c r="W41" s="3" t="s">
        <v>157</v>
      </c>
      <c r="X41" s="272" t="s">
        <v>60</v>
      </c>
      <c r="Y41" s="3" t="s">
        <v>65</v>
      </c>
      <c r="Z41" s="3" t="s">
        <v>199</v>
      </c>
      <c r="AA41" s="3" t="s">
        <v>194</v>
      </c>
      <c r="AB41" s="3"/>
      <c r="AC41" s="3"/>
      <c r="AD41" s="3" t="s">
        <v>265</v>
      </c>
    </row>
    <row r="42" spans="2:30" x14ac:dyDescent="0.2">
      <c r="B42" s="24"/>
      <c r="C42" s="149" t="s">
        <v>93</v>
      </c>
      <c r="D42" s="77"/>
      <c r="E42" s="77"/>
      <c r="F42" s="150" t="s">
        <v>349</v>
      </c>
      <c r="G42" s="92" t="s">
        <v>310</v>
      </c>
      <c r="H42" s="91"/>
      <c r="I42" s="77"/>
      <c r="J42" s="77"/>
      <c r="K42" s="94">
        <v>2900</v>
      </c>
      <c r="L42" s="95" t="str">
        <f>IF(G42="??","??",IF(G42&lt;=2900,"Yes","No"))</f>
        <v>??</v>
      </c>
      <c r="M42" s="10"/>
      <c r="O42" s="31" t="str">
        <f>CONCATENATE(C48," ",F49)</f>
        <v>Esophagus V18.8Gy=</v>
      </c>
      <c r="P42" s="11" t="str">
        <f t="shared" ca="1" si="1"/>
        <v>G49</v>
      </c>
      <c r="Q42" s="96" t="str">
        <f t="shared" ca="1" si="0"/>
        <v>??</v>
      </c>
      <c r="R42" s="11" t="str">
        <f ca="1">VLOOKUP(CELL("format",INDIRECT(P42)),CellFormatCodes[],2,FALSE)</f>
        <v>General</v>
      </c>
      <c r="T42" s="3" t="s">
        <v>141</v>
      </c>
      <c r="U42" s="3" t="s">
        <v>98</v>
      </c>
      <c r="V42" s="3" t="s">
        <v>264</v>
      </c>
      <c r="W42" s="3" t="s">
        <v>158</v>
      </c>
      <c r="X42" s="272" t="s">
        <v>64</v>
      </c>
      <c r="Y42" s="3" t="s">
        <v>65</v>
      </c>
      <c r="Z42" s="3" t="s">
        <v>199</v>
      </c>
      <c r="AA42" s="3" t="s">
        <v>195</v>
      </c>
      <c r="AB42" s="3"/>
      <c r="AC42" s="3"/>
      <c r="AD42" s="3" t="s">
        <v>164</v>
      </c>
    </row>
    <row r="43" spans="2:30" x14ac:dyDescent="0.2">
      <c r="B43" s="24"/>
      <c r="C43" s="136" t="s">
        <v>192</v>
      </c>
      <c r="D43" s="49"/>
      <c r="E43" s="77"/>
      <c r="F43" s="137" t="s">
        <v>349</v>
      </c>
      <c r="G43" s="151" t="s">
        <v>310</v>
      </c>
      <c r="H43" s="60"/>
      <c r="I43" s="49"/>
      <c r="J43" s="49"/>
      <c r="K43" s="69">
        <v>2700</v>
      </c>
      <c r="L43" s="95" t="str">
        <f>IF(G43="??","??",IF(G43&lt;=2700,"Yes","No"))</f>
        <v>??</v>
      </c>
      <c r="M43" s="64" t="s">
        <v>350</v>
      </c>
      <c r="O43" s="31" t="str">
        <f>CONCATENATE(C50," ",F50)</f>
        <v>*Chestwall (rib) (max point dose)</v>
      </c>
      <c r="P43" s="11" t="str">
        <f t="shared" ca="1" si="1"/>
        <v>G50</v>
      </c>
      <c r="Q43" s="96" t="str">
        <f t="shared" ca="1" si="0"/>
        <v>??</v>
      </c>
      <c r="R43" s="11" t="str">
        <f ca="1">VLOOKUP(CELL("format",INDIRECT(P43)),CellFormatCodes[],2,FALSE)</f>
        <v>General</v>
      </c>
      <c r="T43" s="3" t="s">
        <v>261</v>
      </c>
      <c r="U43" s="3" t="s">
        <v>262</v>
      </c>
      <c r="V43" s="3" t="s">
        <v>263</v>
      </c>
      <c r="W43" s="3" t="s">
        <v>157</v>
      </c>
      <c r="X43" s="272" t="s">
        <v>60</v>
      </c>
      <c r="Y43" s="3" t="s">
        <v>65</v>
      </c>
      <c r="Z43" s="3" t="s">
        <v>199</v>
      </c>
      <c r="AA43" s="3" t="s">
        <v>195</v>
      </c>
      <c r="AB43" s="3"/>
      <c r="AC43" s="3"/>
      <c r="AD43" s="3" t="s">
        <v>260</v>
      </c>
    </row>
    <row r="44" spans="2:30" ht="14.25" customHeight="1" x14ac:dyDescent="0.2">
      <c r="B44" s="24"/>
      <c r="C44" s="24"/>
      <c r="D44" s="116" t="s">
        <v>359</v>
      </c>
      <c r="E44" s="152" t="s">
        <v>302</v>
      </c>
      <c r="F44" s="148" t="s">
        <v>360</v>
      </c>
      <c r="G44" s="142" t="str">
        <f>IF(G43&lt;=2360,"OK","??")</f>
        <v>??</v>
      </c>
      <c r="H44" s="91"/>
      <c r="I44" s="77"/>
      <c r="J44" s="77"/>
      <c r="K44" s="94">
        <v>3</v>
      </c>
      <c r="L44" s="95" t="str">
        <f>IF(G44="??","??",IF(G44&lt;=3,"Yes",IF(G44="OK","Yes","No")))</f>
        <v>??</v>
      </c>
      <c r="M44" s="64" t="s">
        <v>361</v>
      </c>
      <c r="O44" s="31" t="str">
        <f>CONCATENATE(C50," ",F51)</f>
        <v>*Chestwall (rib) V40Gy=</v>
      </c>
      <c r="P44" s="11" t="str">
        <f t="shared" ca="1" si="1"/>
        <v>G51</v>
      </c>
      <c r="Q44" s="96" t="str">
        <f t="shared" ca="1" si="0"/>
        <v>??</v>
      </c>
      <c r="R44" s="11" t="str">
        <f ca="1">VLOOKUP(CELL("format",INDIRECT(P44)),CellFormatCodes[],2,FALSE)</f>
        <v>General</v>
      </c>
      <c r="T44" s="3" t="s">
        <v>143</v>
      </c>
      <c r="U44" s="3" t="s">
        <v>100</v>
      </c>
      <c r="V44" s="3" t="s">
        <v>259</v>
      </c>
      <c r="W44" s="3" t="s">
        <v>157</v>
      </c>
      <c r="X44" s="272" t="s">
        <v>60</v>
      </c>
      <c r="Y44" s="3" t="s">
        <v>65</v>
      </c>
      <c r="Z44" s="3" t="s">
        <v>199</v>
      </c>
      <c r="AA44" s="3" t="s">
        <v>195</v>
      </c>
      <c r="AB44" s="3"/>
      <c r="AC44" s="3"/>
      <c r="AD44" s="3" t="s">
        <v>169</v>
      </c>
    </row>
    <row r="45" spans="2:30" ht="14.25" x14ac:dyDescent="0.2">
      <c r="B45" s="24"/>
      <c r="C45" s="149" t="s">
        <v>95</v>
      </c>
      <c r="D45" s="104" t="s">
        <v>362</v>
      </c>
      <c r="E45" s="77"/>
      <c r="F45" s="146" t="s">
        <v>363</v>
      </c>
      <c r="G45" s="92" t="s">
        <v>310</v>
      </c>
      <c r="H45" s="91" t="s">
        <v>302</v>
      </c>
      <c r="I45" s="77"/>
      <c r="J45" s="77"/>
      <c r="K45" s="94">
        <v>10</v>
      </c>
      <c r="L45" s="95" t="str">
        <f>IF(G45="??","??",IF(G45&lt;=10,"Yes",IF(G45="OK","Yes","No")))</f>
        <v>??</v>
      </c>
      <c r="M45" s="64" t="s">
        <v>361</v>
      </c>
      <c r="O45" s="31" t="str">
        <f>CONCATENATE(C50," ",F52)</f>
        <v>*Chestwall (rib) V30Gy=</v>
      </c>
      <c r="P45" s="11" t="str">
        <f t="shared" ca="1" si="1"/>
        <v>G52</v>
      </c>
      <c r="Q45" s="96" t="str">
        <f t="shared" ca="1" si="0"/>
        <v>??</v>
      </c>
      <c r="R45" s="11" t="str">
        <f ca="1">VLOOKUP(CELL("format",INDIRECT(P45)),CellFormatCodes[],2,FALSE)</f>
        <v>General</v>
      </c>
      <c r="T45" s="3" t="s">
        <v>144</v>
      </c>
      <c r="U45" s="3" t="s">
        <v>101</v>
      </c>
      <c r="V45" s="3" t="s">
        <v>258</v>
      </c>
      <c r="W45" s="3" t="s">
        <v>158</v>
      </c>
      <c r="X45" s="272" t="s">
        <v>64</v>
      </c>
      <c r="Y45" s="3" t="s">
        <v>65</v>
      </c>
      <c r="Z45" s="3" t="s">
        <v>199</v>
      </c>
      <c r="AA45" s="3" t="s">
        <v>196</v>
      </c>
      <c r="AB45" s="3"/>
      <c r="AC45" s="3"/>
      <c r="AD45" s="3" t="s">
        <v>164</v>
      </c>
    </row>
    <row r="46" spans="2:30" x14ac:dyDescent="0.2">
      <c r="B46" s="24"/>
      <c r="C46" s="153" t="s">
        <v>193</v>
      </c>
      <c r="D46" s="49"/>
      <c r="E46" s="77"/>
      <c r="F46" s="137" t="s">
        <v>349</v>
      </c>
      <c r="G46" s="151" t="s">
        <v>310</v>
      </c>
      <c r="H46" s="60"/>
      <c r="I46" s="49"/>
      <c r="J46" s="49"/>
      <c r="K46" s="69">
        <v>3400</v>
      </c>
      <c r="L46" s="95" t="str">
        <f>IF(G46="??","??",IF(G46&lt;=3400,"Yes","No"))</f>
        <v>??</v>
      </c>
      <c r="M46" s="10" t="s">
        <v>354</v>
      </c>
      <c r="O46" s="31" t="str">
        <f>CONCATENATE(A53," ",F53)</f>
        <v>Trachea (max point dose)</v>
      </c>
      <c r="P46" s="11" t="str">
        <f ca="1">SUBSTITUTE(CELL("address",A54),"$","")</f>
        <v>A54</v>
      </c>
      <c r="Q46" s="154">
        <f t="shared" ca="1" si="0"/>
        <v>0</v>
      </c>
      <c r="R46" s="11" t="str">
        <f ca="1">VLOOKUP(CELL("format",INDIRECT(P46)),CellFormatCodes[],2,FALSE)</f>
        <v>General</v>
      </c>
      <c r="T46" s="3" t="s">
        <v>145</v>
      </c>
      <c r="U46" s="3" t="s">
        <v>102</v>
      </c>
      <c r="V46" s="3" t="s">
        <v>257</v>
      </c>
      <c r="W46" s="3" t="s">
        <v>158</v>
      </c>
      <c r="X46" s="272" t="s">
        <v>64</v>
      </c>
      <c r="Y46" s="3" t="s">
        <v>65</v>
      </c>
      <c r="Z46" s="3" t="s">
        <v>199</v>
      </c>
      <c r="AA46" s="3" t="s">
        <v>197</v>
      </c>
      <c r="AB46" s="3"/>
      <c r="AC46" s="3"/>
      <c r="AD46" s="3" t="s">
        <v>164</v>
      </c>
    </row>
    <row r="47" spans="2:30" ht="14.25" x14ac:dyDescent="0.2">
      <c r="B47" s="24"/>
      <c r="C47" s="139" t="s">
        <v>302</v>
      </c>
      <c r="D47" s="140" t="s">
        <v>364</v>
      </c>
      <c r="E47" s="123"/>
      <c r="F47" s="155" t="s">
        <v>365</v>
      </c>
      <c r="G47" s="142" t="str">
        <f>IF(G46&lt;=2800,"OK","??")</f>
        <v>??</v>
      </c>
      <c r="H47" s="91"/>
      <c r="I47" s="77"/>
      <c r="J47" s="77"/>
      <c r="K47" s="94">
        <v>15</v>
      </c>
      <c r="L47" s="95" t="str">
        <f>IF(G47="??","??",IF(G47&lt;=15,"Yes",IF(G47="OK","Yes","No")))</f>
        <v>??</v>
      </c>
      <c r="M47" s="10" t="s">
        <v>354</v>
      </c>
      <c r="O47" s="31" t="str">
        <f>CONCATENATE(A53," ",F55)</f>
        <v>Trachea V15.6Gy=</v>
      </c>
      <c r="P47" s="11" t="str">
        <f ca="1">SUBSTITUTE(CELL("address",A55),"$","")</f>
        <v>A55</v>
      </c>
      <c r="Q47" s="154">
        <f t="shared" ca="1" si="0"/>
        <v>0</v>
      </c>
      <c r="R47" s="11" t="str">
        <f ca="1">VLOOKUP(CELL("format",INDIRECT(P47)),CellFormatCodes[],2,FALSE)</f>
        <v>General</v>
      </c>
      <c r="T47" s="3" t="s">
        <v>254</v>
      </c>
      <c r="U47" s="3" t="s">
        <v>255</v>
      </c>
      <c r="V47" s="3" t="s">
        <v>256</v>
      </c>
      <c r="W47" s="3" t="s">
        <v>157</v>
      </c>
      <c r="X47" s="272" t="s">
        <v>60</v>
      </c>
      <c r="Y47" s="3" t="s">
        <v>65</v>
      </c>
      <c r="Z47" s="3" t="s">
        <v>199</v>
      </c>
      <c r="AA47" s="3" t="s">
        <v>196</v>
      </c>
      <c r="AB47" s="3"/>
      <c r="AC47" s="3"/>
      <c r="AD47" s="3" t="s">
        <v>250</v>
      </c>
    </row>
    <row r="48" spans="2:30" x14ac:dyDescent="0.2">
      <c r="B48" s="24"/>
      <c r="C48" s="24" t="s">
        <v>194</v>
      </c>
      <c r="D48" s="27"/>
      <c r="E48" s="77"/>
      <c r="F48" s="137" t="s">
        <v>349</v>
      </c>
      <c r="G48" s="151" t="s">
        <v>310</v>
      </c>
      <c r="H48" s="60"/>
      <c r="I48" s="49"/>
      <c r="J48" s="49"/>
      <c r="K48" s="69">
        <v>3000</v>
      </c>
      <c r="L48" s="95" t="str">
        <f>IF(G48="??","??",IF(G48&lt;=3000,"Yes","No"))</f>
        <v>??</v>
      </c>
      <c r="M48" s="64" t="s">
        <v>361</v>
      </c>
      <c r="O48" s="31" t="str">
        <f>CONCATENATE(B53," ",F53)</f>
        <v>Bronchus (max point dose)</v>
      </c>
      <c r="P48" s="11" t="str">
        <f ca="1">SUBSTITUTE(CELL("address",B54),"$","")</f>
        <v>B54</v>
      </c>
      <c r="Q48" s="154">
        <f t="shared" ca="1" si="0"/>
        <v>0</v>
      </c>
      <c r="R48" s="11" t="str">
        <f ca="1">VLOOKUP(CELL("format",INDIRECT(P48)),CellFormatCodes[],2,FALSE)</f>
        <v>General</v>
      </c>
      <c r="T48" s="3" t="s">
        <v>251</v>
      </c>
      <c r="U48" s="3" t="s">
        <v>252</v>
      </c>
      <c r="V48" s="3" t="s">
        <v>253</v>
      </c>
      <c r="W48" s="3" t="s">
        <v>157</v>
      </c>
      <c r="X48" s="272" t="s">
        <v>60</v>
      </c>
      <c r="Y48" s="3" t="s">
        <v>65</v>
      </c>
      <c r="Z48" s="3" t="s">
        <v>199</v>
      </c>
      <c r="AA48" s="3" t="s">
        <v>197</v>
      </c>
      <c r="AB48" s="3"/>
      <c r="AC48" s="3"/>
      <c r="AD48" s="3" t="s">
        <v>250</v>
      </c>
    </row>
    <row r="49" spans="1:30" ht="14.25" x14ac:dyDescent="0.2">
      <c r="B49" s="24"/>
      <c r="C49" s="147"/>
      <c r="D49" s="156" t="s">
        <v>366</v>
      </c>
      <c r="E49" s="123"/>
      <c r="F49" s="155" t="s">
        <v>367</v>
      </c>
      <c r="G49" s="142" t="str">
        <f>IF(G48&lt;=1880,"OK","??")</f>
        <v>??</v>
      </c>
      <c r="H49" s="91"/>
      <c r="I49" s="77"/>
      <c r="J49" s="77"/>
      <c r="K49" s="94">
        <v>5</v>
      </c>
      <c r="L49" s="95" t="str">
        <f>IF(G49="??","??",IF(G49&lt;=5,"Yes",IF(G49="OK","Yes","No")))</f>
        <v>??</v>
      </c>
      <c r="M49" s="10"/>
      <c r="O49" s="31" t="str">
        <f>CONCATENATE(B53," ",F55)</f>
        <v>Bronchus V15.6Gy=</v>
      </c>
      <c r="P49" s="11" t="str">
        <f ca="1">SUBSTITUTE(CELL("address",B55),"$","")</f>
        <v>B55</v>
      </c>
      <c r="Q49" s="154">
        <f t="shared" ca="1" si="0"/>
        <v>0</v>
      </c>
      <c r="R49" s="11" t="str">
        <f ca="1">VLOOKUP(CELL("format",INDIRECT(P49)),CellFormatCodes[],2,FALSE)</f>
        <v>General</v>
      </c>
      <c r="T49" s="3" t="s">
        <v>210</v>
      </c>
      <c r="U49" s="3" t="s">
        <v>211</v>
      </c>
      <c r="V49" s="3" t="s">
        <v>249</v>
      </c>
      <c r="W49" s="3" t="s">
        <v>158</v>
      </c>
      <c r="X49" s="272" t="s">
        <v>64</v>
      </c>
      <c r="Y49" s="3" t="s">
        <v>65</v>
      </c>
      <c r="Z49" s="3" t="s">
        <v>199</v>
      </c>
      <c r="AA49" s="3" t="s">
        <v>205</v>
      </c>
      <c r="AB49" s="3"/>
      <c r="AC49" s="3"/>
      <c r="AD49" s="3" t="s">
        <v>164</v>
      </c>
    </row>
    <row r="50" spans="1:30" x14ac:dyDescent="0.2">
      <c r="B50" s="24"/>
      <c r="C50" s="153" t="s">
        <v>368</v>
      </c>
      <c r="D50" s="49"/>
      <c r="E50" s="77"/>
      <c r="F50" s="137" t="s">
        <v>349</v>
      </c>
      <c r="G50" s="151" t="s">
        <v>310</v>
      </c>
      <c r="H50" s="60"/>
      <c r="I50" s="49"/>
      <c r="J50" s="49"/>
      <c r="K50" s="69">
        <v>5000</v>
      </c>
      <c r="L50" s="95" t="str">
        <f>IF(G50="??","??",IF(G50&lt;=5000,"Yes","No"))</f>
        <v>??</v>
      </c>
      <c r="M50" s="64" t="s">
        <v>350</v>
      </c>
      <c r="O50" s="31" t="str">
        <f>CONCATENATE(C53," ",C54," ",F53)</f>
        <v>Proximal Trachea and Bronchial Tree (max point dose)</v>
      </c>
      <c r="P50" s="11" t="str">
        <f ca="1">SUBSTITUTE(CELL("address",G53),"$","")</f>
        <v>G53</v>
      </c>
      <c r="Q50" s="96" t="str">
        <f t="shared" ca="1" si="0"/>
        <v>??</v>
      </c>
      <c r="R50" s="11" t="str">
        <f ca="1">VLOOKUP(CELL("format",INDIRECT(P50)),CellFormatCodes[],2,FALSE)</f>
        <v>General</v>
      </c>
      <c r="T50" s="3" t="s">
        <v>246</v>
      </c>
      <c r="U50" s="3" t="s">
        <v>247</v>
      </c>
      <c r="V50" s="3" t="s">
        <v>248</v>
      </c>
      <c r="W50" s="3" t="s">
        <v>157</v>
      </c>
      <c r="X50" s="272" t="s">
        <v>60</v>
      </c>
      <c r="Y50" s="3" t="s">
        <v>65</v>
      </c>
      <c r="Z50" s="3" t="s">
        <v>199</v>
      </c>
      <c r="AA50" s="3" t="s">
        <v>205</v>
      </c>
      <c r="AB50" s="3"/>
      <c r="AC50" s="3"/>
      <c r="AD50" s="3" t="s">
        <v>245</v>
      </c>
    </row>
    <row r="51" spans="1:30" ht="14.25" x14ac:dyDescent="0.2">
      <c r="B51" s="24"/>
      <c r="C51" s="24"/>
      <c r="D51" s="116" t="s">
        <v>369</v>
      </c>
      <c r="E51" s="27"/>
      <c r="F51" s="148" t="s">
        <v>352</v>
      </c>
      <c r="G51" s="142" t="str">
        <f>IF(G50&lt;=4000,"OK","??")</f>
        <v>??</v>
      </c>
      <c r="H51" s="91"/>
      <c r="I51" s="77"/>
      <c r="J51" s="77"/>
      <c r="K51" s="94">
        <v>5</v>
      </c>
      <c r="L51" s="95" t="str">
        <f>IF(G51="??","??",IF(G51&lt;=5,"Yes",IF(G51="OK","Yes","No")))</f>
        <v>??</v>
      </c>
      <c r="M51" s="10" t="s">
        <v>350</v>
      </c>
      <c r="O51" s="31" t="str">
        <f>CONCATENATE(C53," ",C54," ",F55)</f>
        <v>Proximal Trachea and Bronchial Tree V15.6Gy=</v>
      </c>
      <c r="P51" s="11" t="str">
        <f ca="1">SUBSTITUTE(CELL("address",G55),"$","")</f>
        <v>G55</v>
      </c>
      <c r="Q51" s="96" t="str">
        <f t="shared" ca="1" si="0"/>
        <v>??</v>
      </c>
      <c r="R51" s="11" t="str">
        <f ca="1">VLOOKUP(CELL("format",INDIRECT(P51)),CellFormatCodes[],2,FALSE)</f>
        <v>General</v>
      </c>
      <c r="T51" s="3" t="s">
        <v>244</v>
      </c>
      <c r="U51" s="3" t="s">
        <v>103</v>
      </c>
      <c r="V51" s="3" t="s">
        <v>55</v>
      </c>
      <c r="W51" s="3"/>
      <c r="X51" s="272" t="s">
        <v>62</v>
      </c>
      <c r="Y51" s="3" t="s">
        <v>65</v>
      </c>
      <c r="Z51" s="3" t="s">
        <v>171</v>
      </c>
      <c r="AA51" s="3" t="s">
        <v>103</v>
      </c>
      <c r="AB51" s="3"/>
      <c r="AC51" s="3"/>
      <c r="AD51" s="3" t="s">
        <v>171</v>
      </c>
    </row>
    <row r="52" spans="1:30" ht="15" thickBot="1" x14ac:dyDescent="0.25">
      <c r="B52" s="24"/>
      <c r="C52" s="24"/>
      <c r="D52" s="157" t="s">
        <v>370</v>
      </c>
      <c r="E52" s="158" t="s">
        <v>302</v>
      </c>
      <c r="F52" s="159" t="s">
        <v>363</v>
      </c>
      <c r="G52" s="121" t="str">
        <f>IF(G50&lt;=3000,"OK","??")</f>
        <v>??</v>
      </c>
      <c r="H52" s="122"/>
      <c r="I52" s="123"/>
      <c r="J52" s="123"/>
      <c r="K52" s="124">
        <v>30</v>
      </c>
      <c r="L52" s="95" t="str">
        <f>IF(G52="??","??",IF(G52&lt;=30,"Yes",IF(G52="OK","Yes","No")))</f>
        <v>??</v>
      </c>
      <c r="M52" s="10" t="s">
        <v>354</v>
      </c>
      <c r="O52" s="31" t="str">
        <f>CONCATENATE(C56," ",C57," ",F56)</f>
        <v>Stomach and Intestines (max point dose)</v>
      </c>
      <c r="P52" s="11" t="str">
        <f ca="1">SUBSTITUTE(CELL("address",G56),"$","")</f>
        <v>G56</v>
      </c>
      <c r="Q52" s="96" t="str">
        <f t="shared" ca="1" si="0"/>
        <v>??</v>
      </c>
      <c r="R52" s="11" t="str">
        <f ca="1">VLOOKUP(CELL("format",INDIRECT(P52)),CellFormatCodes[],2,FALSE)</f>
        <v>General</v>
      </c>
      <c r="T52" s="3" t="s">
        <v>147</v>
      </c>
      <c r="U52" s="3" t="s">
        <v>104</v>
      </c>
      <c r="V52" s="3" t="s">
        <v>56</v>
      </c>
      <c r="W52" s="3"/>
      <c r="X52" s="272" t="s">
        <v>62</v>
      </c>
      <c r="Y52" s="3" t="s">
        <v>65</v>
      </c>
      <c r="Z52" s="3" t="s">
        <v>171</v>
      </c>
      <c r="AA52" s="3" t="s">
        <v>104</v>
      </c>
      <c r="AB52" s="3"/>
      <c r="AC52" s="3"/>
      <c r="AD52" s="3" t="s">
        <v>171</v>
      </c>
    </row>
    <row r="53" spans="1:30" ht="13.5" thickBot="1" x14ac:dyDescent="0.25">
      <c r="A53" s="160" t="s">
        <v>196</v>
      </c>
      <c r="B53" s="161" t="s">
        <v>371</v>
      </c>
      <c r="C53" s="153" t="s">
        <v>372</v>
      </c>
      <c r="D53" s="49"/>
      <c r="E53" s="49"/>
      <c r="F53" s="162" t="s">
        <v>349</v>
      </c>
      <c r="G53" s="92" t="str">
        <f>IF(MAX(A54:B54)&gt;0,MAX(A54:B54),"??")</f>
        <v>??</v>
      </c>
      <c r="H53" s="60" t="s">
        <v>302</v>
      </c>
      <c r="I53" s="49"/>
      <c r="J53" s="49"/>
      <c r="K53" s="69">
        <v>3480</v>
      </c>
      <c r="L53" s="163" t="str">
        <f>IF(G53="??","??",IF(G53&lt;=3480,"Yes","No"))</f>
        <v>??</v>
      </c>
      <c r="M53" s="10" t="s">
        <v>354</v>
      </c>
      <c r="O53" s="31" t="str">
        <f>CONCATENATE(C56," ",C57," ",F57)</f>
        <v>Stomach and Intestines V21Gy=</v>
      </c>
      <c r="P53" s="11" t="str">
        <f ca="1">SUBSTITUTE(CELL("address",G57),"$","")</f>
        <v>G57</v>
      </c>
      <c r="Q53" s="96" t="str">
        <f t="shared" ca="1" si="0"/>
        <v>??</v>
      </c>
      <c r="R53" s="11" t="str">
        <f ca="1">VLOOKUP(CELL("format",INDIRECT(P53)),CellFormatCodes[],2,FALSE)</f>
        <v>General</v>
      </c>
      <c r="T53" s="3" t="s">
        <v>148</v>
      </c>
      <c r="U53" s="3" t="s">
        <v>105</v>
      </c>
      <c r="V53" s="3" t="s">
        <v>57</v>
      </c>
      <c r="W53" s="3"/>
      <c r="X53" s="272" t="s">
        <v>62</v>
      </c>
      <c r="Y53" s="3" t="s">
        <v>65</v>
      </c>
      <c r="Z53" s="3" t="s">
        <v>171</v>
      </c>
      <c r="AA53" s="3" t="s">
        <v>105</v>
      </c>
      <c r="AB53" s="3"/>
      <c r="AC53" s="3"/>
      <c r="AD53" s="3" t="s">
        <v>171</v>
      </c>
    </row>
    <row r="54" spans="1:30" x14ac:dyDescent="0.2">
      <c r="A54" s="164">
        <v>0</v>
      </c>
      <c r="B54" s="165">
        <v>0</v>
      </c>
      <c r="C54" s="24" t="s">
        <v>373</v>
      </c>
      <c r="D54" s="27"/>
      <c r="E54" s="123"/>
      <c r="F54" s="166"/>
      <c r="G54" s="167" t="s">
        <v>302</v>
      </c>
      <c r="H54" s="122"/>
      <c r="I54" s="123"/>
      <c r="J54" s="123"/>
      <c r="K54" s="124"/>
      <c r="L54" s="168"/>
      <c r="M54" s="10"/>
      <c r="O54" s="31" t="str">
        <f>C58</f>
        <v>Dosimetrist:</v>
      </c>
      <c r="P54" s="11" t="str">
        <f ca="1">SUBSTITUTE(CELL("address",C59),"$","")</f>
        <v>C59</v>
      </c>
      <c r="Q54" s="169" t="str">
        <f t="shared" ca="1" si="0"/>
        <v>??</v>
      </c>
      <c r="R54" s="11" t="str">
        <f ca="1">VLOOKUP(CELL("format",INDIRECT(P54)),CellFormatCodes[],2,FALSE)</f>
        <v>General</v>
      </c>
      <c r="T54" s="3" t="s">
        <v>149</v>
      </c>
      <c r="U54" s="3" t="s">
        <v>106</v>
      </c>
      <c r="V54" s="3" t="s">
        <v>491</v>
      </c>
      <c r="W54" s="3"/>
      <c r="X54" s="272"/>
      <c r="Y54" s="3" t="s">
        <v>65</v>
      </c>
      <c r="Z54" s="3" t="s">
        <v>198</v>
      </c>
      <c r="AA54" s="3" t="s">
        <v>106</v>
      </c>
      <c r="AB54" s="3"/>
      <c r="AC54" s="3"/>
      <c r="AD54" s="3"/>
    </row>
    <row r="55" spans="1:30" ht="15" thickBot="1" x14ac:dyDescent="0.25">
      <c r="A55" s="170">
        <v>0</v>
      </c>
      <c r="B55" s="171">
        <v>0</v>
      </c>
      <c r="C55" s="147"/>
      <c r="D55" s="140" t="s">
        <v>374</v>
      </c>
      <c r="E55" s="123"/>
      <c r="F55" s="155" t="s">
        <v>375</v>
      </c>
      <c r="G55" s="92" t="str">
        <f>IF(MAX(A55:B55)&gt;0,MAX(A55:B55),"??")</f>
        <v>??</v>
      </c>
      <c r="H55" s="122" t="s">
        <v>302</v>
      </c>
      <c r="I55" s="123"/>
      <c r="J55" s="123"/>
      <c r="K55" s="124">
        <v>4</v>
      </c>
      <c r="L55" s="95" t="str">
        <f>IF(G55="??","??",IF(G55&lt;=4,"Yes",IF(G55="OK","Yes","No")))</f>
        <v>??</v>
      </c>
      <c r="M55" s="10" t="s">
        <v>354</v>
      </c>
      <c r="O55" s="31" t="str">
        <f>G58</f>
        <v>Physicist:</v>
      </c>
      <c r="P55" s="11" t="str">
        <f ca="1">SUBSTITUTE(CELL("address",G59),"$","")</f>
        <v>G59</v>
      </c>
      <c r="Q55" s="169" t="str">
        <f t="shared" ca="1" si="0"/>
        <v>??</v>
      </c>
      <c r="R55" s="11" t="str">
        <f ca="1">VLOOKUP(CELL("format",INDIRECT(P55)),CellFormatCodes[],2,FALSE)</f>
        <v>General</v>
      </c>
      <c r="T55" s="3" t="s">
        <v>150</v>
      </c>
      <c r="U55" s="3" t="s">
        <v>107</v>
      </c>
      <c r="V55" s="3" t="s">
        <v>492</v>
      </c>
      <c r="W55" s="3"/>
      <c r="X55" s="272"/>
      <c r="Y55" s="3" t="s">
        <v>65</v>
      </c>
      <c r="Z55" s="3" t="s">
        <v>198</v>
      </c>
      <c r="AA55" s="3" t="s">
        <v>107</v>
      </c>
      <c r="AB55" s="3"/>
      <c r="AC55" s="3"/>
      <c r="AD55" s="3"/>
    </row>
    <row r="56" spans="1:30" x14ac:dyDescent="0.2">
      <c r="B56" s="24"/>
      <c r="C56" s="24" t="s">
        <v>376</v>
      </c>
      <c r="D56" s="27"/>
      <c r="E56" s="77"/>
      <c r="F56" s="137" t="s">
        <v>349</v>
      </c>
      <c r="G56" s="92" t="s">
        <v>310</v>
      </c>
      <c r="H56" s="28"/>
      <c r="I56" s="27"/>
      <c r="J56" s="27"/>
      <c r="K56" s="87">
        <v>2800</v>
      </c>
      <c r="L56" s="95" t="str">
        <f>IF(G56="??","??",IF(G56&lt;=2800,"Yes","No"))</f>
        <v>??</v>
      </c>
      <c r="M56" s="10" t="s">
        <v>350</v>
      </c>
      <c r="O56" s="31" t="str">
        <f>K58</f>
        <v>Radiation Oncologist:</v>
      </c>
      <c r="P56" s="11" t="str">
        <f ca="1">SUBSTITUTE(CELL("address",K59),"$","")</f>
        <v>K59</v>
      </c>
      <c r="Q56" s="169" t="str">
        <f t="shared" ca="1" si="0"/>
        <v>??</v>
      </c>
      <c r="R56" s="11" t="str">
        <f ca="1">VLOOKUP(CELL("format",INDIRECT(P56)),CellFormatCodes[],2,FALSE)</f>
        <v>General</v>
      </c>
      <c r="T56" s="3" t="s">
        <v>151</v>
      </c>
      <c r="U56" s="3" t="s">
        <v>108</v>
      </c>
      <c r="V56" s="3" t="s">
        <v>493</v>
      </c>
      <c r="W56" s="3"/>
      <c r="X56" s="272"/>
      <c r="Y56" s="3" t="s">
        <v>65</v>
      </c>
      <c r="Z56" s="3" t="s">
        <v>198</v>
      </c>
      <c r="AA56" s="3" t="s">
        <v>108</v>
      </c>
      <c r="AB56" s="3"/>
      <c r="AC56" s="3"/>
      <c r="AD56" s="3"/>
    </row>
    <row r="57" spans="1:30" ht="16.5" thickBot="1" x14ac:dyDescent="0.35">
      <c r="B57" s="24"/>
      <c r="C57" s="172" t="s">
        <v>377</v>
      </c>
      <c r="D57" s="173" t="s">
        <v>378</v>
      </c>
      <c r="E57" s="27"/>
      <c r="F57" s="148" t="s">
        <v>379</v>
      </c>
      <c r="G57" s="174" t="str">
        <f>IF(G56&lt;=2100,"OK","??")</f>
        <v>??</v>
      </c>
      <c r="H57" s="28" t="s">
        <v>302</v>
      </c>
      <c r="I57" s="27"/>
      <c r="J57" s="27"/>
      <c r="K57" s="102">
        <v>1</v>
      </c>
      <c r="L57" s="95" t="str">
        <f>IF(G57="??","??",IF(G57&lt;=1,"Yes",IF(G57="OK","Yes","No")))</f>
        <v>??</v>
      </c>
      <c r="M57" s="10" t="s">
        <v>350</v>
      </c>
      <c r="O57" s="31" t="str">
        <f>B60</f>
        <v>NOTES:</v>
      </c>
      <c r="P57" s="11" t="str">
        <f ca="1">SUBSTITUTE(CELL("address",C60),"$","")</f>
        <v>C60</v>
      </c>
      <c r="Q57" s="169">
        <f t="shared" ca="1" si="0"/>
        <v>0</v>
      </c>
      <c r="R57" s="11" t="str">
        <f ca="1">VLOOKUP(CELL("format",INDIRECT(P57)),CellFormatCodes[],2,FALSE)</f>
        <v>General</v>
      </c>
      <c r="T57" s="4" t="s">
        <v>490</v>
      </c>
      <c r="U57" s="4" t="s">
        <v>307</v>
      </c>
      <c r="V57" t="s">
        <v>494</v>
      </c>
      <c r="Y57" s="3" t="s">
        <v>65</v>
      </c>
      <c r="Z57" s="3" t="s">
        <v>198</v>
      </c>
      <c r="AA57" s="4" t="s">
        <v>490</v>
      </c>
    </row>
    <row r="58" spans="1:30" x14ac:dyDescent="0.2">
      <c r="B58" s="14"/>
      <c r="C58" s="43" t="s">
        <v>106</v>
      </c>
      <c r="D58" s="15"/>
      <c r="E58" s="15"/>
      <c r="F58" s="16"/>
      <c r="G58" s="175" t="s">
        <v>107</v>
      </c>
      <c r="H58" s="16"/>
      <c r="I58" s="15"/>
      <c r="J58" s="43" t="s">
        <v>108</v>
      </c>
      <c r="K58" s="17" t="s">
        <v>108</v>
      </c>
      <c r="L58" s="18"/>
      <c r="M58" s="10"/>
    </row>
    <row r="59" spans="1:30" x14ac:dyDescent="0.2">
      <c r="B59" s="24"/>
      <c r="C59" s="177" t="s">
        <v>310</v>
      </c>
      <c r="D59" s="27"/>
      <c r="E59" s="27"/>
      <c r="F59" s="28"/>
      <c r="G59" s="177" t="s">
        <v>310</v>
      </c>
      <c r="H59" s="28"/>
      <c r="I59" s="27"/>
      <c r="J59" s="27"/>
      <c r="K59" s="177" t="s">
        <v>310</v>
      </c>
      <c r="L59" s="38"/>
      <c r="M59" s="10"/>
    </row>
    <row r="60" spans="1:30" x14ac:dyDescent="0.2">
      <c r="B60" s="47" t="s">
        <v>380</v>
      </c>
      <c r="C60" s="178"/>
      <c r="D60" s="179" t="s">
        <v>302</v>
      </c>
      <c r="E60" s="178"/>
      <c r="F60" s="177"/>
      <c r="G60" s="177"/>
      <c r="H60" s="177"/>
      <c r="I60" s="178"/>
      <c r="J60" s="178"/>
      <c r="K60" s="177"/>
      <c r="L60" s="30"/>
      <c r="M60" s="10"/>
    </row>
    <row r="61" spans="1:30" ht="13.5" thickBot="1" x14ac:dyDescent="0.25">
      <c r="B61" s="19"/>
      <c r="C61" s="20"/>
      <c r="D61" s="20"/>
      <c r="E61" s="20"/>
      <c r="F61" s="180" t="s">
        <v>381</v>
      </c>
      <c r="G61" s="181" t="s">
        <v>382</v>
      </c>
      <c r="H61" s="180"/>
      <c r="I61" s="181"/>
      <c r="J61" s="181"/>
      <c r="K61" s="180"/>
      <c r="L61" s="182"/>
      <c r="M61" s="10"/>
    </row>
    <row r="62" spans="1:30" x14ac:dyDescent="0.2">
      <c r="B62" s="183" t="s">
        <v>383</v>
      </c>
      <c r="C62" s="80"/>
      <c r="D62" s="80"/>
      <c r="E62" s="80"/>
      <c r="F62" s="184"/>
      <c r="G62" s="184"/>
      <c r="H62" s="184"/>
      <c r="I62" s="80"/>
      <c r="J62" s="80"/>
      <c r="K62" s="184"/>
      <c r="L62" s="184"/>
      <c r="M62" s="10"/>
    </row>
    <row r="63" spans="1:30" x14ac:dyDescent="0.2">
      <c r="B63" s="80"/>
      <c r="C63" s="80"/>
      <c r="D63" s="80"/>
      <c r="E63" s="80"/>
      <c r="F63" s="184"/>
      <c r="G63" s="184"/>
      <c r="H63" s="184"/>
      <c r="I63" s="80"/>
      <c r="J63" s="80"/>
      <c r="K63" s="184"/>
      <c r="L63" s="184"/>
      <c r="M63" s="10"/>
    </row>
    <row r="65" spans="15:15" x14ac:dyDescent="0.2">
      <c r="O65" s="1" t="s">
        <v>6</v>
      </c>
    </row>
    <row r="66" spans="15:15" x14ac:dyDescent="0.2">
      <c r="O66" s="1" t="s">
        <v>7</v>
      </c>
    </row>
    <row r="67" spans="15:15" x14ac:dyDescent="0.2">
      <c r="O67" s="1" t="s">
        <v>8</v>
      </c>
    </row>
    <row r="68" spans="15:15" x14ac:dyDescent="0.2">
      <c r="O68" s="1" t="s">
        <v>9</v>
      </c>
    </row>
    <row r="69" spans="15:15" x14ac:dyDescent="0.2">
      <c r="O69" s="1" t="s">
        <v>10</v>
      </c>
    </row>
  </sheetData>
  <sheetProtection formatCells="0" formatColumns="0" formatRows="0"/>
  <mergeCells count="5">
    <mergeCell ref="E31:F31"/>
    <mergeCell ref="E32:F32"/>
    <mergeCell ref="E33:F33"/>
    <mergeCell ref="D40:E40"/>
    <mergeCell ref="O2:R2"/>
  </mergeCells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4F34-3465-470E-B7EA-BACA68E097AA}">
  <dimension ref="A1:N650"/>
  <sheetViews>
    <sheetView tabSelected="1" workbookViewId="0">
      <selection activeCell="F6" sqref="F6"/>
    </sheetView>
  </sheetViews>
  <sheetFormatPr defaultRowHeight="12.75" x14ac:dyDescent="0.2"/>
  <cols>
    <col min="1" max="1" width="32.5703125" bestFit="1" customWidth="1"/>
    <col min="4" max="4" width="14.140625" customWidth="1"/>
    <col min="7" max="7" width="21.85546875" customWidth="1"/>
    <col min="10" max="10" width="32.5703125" bestFit="1" customWidth="1"/>
    <col min="13" max="13" width="20.5703125" bestFit="1" customWidth="1"/>
  </cols>
  <sheetData>
    <row r="1" spans="1:14" x14ac:dyDescent="0.2">
      <c r="A1" t="s">
        <v>15</v>
      </c>
      <c r="B1" t="s">
        <v>496</v>
      </c>
      <c r="D1" t="s">
        <v>517</v>
      </c>
      <c r="E1" t="s">
        <v>496</v>
      </c>
      <c r="G1" t="s">
        <v>524</v>
      </c>
      <c r="H1" t="s">
        <v>496</v>
      </c>
      <c r="J1" t="s">
        <v>722</v>
      </c>
      <c r="K1" t="s">
        <v>496</v>
      </c>
      <c r="M1" t="s">
        <v>725</v>
      </c>
      <c r="N1" t="s">
        <v>496</v>
      </c>
    </row>
    <row r="2" spans="1:14" x14ac:dyDescent="0.2">
      <c r="A2" s="3" t="s">
        <v>103</v>
      </c>
      <c r="B2">
        <f t="shared" ref="B2:B39" si="0">LEN(A2)</f>
        <v>34</v>
      </c>
      <c r="D2" t="s">
        <v>198</v>
      </c>
      <c r="E2">
        <f t="shared" ref="E2:E4" si="1">LEN(D2)</f>
        <v>13</v>
      </c>
      <c r="G2" t="s">
        <v>182</v>
      </c>
      <c r="H2">
        <f t="shared" ref="H2:H13" si="2">LEN(G2)</f>
        <v>15</v>
      </c>
      <c r="J2" t="s">
        <v>551</v>
      </c>
      <c r="K2">
        <f t="shared" ref="K2:K33" si="3">LEN(J2)</f>
        <v>33</v>
      </c>
      <c r="M2" t="s">
        <v>869</v>
      </c>
      <c r="N2">
        <f t="shared" ref="N2:N65" si="4">LEN(M2)</f>
        <v>18</v>
      </c>
    </row>
    <row r="3" spans="1:14" x14ac:dyDescent="0.2">
      <c r="A3" s="3" t="s">
        <v>76</v>
      </c>
      <c r="B3">
        <f t="shared" si="0"/>
        <v>28</v>
      </c>
      <c r="D3" t="s">
        <v>199</v>
      </c>
      <c r="E3">
        <f t="shared" si="1"/>
        <v>9</v>
      </c>
      <c r="G3" t="s">
        <v>509</v>
      </c>
      <c r="H3">
        <f t="shared" si="2"/>
        <v>14</v>
      </c>
      <c r="J3" t="s">
        <v>558</v>
      </c>
      <c r="K3">
        <f t="shared" si="3"/>
        <v>32</v>
      </c>
      <c r="M3" t="s">
        <v>870</v>
      </c>
      <c r="N3">
        <f t="shared" si="4"/>
        <v>18</v>
      </c>
    </row>
    <row r="4" spans="1:14" x14ac:dyDescent="0.2">
      <c r="A4" s="3" t="s">
        <v>104</v>
      </c>
      <c r="B4">
        <f t="shared" si="0"/>
        <v>28</v>
      </c>
      <c r="D4" t="s">
        <v>200</v>
      </c>
      <c r="E4">
        <f t="shared" si="1"/>
        <v>15</v>
      </c>
      <c r="G4" t="s">
        <v>174</v>
      </c>
      <c r="H4">
        <f t="shared" si="2"/>
        <v>12</v>
      </c>
      <c r="J4" t="s">
        <v>545</v>
      </c>
      <c r="K4">
        <f t="shared" si="3"/>
        <v>31</v>
      </c>
      <c r="M4" t="s">
        <v>736</v>
      </c>
      <c r="N4">
        <f t="shared" si="4"/>
        <v>16</v>
      </c>
    </row>
    <row r="5" spans="1:14" x14ac:dyDescent="0.2">
      <c r="A5" s="3" t="s">
        <v>105</v>
      </c>
      <c r="B5">
        <f t="shared" si="0"/>
        <v>28</v>
      </c>
      <c r="G5" t="s">
        <v>516</v>
      </c>
      <c r="H5">
        <f t="shared" si="2"/>
        <v>11</v>
      </c>
      <c r="J5" t="s">
        <v>705</v>
      </c>
      <c r="K5">
        <f t="shared" si="3"/>
        <v>29</v>
      </c>
      <c r="M5" t="s">
        <v>739</v>
      </c>
      <c r="N5">
        <f t="shared" si="4"/>
        <v>16</v>
      </c>
    </row>
    <row r="6" spans="1:14" x14ac:dyDescent="0.2">
      <c r="A6" s="3" t="s">
        <v>192</v>
      </c>
      <c r="B6">
        <f t="shared" si="0"/>
        <v>21</v>
      </c>
      <c r="G6" t="s">
        <v>518</v>
      </c>
      <c r="H6">
        <f t="shared" si="2"/>
        <v>11</v>
      </c>
      <c r="J6" t="s">
        <v>678</v>
      </c>
      <c r="K6">
        <f t="shared" si="3"/>
        <v>28</v>
      </c>
      <c r="M6" t="s">
        <v>758</v>
      </c>
      <c r="N6">
        <f t="shared" si="4"/>
        <v>16</v>
      </c>
    </row>
    <row r="7" spans="1:14" x14ac:dyDescent="0.2">
      <c r="A7" s="3" t="s">
        <v>108</v>
      </c>
      <c r="B7">
        <f t="shared" si="0"/>
        <v>21</v>
      </c>
      <c r="G7" t="s">
        <v>508</v>
      </c>
      <c r="H7">
        <f t="shared" si="2"/>
        <v>11</v>
      </c>
      <c r="J7" t="s">
        <v>700</v>
      </c>
      <c r="K7">
        <f t="shared" si="3"/>
        <v>28</v>
      </c>
      <c r="M7" t="s">
        <v>759</v>
      </c>
      <c r="N7">
        <f t="shared" si="4"/>
        <v>16</v>
      </c>
    </row>
    <row r="8" spans="1:14" x14ac:dyDescent="0.2">
      <c r="A8" s="3" t="s">
        <v>191</v>
      </c>
      <c r="B8">
        <f t="shared" si="0"/>
        <v>16</v>
      </c>
      <c r="D8" t="s">
        <v>723</v>
      </c>
      <c r="E8" t="s">
        <v>496</v>
      </c>
      <c r="G8" t="s">
        <v>175</v>
      </c>
      <c r="H8">
        <f t="shared" si="2"/>
        <v>10</v>
      </c>
      <c r="J8" t="s">
        <v>536</v>
      </c>
      <c r="K8">
        <f t="shared" si="3"/>
        <v>27</v>
      </c>
      <c r="M8" t="s">
        <v>769</v>
      </c>
      <c r="N8">
        <f t="shared" si="4"/>
        <v>16</v>
      </c>
    </row>
    <row r="9" spans="1:14" x14ac:dyDescent="0.2">
      <c r="A9" s="3" t="s">
        <v>238</v>
      </c>
      <c r="B9">
        <f t="shared" si="0"/>
        <v>16</v>
      </c>
      <c r="D9" t="s">
        <v>497</v>
      </c>
      <c r="E9">
        <f t="shared" ref="E9:E16" si="5">LEN(D9)</f>
        <v>5</v>
      </c>
      <c r="G9" t="s">
        <v>514</v>
      </c>
      <c r="H9">
        <f t="shared" si="2"/>
        <v>7</v>
      </c>
      <c r="J9" t="s">
        <v>597</v>
      </c>
      <c r="K9">
        <f t="shared" si="3"/>
        <v>27</v>
      </c>
      <c r="M9" t="s">
        <v>786</v>
      </c>
      <c r="N9">
        <f t="shared" si="4"/>
        <v>16</v>
      </c>
    </row>
    <row r="10" spans="1:14" x14ac:dyDescent="0.2">
      <c r="A10" s="3" t="s">
        <v>182</v>
      </c>
      <c r="B10">
        <f t="shared" si="0"/>
        <v>15</v>
      </c>
      <c r="D10" t="s">
        <v>498</v>
      </c>
      <c r="E10">
        <f t="shared" si="5"/>
        <v>4</v>
      </c>
      <c r="G10" t="s">
        <v>507</v>
      </c>
      <c r="H10">
        <f t="shared" si="2"/>
        <v>6</v>
      </c>
      <c r="J10" t="s">
        <v>661</v>
      </c>
      <c r="K10">
        <f t="shared" si="3"/>
        <v>27</v>
      </c>
      <c r="M10" t="s">
        <v>867</v>
      </c>
      <c r="N10">
        <f t="shared" si="4"/>
        <v>16</v>
      </c>
    </row>
    <row r="11" spans="1:14" x14ac:dyDescent="0.2">
      <c r="A11" s="3" t="s">
        <v>189</v>
      </c>
      <c r="B11">
        <f t="shared" si="0"/>
        <v>15</v>
      </c>
      <c r="D11" t="s">
        <v>172</v>
      </c>
      <c r="E11">
        <f t="shared" si="5"/>
        <v>4</v>
      </c>
      <c r="G11" t="s">
        <v>515</v>
      </c>
      <c r="H11">
        <f t="shared" si="2"/>
        <v>4</v>
      </c>
      <c r="J11" t="s">
        <v>675</v>
      </c>
      <c r="K11">
        <f t="shared" si="3"/>
        <v>27</v>
      </c>
      <c r="M11" t="s">
        <v>868</v>
      </c>
      <c r="N11">
        <f t="shared" si="4"/>
        <v>16</v>
      </c>
    </row>
    <row r="12" spans="1:14" x14ac:dyDescent="0.2">
      <c r="A12" s="3" t="s">
        <v>184</v>
      </c>
      <c r="B12">
        <f t="shared" si="0"/>
        <v>14</v>
      </c>
      <c r="D12" t="s">
        <v>499</v>
      </c>
      <c r="E12">
        <f t="shared" si="5"/>
        <v>4</v>
      </c>
      <c r="G12" t="s">
        <v>517</v>
      </c>
      <c r="H12">
        <f t="shared" si="2"/>
        <v>4</v>
      </c>
      <c r="J12" t="s">
        <v>567</v>
      </c>
      <c r="K12">
        <f t="shared" si="3"/>
        <v>25</v>
      </c>
      <c r="M12" t="s">
        <v>947</v>
      </c>
      <c r="N12">
        <f t="shared" si="4"/>
        <v>16</v>
      </c>
    </row>
    <row r="13" spans="1:14" x14ac:dyDescent="0.2">
      <c r="A13" s="3" t="s">
        <v>197</v>
      </c>
      <c r="B13">
        <f t="shared" si="0"/>
        <v>13</v>
      </c>
      <c r="D13" t="s">
        <v>500</v>
      </c>
      <c r="E13">
        <f t="shared" si="5"/>
        <v>11</v>
      </c>
      <c r="G13" t="s">
        <v>177</v>
      </c>
      <c r="H13">
        <f t="shared" si="2"/>
        <v>4</v>
      </c>
      <c r="J13" t="s">
        <v>629</v>
      </c>
      <c r="K13">
        <f t="shared" si="3"/>
        <v>25</v>
      </c>
      <c r="M13" t="s">
        <v>965</v>
      </c>
      <c r="N13">
        <f t="shared" si="4"/>
        <v>16</v>
      </c>
    </row>
    <row r="14" spans="1:14" x14ac:dyDescent="0.2">
      <c r="A14" s="3" t="s">
        <v>119</v>
      </c>
      <c r="B14">
        <f t="shared" si="0"/>
        <v>13</v>
      </c>
      <c r="D14" t="s">
        <v>173</v>
      </c>
      <c r="E14">
        <f t="shared" si="5"/>
        <v>13</v>
      </c>
      <c r="J14" t="s">
        <v>631</v>
      </c>
      <c r="K14">
        <f t="shared" si="3"/>
        <v>25</v>
      </c>
      <c r="M14" t="s">
        <v>966</v>
      </c>
      <c r="N14">
        <f t="shared" si="4"/>
        <v>16</v>
      </c>
    </row>
    <row r="15" spans="1:14" x14ac:dyDescent="0.2">
      <c r="A15" s="3" t="s">
        <v>174</v>
      </c>
      <c r="B15">
        <f t="shared" si="0"/>
        <v>12</v>
      </c>
      <c r="D15" t="s">
        <v>501</v>
      </c>
      <c r="E15">
        <f t="shared" si="5"/>
        <v>8</v>
      </c>
      <c r="J15" t="s">
        <v>641</v>
      </c>
      <c r="K15">
        <f t="shared" si="3"/>
        <v>25</v>
      </c>
      <c r="M15" t="s">
        <v>967</v>
      </c>
      <c r="N15">
        <f t="shared" si="4"/>
        <v>16</v>
      </c>
    </row>
    <row r="16" spans="1:14" x14ac:dyDescent="0.2">
      <c r="A16" s="3" t="s">
        <v>190</v>
      </c>
      <c r="B16">
        <f t="shared" si="0"/>
        <v>12</v>
      </c>
      <c r="D16" t="s">
        <v>172</v>
      </c>
      <c r="E16">
        <f t="shared" si="5"/>
        <v>4</v>
      </c>
      <c r="G16" t="s">
        <v>1359</v>
      </c>
      <c r="H16" t="s">
        <v>496</v>
      </c>
      <c r="J16" t="s">
        <v>657</v>
      </c>
      <c r="K16">
        <f t="shared" si="3"/>
        <v>25</v>
      </c>
      <c r="M16" t="s">
        <v>968</v>
      </c>
      <c r="N16">
        <f t="shared" si="4"/>
        <v>16</v>
      </c>
    </row>
    <row r="17" spans="1:14" x14ac:dyDescent="0.2">
      <c r="A17" s="3" t="s">
        <v>176</v>
      </c>
      <c r="B17">
        <f t="shared" si="0"/>
        <v>11</v>
      </c>
      <c r="G17" t="s">
        <v>522</v>
      </c>
      <c r="H17">
        <f>LEN(G17)</f>
        <v>19</v>
      </c>
      <c r="J17" t="s">
        <v>690</v>
      </c>
      <c r="K17">
        <f t="shared" si="3"/>
        <v>25</v>
      </c>
      <c r="M17" t="s">
        <v>1029</v>
      </c>
      <c r="N17">
        <f t="shared" si="4"/>
        <v>16</v>
      </c>
    </row>
    <row r="18" spans="1:14" x14ac:dyDescent="0.2">
      <c r="A18" s="3" t="s">
        <v>186</v>
      </c>
      <c r="B18">
        <f t="shared" si="0"/>
        <v>11</v>
      </c>
      <c r="G18" t="s">
        <v>511</v>
      </c>
      <c r="H18">
        <f>LEN(G18)</f>
        <v>16</v>
      </c>
      <c r="J18" t="s">
        <v>711</v>
      </c>
      <c r="K18">
        <f t="shared" si="3"/>
        <v>25</v>
      </c>
      <c r="M18" t="s">
        <v>1030</v>
      </c>
      <c r="N18">
        <f t="shared" si="4"/>
        <v>16</v>
      </c>
    </row>
    <row r="19" spans="1:14" x14ac:dyDescent="0.2">
      <c r="A19" s="3" t="s">
        <v>185</v>
      </c>
      <c r="B19">
        <f t="shared" si="0"/>
        <v>11</v>
      </c>
      <c r="D19" t="s">
        <v>724</v>
      </c>
      <c r="E19" t="s">
        <v>496</v>
      </c>
      <c r="G19" t="s">
        <v>523</v>
      </c>
      <c r="H19">
        <f>LEN(G19)</f>
        <v>16</v>
      </c>
      <c r="J19" t="s">
        <v>534</v>
      </c>
      <c r="K19">
        <f t="shared" si="3"/>
        <v>23</v>
      </c>
      <c r="M19" t="s">
        <v>1032</v>
      </c>
      <c r="N19">
        <f t="shared" si="4"/>
        <v>16</v>
      </c>
    </row>
    <row r="20" spans="1:14" x14ac:dyDescent="0.2">
      <c r="A20" s="2" t="s">
        <v>149</v>
      </c>
      <c r="B20">
        <f t="shared" si="0"/>
        <v>11</v>
      </c>
      <c r="D20" t="s">
        <v>502</v>
      </c>
      <c r="E20">
        <f t="shared" ref="E20:E23" si="6">LEN(D20)</f>
        <v>4</v>
      </c>
      <c r="G20" t="s">
        <v>510</v>
      </c>
      <c r="H20">
        <f>LEN(G20)</f>
        <v>15</v>
      </c>
      <c r="J20" t="s">
        <v>548</v>
      </c>
      <c r="K20">
        <f t="shared" si="3"/>
        <v>23</v>
      </c>
      <c r="M20" t="s">
        <v>1033</v>
      </c>
      <c r="N20">
        <f t="shared" si="4"/>
        <v>16</v>
      </c>
    </row>
    <row r="21" spans="1:14" x14ac:dyDescent="0.2">
      <c r="A21" s="3" t="s">
        <v>195</v>
      </c>
      <c r="B21">
        <f t="shared" si="0"/>
        <v>10</v>
      </c>
      <c r="D21" t="s">
        <v>503</v>
      </c>
      <c r="E21">
        <f t="shared" si="6"/>
        <v>6</v>
      </c>
      <c r="G21" t="s">
        <v>513</v>
      </c>
      <c r="H21">
        <f>LEN(G21)</f>
        <v>15</v>
      </c>
      <c r="J21" t="s">
        <v>568</v>
      </c>
      <c r="K21">
        <f t="shared" si="3"/>
        <v>23</v>
      </c>
      <c r="M21" t="s">
        <v>1037</v>
      </c>
      <c r="N21">
        <f t="shared" si="4"/>
        <v>16</v>
      </c>
    </row>
    <row r="22" spans="1:14" x14ac:dyDescent="0.2">
      <c r="A22" s="3" t="s">
        <v>187</v>
      </c>
      <c r="B22">
        <f t="shared" si="0"/>
        <v>10</v>
      </c>
      <c r="D22" t="s">
        <v>504</v>
      </c>
      <c r="E22">
        <f t="shared" si="6"/>
        <v>12</v>
      </c>
      <c r="G22" t="s">
        <v>512</v>
      </c>
      <c r="H22">
        <f>LEN(G22)</f>
        <v>11</v>
      </c>
      <c r="J22" t="s">
        <v>598</v>
      </c>
      <c r="K22">
        <f t="shared" si="3"/>
        <v>23</v>
      </c>
      <c r="M22" t="s">
        <v>1045</v>
      </c>
      <c r="N22">
        <f t="shared" si="4"/>
        <v>16</v>
      </c>
    </row>
    <row r="23" spans="1:14" x14ac:dyDescent="0.2">
      <c r="A23" s="3" t="s">
        <v>175</v>
      </c>
      <c r="B23">
        <f t="shared" si="0"/>
        <v>10</v>
      </c>
      <c r="D23" t="s">
        <v>499</v>
      </c>
      <c r="E23">
        <f t="shared" si="6"/>
        <v>4</v>
      </c>
      <c r="G23" t="s">
        <v>520</v>
      </c>
      <c r="H23">
        <f>LEN(G23)</f>
        <v>11</v>
      </c>
      <c r="J23" t="s">
        <v>639</v>
      </c>
      <c r="K23">
        <f t="shared" si="3"/>
        <v>23</v>
      </c>
      <c r="M23" t="s">
        <v>1046</v>
      </c>
      <c r="N23">
        <f t="shared" si="4"/>
        <v>16</v>
      </c>
    </row>
    <row r="24" spans="1:14" x14ac:dyDescent="0.2">
      <c r="A24" s="3" t="s">
        <v>194</v>
      </c>
      <c r="B24">
        <f t="shared" si="0"/>
        <v>9</v>
      </c>
      <c r="G24" t="s">
        <v>519</v>
      </c>
      <c r="H24">
        <f>LEN(G24)</f>
        <v>10</v>
      </c>
      <c r="J24" t="s">
        <v>697</v>
      </c>
      <c r="K24">
        <f t="shared" si="3"/>
        <v>23</v>
      </c>
      <c r="M24" t="s">
        <v>1051</v>
      </c>
      <c r="N24">
        <f t="shared" si="4"/>
        <v>16</v>
      </c>
    </row>
    <row r="25" spans="1:14" x14ac:dyDescent="0.2">
      <c r="A25" s="3" t="s">
        <v>118</v>
      </c>
      <c r="B25">
        <f t="shared" si="0"/>
        <v>9</v>
      </c>
      <c r="G25" t="s">
        <v>165</v>
      </c>
      <c r="H25">
        <f>LEN(G25)</f>
        <v>9</v>
      </c>
      <c r="J25" t="s">
        <v>544</v>
      </c>
      <c r="K25">
        <f t="shared" si="3"/>
        <v>22</v>
      </c>
      <c r="M25" t="s">
        <v>1062</v>
      </c>
      <c r="N25">
        <f t="shared" si="4"/>
        <v>16</v>
      </c>
    </row>
    <row r="26" spans="1:14" x14ac:dyDescent="0.2">
      <c r="A26" s="3" t="s">
        <v>150</v>
      </c>
      <c r="B26">
        <f t="shared" si="0"/>
        <v>9</v>
      </c>
      <c r="G26" t="s">
        <v>161</v>
      </c>
      <c r="H26">
        <f>LEN(G26)</f>
        <v>8</v>
      </c>
      <c r="J26" t="s">
        <v>579</v>
      </c>
      <c r="K26">
        <f t="shared" si="3"/>
        <v>22</v>
      </c>
      <c r="M26" t="s">
        <v>1078</v>
      </c>
      <c r="N26">
        <f t="shared" si="4"/>
        <v>16</v>
      </c>
    </row>
    <row r="27" spans="1:14" x14ac:dyDescent="0.2">
      <c r="A27" s="3" t="s">
        <v>183</v>
      </c>
      <c r="B27">
        <f t="shared" si="0"/>
        <v>7</v>
      </c>
      <c r="G27" t="s">
        <v>164</v>
      </c>
      <c r="H27">
        <f>LEN(G27)</f>
        <v>8</v>
      </c>
      <c r="J27" t="s">
        <v>592</v>
      </c>
      <c r="K27">
        <f t="shared" si="3"/>
        <v>22</v>
      </c>
      <c r="M27" t="s">
        <v>1113</v>
      </c>
      <c r="N27">
        <f t="shared" si="4"/>
        <v>16</v>
      </c>
    </row>
    <row r="28" spans="1:14" x14ac:dyDescent="0.2">
      <c r="A28" s="3" t="s">
        <v>205</v>
      </c>
      <c r="B28">
        <f t="shared" si="0"/>
        <v>7</v>
      </c>
      <c r="G28" t="s">
        <v>507</v>
      </c>
      <c r="H28">
        <f>LEN(G28)</f>
        <v>6</v>
      </c>
      <c r="J28" t="s">
        <v>627</v>
      </c>
      <c r="K28">
        <f t="shared" si="3"/>
        <v>22</v>
      </c>
      <c r="M28" t="s">
        <v>1114</v>
      </c>
      <c r="N28">
        <f t="shared" si="4"/>
        <v>16</v>
      </c>
    </row>
    <row r="29" spans="1:14" x14ac:dyDescent="0.2">
      <c r="A29" s="3" t="s">
        <v>196</v>
      </c>
      <c r="B29">
        <f t="shared" si="0"/>
        <v>7</v>
      </c>
      <c r="G29" t="s">
        <v>160</v>
      </c>
      <c r="H29">
        <f>LEN(G29)</f>
        <v>6</v>
      </c>
      <c r="J29" t="s">
        <v>547</v>
      </c>
      <c r="K29">
        <f t="shared" si="3"/>
        <v>21</v>
      </c>
      <c r="M29" t="s">
        <v>1115</v>
      </c>
      <c r="N29">
        <f t="shared" si="4"/>
        <v>16</v>
      </c>
    </row>
    <row r="30" spans="1:14" x14ac:dyDescent="0.2">
      <c r="A30" s="3" t="s">
        <v>188</v>
      </c>
      <c r="B30">
        <f t="shared" si="0"/>
        <v>5</v>
      </c>
      <c r="G30" t="s">
        <v>177</v>
      </c>
      <c r="H30">
        <f>LEN(G30)</f>
        <v>4</v>
      </c>
      <c r="J30" t="s">
        <v>557</v>
      </c>
      <c r="K30">
        <f t="shared" si="3"/>
        <v>21</v>
      </c>
      <c r="M30" t="s">
        <v>1116</v>
      </c>
      <c r="N30">
        <f t="shared" si="4"/>
        <v>16</v>
      </c>
    </row>
    <row r="31" spans="1:14" x14ac:dyDescent="0.2">
      <c r="A31" s="3" t="s">
        <v>193</v>
      </c>
      <c r="B31">
        <f t="shared" si="0"/>
        <v>5</v>
      </c>
      <c r="G31" t="s">
        <v>521</v>
      </c>
      <c r="H31">
        <f>LEN(G31)</f>
        <v>3</v>
      </c>
      <c r="J31" t="s">
        <v>564</v>
      </c>
      <c r="K31">
        <f t="shared" si="3"/>
        <v>21</v>
      </c>
      <c r="M31" t="s">
        <v>1117</v>
      </c>
      <c r="N31">
        <f t="shared" si="4"/>
        <v>16</v>
      </c>
    </row>
    <row r="32" spans="1:14" x14ac:dyDescent="0.2">
      <c r="A32" s="4" t="s">
        <v>490</v>
      </c>
      <c r="B32">
        <f t="shared" si="0"/>
        <v>5</v>
      </c>
      <c r="J32" t="s">
        <v>640</v>
      </c>
      <c r="K32">
        <f t="shared" si="3"/>
        <v>21</v>
      </c>
      <c r="M32" t="s">
        <v>1118</v>
      </c>
      <c r="N32">
        <f t="shared" si="4"/>
        <v>16</v>
      </c>
    </row>
    <row r="33" spans="1:14" x14ac:dyDescent="0.2">
      <c r="A33" s="3" t="s">
        <v>178</v>
      </c>
      <c r="B33">
        <f t="shared" si="0"/>
        <v>4</v>
      </c>
      <c r="J33" t="s">
        <v>650</v>
      </c>
      <c r="K33">
        <f t="shared" si="3"/>
        <v>21</v>
      </c>
      <c r="M33" t="s">
        <v>1164</v>
      </c>
      <c r="N33">
        <f t="shared" si="4"/>
        <v>16</v>
      </c>
    </row>
    <row r="34" spans="1:14" x14ac:dyDescent="0.2">
      <c r="A34" s="3" t="s">
        <v>181</v>
      </c>
      <c r="B34">
        <f t="shared" si="0"/>
        <v>4</v>
      </c>
      <c r="J34" t="s">
        <v>663</v>
      </c>
      <c r="K34">
        <f t="shared" ref="K34:K65" si="7">LEN(J34)</f>
        <v>21</v>
      </c>
      <c r="M34" t="s">
        <v>1172</v>
      </c>
      <c r="N34">
        <f t="shared" si="4"/>
        <v>16</v>
      </c>
    </row>
    <row r="35" spans="1:14" x14ac:dyDescent="0.2">
      <c r="A35" s="3" t="s">
        <v>177</v>
      </c>
      <c r="B35">
        <f t="shared" si="0"/>
        <v>4</v>
      </c>
      <c r="J35" t="s">
        <v>680</v>
      </c>
      <c r="K35">
        <f t="shared" si="7"/>
        <v>21</v>
      </c>
      <c r="M35" t="s">
        <v>1174</v>
      </c>
      <c r="N35">
        <f t="shared" si="4"/>
        <v>16</v>
      </c>
    </row>
    <row r="36" spans="1:14" x14ac:dyDescent="0.2">
      <c r="A36" s="3" t="s">
        <v>95</v>
      </c>
      <c r="B36">
        <f t="shared" si="0"/>
        <v>4</v>
      </c>
      <c r="J36" t="s">
        <v>689</v>
      </c>
      <c r="K36">
        <f t="shared" si="7"/>
        <v>21</v>
      </c>
      <c r="M36" t="s">
        <v>1195</v>
      </c>
      <c r="N36">
        <f t="shared" si="4"/>
        <v>16</v>
      </c>
    </row>
    <row r="37" spans="1:14" x14ac:dyDescent="0.2">
      <c r="A37" s="3" t="s">
        <v>179</v>
      </c>
      <c r="B37">
        <f t="shared" si="0"/>
        <v>3</v>
      </c>
      <c r="J37" t="s">
        <v>712</v>
      </c>
      <c r="K37">
        <f t="shared" si="7"/>
        <v>21</v>
      </c>
      <c r="M37" t="s">
        <v>191</v>
      </c>
      <c r="N37">
        <f t="shared" si="4"/>
        <v>16</v>
      </c>
    </row>
    <row r="38" spans="1:14" x14ac:dyDescent="0.2">
      <c r="A38" s="3" t="s">
        <v>180</v>
      </c>
      <c r="B38">
        <f t="shared" si="0"/>
        <v>3</v>
      </c>
      <c r="J38" t="s">
        <v>539</v>
      </c>
      <c r="K38">
        <f t="shared" si="7"/>
        <v>20</v>
      </c>
      <c r="M38" t="s">
        <v>1203</v>
      </c>
      <c r="N38">
        <f t="shared" si="4"/>
        <v>16</v>
      </c>
    </row>
    <row r="39" spans="1:14" x14ac:dyDescent="0.2">
      <c r="A39" s="3" t="s">
        <v>151</v>
      </c>
      <c r="B39">
        <f t="shared" si="0"/>
        <v>2</v>
      </c>
      <c r="J39" t="s">
        <v>541</v>
      </c>
      <c r="K39">
        <f t="shared" si="7"/>
        <v>20</v>
      </c>
      <c r="M39" t="s">
        <v>1279</v>
      </c>
      <c r="N39">
        <f t="shared" si="4"/>
        <v>16</v>
      </c>
    </row>
    <row r="40" spans="1:14" x14ac:dyDescent="0.2">
      <c r="A40" s="3"/>
      <c r="J40" t="s">
        <v>565</v>
      </c>
      <c r="K40">
        <f t="shared" si="7"/>
        <v>20</v>
      </c>
      <c r="M40" t="s">
        <v>1280</v>
      </c>
      <c r="N40">
        <f t="shared" si="4"/>
        <v>16</v>
      </c>
    </row>
    <row r="41" spans="1:14" x14ac:dyDescent="0.2">
      <c r="A41" s="3"/>
      <c r="J41" t="s">
        <v>566</v>
      </c>
      <c r="K41">
        <f t="shared" si="7"/>
        <v>20</v>
      </c>
      <c r="M41" t="s">
        <v>1320</v>
      </c>
      <c r="N41">
        <f t="shared" si="4"/>
        <v>16</v>
      </c>
    </row>
    <row r="42" spans="1:14" x14ac:dyDescent="0.2">
      <c r="A42" s="3"/>
      <c r="J42" t="s">
        <v>571</v>
      </c>
      <c r="K42">
        <f t="shared" si="7"/>
        <v>20</v>
      </c>
      <c r="M42" t="s">
        <v>1329</v>
      </c>
      <c r="N42">
        <f t="shared" si="4"/>
        <v>16</v>
      </c>
    </row>
    <row r="43" spans="1:14" x14ac:dyDescent="0.2">
      <c r="J43" t="s">
        <v>580</v>
      </c>
      <c r="K43">
        <f t="shared" si="7"/>
        <v>20</v>
      </c>
      <c r="M43" t="s">
        <v>766</v>
      </c>
      <c r="N43">
        <f t="shared" si="4"/>
        <v>15</v>
      </c>
    </row>
    <row r="44" spans="1:14" x14ac:dyDescent="0.2">
      <c r="J44" t="s">
        <v>662</v>
      </c>
      <c r="K44">
        <f t="shared" si="7"/>
        <v>20</v>
      </c>
      <c r="M44" t="s">
        <v>780</v>
      </c>
      <c r="N44">
        <f t="shared" si="4"/>
        <v>15</v>
      </c>
    </row>
    <row r="45" spans="1:14" x14ac:dyDescent="0.2">
      <c r="J45" t="s">
        <v>672</v>
      </c>
      <c r="K45">
        <f t="shared" si="7"/>
        <v>20</v>
      </c>
      <c r="M45" t="s">
        <v>848</v>
      </c>
      <c r="N45">
        <f t="shared" si="4"/>
        <v>15</v>
      </c>
    </row>
    <row r="46" spans="1:14" x14ac:dyDescent="0.2">
      <c r="J46" t="s">
        <v>676</v>
      </c>
      <c r="K46">
        <f t="shared" si="7"/>
        <v>20</v>
      </c>
      <c r="M46" t="s">
        <v>970</v>
      </c>
      <c r="N46">
        <f t="shared" si="4"/>
        <v>15</v>
      </c>
    </row>
    <row r="47" spans="1:14" x14ac:dyDescent="0.2">
      <c r="J47" t="s">
        <v>542</v>
      </c>
      <c r="K47">
        <f t="shared" si="7"/>
        <v>19</v>
      </c>
      <c r="M47" t="s">
        <v>986</v>
      </c>
      <c r="N47">
        <f t="shared" si="4"/>
        <v>15</v>
      </c>
    </row>
    <row r="48" spans="1:14" x14ac:dyDescent="0.2">
      <c r="J48" t="s">
        <v>543</v>
      </c>
      <c r="K48">
        <f t="shared" si="7"/>
        <v>19</v>
      </c>
      <c r="M48" t="s">
        <v>987</v>
      </c>
      <c r="N48">
        <f t="shared" si="4"/>
        <v>15</v>
      </c>
    </row>
    <row r="49" spans="10:14" x14ac:dyDescent="0.2">
      <c r="J49" t="s">
        <v>606</v>
      </c>
      <c r="K49">
        <f t="shared" si="7"/>
        <v>19</v>
      </c>
      <c r="M49" t="s">
        <v>1036</v>
      </c>
      <c r="N49">
        <f t="shared" si="4"/>
        <v>15</v>
      </c>
    </row>
    <row r="50" spans="10:14" x14ac:dyDescent="0.2">
      <c r="J50" t="s">
        <v>636</v>
      </c>
      <c r="K50">
        <f t="shared" si="7"/>
        <v>19</v>
      </c>
      <c r="M50" t="s">
        <v>1050</v>
      </c>
      <c r="N50">
        <f t="shared" si="4"/>
        <v>15</v>
      </c>
    </row>
    <row r="51" spans="10:14" x14ac:dyDescent="0.2">
      <c r="J51" t="s">
        <v>665</v>
      </c>
      <c r="K51">
        <f t="shared" si="7"/>
        <v>19</v>
      </c>
      <c r="M51" t="s">
        <v>1055</v>
      </c>
      <c r="N51">
        <f t="shared" si="4"/>
        <v>15</v>
      </c>
    </row>
    <row r="52" spans="10:14" x14ac:dyDescent="0.2">
      <c r="J52" t="s">
        <v>569</v>
      </c>
      <c r="K52">
        <f t="shared" si="7"/>
        <v>18</v>
      </c>
      <c r="M52" t="s">
        <v>1061</v>
      </c>
      <c r="N52">
        <f t="shared" si="4"/>
        <v>15</v>
      </c>
    </row>
    <row r="53" spans="10:14" x14ac:dyDescent="0.2">
      <c r="J53" t="s">
        <v>617</v>
      </c>
      <c r="K53">
        <f t="shared" si="7"/>
        <v>18</v>
      </c>
      <c r="M53" t="s">
        <v>1073</v>
      </c>
      <c r="N53">
        <f t="shared" si="4"/>
        <v>15</v>
      </c>
    </row>
    <row r="54" spans="10:14" x14ac:dyDescent="0.2">
      <c r="J54" t="s">
        <v>630</v>
      </c>
      <c r="K54">
        <f t="shared" si="7"/>
        <v>18</v>
      </c>
      <c r="M54" t="s">
        <v>1074</v>
      </c>
      <c r="N54">
        <f t="shared" si="4"/>
        <v>15</v>
      </c>
    </row>
    <row r="55" spans="10:14" x14ac:dyDescent="0.2">
      <c r="J55" t="s">
        <v>637</v>
      </c>
      <c r="K55">
        <f t="shared" si="7"/>
        <v>18</v>
      </c>
      <c r="M55" t="s">
        <v>1104</v>
      </c>
      <c r="N55">
        <f t="shared" si="4"/>
        <v>15</v>
      </c>
    </row>
    <row r="56" spans="10:14" x14ac:dyDescent="0.2">
      <c r="J56" t="s">
        <v>638</v>
      </c>
      <c r="K56">
        <f t="shared" si="7"/>
        <v>18</v>
      </c>
      <c r="M56" t="s">
        <v>1105</v>
      </c>
      <c r="N56">
        <f t="shared" si="4"/>
        <v>15</v>
      </c>
    </row>
    <row r="57" spans="10:14" x14ac:dyDescent="0.2">
      <c r="J57" t="s">
        <v>653</v>
      </c>
      <c r="K57">
        <f t="shared" si="7"/>
        <v>18</v>
      </c>
      <c r="M57" t="s">
        <v>1106</v>
      </c>
      <c r="N57">
        <f t="shared" si="4"/>
        <v>15</v>
      </c>
    </row>
    <row r="58" spans="10:14" x14ac:dyDescent="0.2">
      <c r="J58" t="s">
        <v>532</v>
      </c>
      <c r="K58">
        <f t="shared" si="7"/>
        <v>17</v>
      </c>
      <c r="M58" t="s">
        <v>1107</v>
      </c>
      <c r="N58">
        <f t="shared" si="4"/>
        <v>15</v>
      </c>
    </row>
    <row r="59" spans="10:14" x14ac:dyDescent="0.2">
      <c r="J59" t="s">
        <v>559</v>
      </c>
      <c r="K59">
        <f t="shared" si="7"/>
        <v>17</v>
      </c>
      <c r="M59" t="s">
        <v>1108</v>
      </c>
      <c r="N59">
        <f t="shared" si="4"/>
        <v>15</v>
      </c>
    </row>
    <row r="60" spans="10:14" x14ac:dyDescent="0.2">
      <c r="J60" t="s">
        <v>589</v>
      </c>
      <c r="K60">
        <f t="shared" si="7"/>
        <v>17</v>
      </c>
      <c r="M60" t="s">
        <v>1109</v>
      </c>
      <c r="N60">
        <f t="shared" si="4"/>
        <v>15</v>
      </c>
    </row>
    <row r="61" spans="10:14" x14ac:dyDescent="0.2">
      <c r="J61" t="s">
        <v>590</v>
      </c>
      <c r="K61">
        <f t="shared" si="7"/>
        <v>17</v>
      </c>
      <c r="M61" t="s">
        <v>1134</v>
      </c>
      <c r="N61">
        <f t="shared" si="4"/>
        <v>15</v>
      </c>
    </row>
    <row r="62" spans="10:14" x14ac:dyDescent="0.2">
      <c r="J62" t="s">
        <v>591</v>
      </c>
      <c r="K62">
        <f t="shared" si="7"/>
        <v>17</v>
      </c>
      <c r="M62" t="s">
        <v>1136</v>
      </c>
      <c r="N62">
        <f t="shared" si="4"/>
        <v>15</v>
      </c>
    </row>
    <row r="63" spans="10:14" x14ac:dyDescent="0.2">
      <c r="J63" t="s">
        <v>612</v>
      </c>
      <c r="K63">
        <f t="shared" si="7"/>
        <v>17</v>
      </c>
      <c r="M63" t="s">
        <v>1166</v>
      </c>
      <c r="N63">
        <f t="shared" si="4"/>
        <v>15</v>
      </c>
    </row>
    <row r="64" spans="10:14" x14ac:dyDescent="0.2">
      <c r="J64" t="s">
        <v>619</v>
      </c>
      <c r="K64">
        <f t="shared" si="7"/>
        <v>17</v>
      </c>
      <c r="M64" t="s">
        <v>1192</v>
      </c>
      <c r="N64">
        <f t="shared" si="4"/>
        <v>15</v>
      </c>
    </row>
    <row r="65" spans="10:14" x14ac:dyDescent="0.2">
      <c r="J65" t="s">
        <v>632</v>
      </c>
      <c r="K65">
        <f t="shared" si="7"/>
        <v>17</v>
      </c>
      <c r="M65" t="s">
        <v>1199</v>
      </c>
      <c r="N65">
        <f t="shared" si="4"/>
        <v>15</v>
      </c>
    </row>
    <row r="66" spans="10:14" x14ac:dyDescent="0.2">
      <c r="J66" t="s">
        <v>635</v>
      </c>
      <c r="K66">
        <f t="shared" ref="K66:K97" si="8">LEN(J66)</f>
        <v>17</v>
      </c>
      <c r="M66" t="s">
        <v>1202</v>
      </c>
      <c r="N66">
        <f t="shared" ref="N66:N129" si="9">LEN(M66)</f>
        <v>15</v>
      </c>
    </row>
    <row r="67" spans="10:14" x14ac:dyDescent="0.2">
      <c r="J67" t="s">
        <v>659</v>
      </c>
      <c r="K67">
        <f t="shared" si="8"/>
        <v>17</v>
      </c>
      <c r="M67" t="s">
        <v>1278</v>
      </c>
      <c r="N67">
        <f t="shared" si="9"/>
        <v>15</v>
      </c>
    </row>
    <row r="68" spans="10:14" x14ac:dyDescent="0.2">
      <c r="J68" t="s">
        <v>692</v>
      </c>
      <c r="K68">
        <f t="shared" si="8"/>
        <v>17</v>
      </c>
      <c r="M68" t="s">
        <v>189</v>
      </c>
      <c r="N68">
        <f t="shared" si="9"/>
        <v>15</v>
      </c>
    </row>
    <row r="69" spans="10:14" x14ac:dyDescent="0.2">
      <c r="J69" t="s">
        <v>693</v>
      </c>
      <c r="K69">
        <f t="shared" si="8"/>
        <v>17</v>
      </c>
      <c r="M69" t="s">
        <v>1290</v>
      </c>
      <c r="N69">
        <f t="shared" si="9"/>
        <v>15</v>
      </c>
    </row>
    <row r="70" spans="10:14" x14ac:dyDescent="0.2">
      <c r="J70" t="s">
        <v>699</v>
      </c>
      <c r="K70">
        <f t="shared" si="8"/>
        <v>17</v>
      </c>
      <c r="M70" t="s">
        <v>1326</v>
      </c>
      <c r="N70">
        <f t="shared" si="9"/>
        <v>15</v>
      </c>
    </row>
    <row r="71" spans="10:14" x14ac:dyDescent="0.2">
      <c r="J71" t="s">
        <v>713</v>
      </c>
      <c r="K71">
        <f t="shared" si="8"/>
        <v>17</v>
      </c>
      <c r="M71" t="s">
        <v>1327</v>
      </c>
      <c r="N71">
        <f t="shared" si="9"/>
        <v>15</v>
      </c>
    </row>
    <row r="72" spans="10:14" x14ac:dyDescent="0.2">
      <c r="J72" t="s">
        <v>720</v>
      </c>
      <c r="K72">
        <f t="shared" si="8"/>
        <v>17</v>
      </c>
      <c r="M72" t="s">
        <v>1328</v>
      </c>
      <c r="N72">
        <f t="shared" si="9"/>
        <v>15</v>
      </c>
    </row>
    <row r="73" spans="10:14" x14ac:dyDescent="0.2">
      <c r="J73" t="s">
        <v>556</v>
      </c>
      <c r="K73">
        <f t="shared" si="8"/>
        <v>16</v>
      </c>
      <c r="M73" t="s">
        <v>728</v>
      </c>
      <c r="N73">
        <f t="shared" si="9"/>
        <v>14</v>
      </c>
    </row>
    <row r="74" spans="10:14" x14ac:dyDescent="0.2">
      <c r="J74" t="s">
        <v>578</v>
      </c>
      <c r="K74">
        <f t="shared" si="8"/>
        <v>16</v>
      </c>
      <c r="M74" t="s">
        <v>729</v>
      </c>
      <c r="N74">
        <f t="shared" si="9"/>
        <v>14</v>
      </c>
    </row>
    <row r="75" spans="10:14" x14ac:dyDescent="0.2">
      <c r="J75" t="s">
        <v>599</v>
      </c>
      <c r="K75">
        <f t="shared" si="8"/>
        <v>16</v>
      </c>
      <c r="M75" t="s">
        <v>734</v>
      </c>
      <c r="N75">
        <f t="shared" si="9"/>
        <v>14</v>
      </c>
    </row>
    <row r="76" spans="10:14" x14ac:dyDescent="0.2">
      <c r="J76" t="s">
        <v>616</v>
      </c>
      <c r="K76">
        <f t="shared" si="8"/>
        <v>16</v>
      </c>
      <c r="M76" t="s">
        <v>747</v>
      </c>
      <c r="N76">
        <f t="shared" si="9"/>
        <v>14</v>
      </c>
    </row>
    <row r="77" spans="10:14" x14ac:dyDescent="0.2">
      <c r="J77" t="s">
        <v>651</v>
      </c>
      <c r="K77">
        <f t="shared" si="8"/>
        <v>16</v>
      </c>
      <c r="M77" t="s">
        <v>763</v>
      </c>
      <c r="N77">
        <f t="shared" si="9"/>
        <v>14</v>
      </c>
    </row>
    <row r="78" spans="10:14" x14ac:dyDescent="0.2">
      <c r="J78" t="s">
        <v>654</v>
      </c>
      <c r="K78">
        <f t="shared" si="8"/>
        <v>16</v>
      </c>
      <c r="M78" t="s">
        <v>779</v>
      </c>
      <c r="N78">
        <f t="shared" si="9"/>
        <v>14</v>
      </c>
    </row>
    <row r="79" spans="10:14" x14ac:dyDescent="0.2">
      <c r="J79" t="s">
        <v>668</v>
      </c>
      <c r="K79">
        <f t="shared" si="8"/>
        <v>16</v>
      </c>
      <c r="M79" t="s">
        <v>184</v>
      </c>
      <c r="N79">
        <f t="shared" si="9"/>
        <v>14</v>
      </c>
    </row>
    <row r="80" spans="10:14" x14ac:dyDescent="0.2">
      <c r="J80" t="s">
        <v>677</v>
      </c>
      <c r="K80">
        <f t="shared" si="8"/>
        <v>16</v>
      </c>
      <c r="M80" t="s">
        <v>871</v>
      </c>
      <c r="N80">
        <f t="shared" si="9"/>
        <v>14</v>
      </c>
    </row>
    <row r="81" spans="10:14" x14ac:dyDescent="0.2">
      <c r="J81" t="s">
        <v>691</v>
      </c>
      <c r="K81">
        <f t="shared" si="8"/>
        <v>16</v>
      </c>
      <c r="M81" t="s">
        <v>872</v>
      </c>
      <c r="N81">
        <f t="shared" si="9"/>
        <v>14</v>
      </c>
    </row>
    <row r="82" spans="10:14" x14ac:dyDescent="0.2">
      <c r="J82" t="s">
        <v>526</v>
      </c>
      <c r="K82">
        <f t="shared" si="8"/>
        <v>15</v>
      </c>
      <c r="M82" t="s">
        <v>877</v>
      </c>
      <c r="N82">
        <f t="shared" si="9"/>
        <v>14</v>
      </c>
    </row>
    <row r="83" spans="10:14" x14ac:dyDescent="0.2">
      <c r="J83" t="s">
        <v>529</v>
      </c>
      <c r="K83">
        <f t="shared" si="8"/>
        <v>15</v>
      </c>
      <c r="M83" t="s">
        <v>878</v>
      </c>
      <c r="N83">
        <f t="shared" si="9"/>
        <v>14</v>
      </c>
    </row>
    <row r="84" spans="10:14" x14ac:dyDescent="0.2">
      <c r="J84" t="s">
        <v>531</v>
      </c>
      <c r="K84">
        <f t="shared" si="8"/>
        <v>15</v>
      </c>
      <c r="M84" t="s">
        <v>956</v>
      </c>
      <c r="N84">
        <f t="shared" si="9"/>
        <v>14</v>
      </c>
    </row>
    <row r="85" spans="10:14" x14ac:dyDescent="0.2">
      <c r="J85" t="s">
        <v>549</v>
      </c>
      <c r="K85">
        <f t="shared" si="8"/>
        <v>15</v>
      </c>
      <c r="M85" t="s">
        <v>959</v>
      </c>
      <c r="N85">
        <f t="shared" si="9"/>
        <v>14</v>
      </c>
    </row>
    <row r="86" spans="10:14" x14ac:dyDescent="0.2">
      <c r="J86" t="s">
        <v>550</v>
      </c>
      <c r="K86">
        <f t="shared" si="8"/>
        <v>15</v>
      </c>
      <c r="M86" t="s">
        <v>960</v>
      </c>
      <c r="N86">
        <f t="shared" si="9"/>
        <v>14</v>
      </c>
    </row>
    <row r="87" spans="10:14" x14ac:dyDescent="0.2">
      <c r="J87" t="s">
        <v>552</v>
      </c>
      <c r="K87">
        <f t="shared" si="8"/>
        <v>15</v>
      </c>
      <c r="M87" t="s">
        <v>990</v>
      </c>
      <c r="N87">
        <f t="shared" si="9"/>
        <v>14</v>
      </c>
    </row>
    <row r="88" spans="10:14" x14ac:dyDescent="0.2">
      <c r="J88" t="s">
        <v>577</v>
      </c>
      <c r="K88">
        <f t="shared" si="8"/>
        <v>15</v>
      </c>
      <c r="M88" t="s">
        <v>1023</v>
      </c>
      <c r="N88">
        <f t="shared" si="9"/>
        <v>14</v>
      </c>
    </row>
    <row r="89" spans="10:14" x14ac:dyDescent="0.2">
      <c r="J89" t="s">
        <v>585</v>
      </c>
      <c r="K89">
        <f t="shared" si="8"/>
        <v>15</v>
      </c>
      <c r="M89" t="s">
        <v>1028</v>
      </c>
      <c r="N89">
        <f t="shared" si="9"/>
        <v>14</v>
      </c>
    </row>
    <row r="90" spans="10:14" x14ac:dyDescent="0.2">
      <c r="J90" t="s">
        <v>586</v>
      </c>
      <c r="K90">
        <f t="shared" si="8"/>
        <v>15</v>
      </c>
      <c r="M90" t="s">
        <v>1031</v>
      </c>
      <c r="N90">
        <f t="shared" si="9"/>
        <v>14</v>
      </c>
    </row>
    <row r="91" spans="10:14" x14ac:dyDescent="0.2">
      <c r="J91" t="s">
        <v>587</v>
      </c>
      <c r="K91">
        <f t="shared" si="8"/>
        <v>15</v>
      </c>
      <c r="M91" t="s">
        <v>1044</v>
      </c>
      <c r="N91">
        <f t="shared" si="9"/>
        <v>14</v>
      </c>
    </row>
    <row r="92" spans="10:14" x14ac:dyDescent="0.2">
      <c r="J92" t="s">
        <v>594</v>
      </c>
      <c r="K92">
        <f t="shared" si="8"/>
        <v>15</v>
      </c>
      <c r="M92" t="s">
        <v>1049</v>
      </c>
      <c r="N92">
        <f t="shared" si="9"/>
        <v>14</v>
      </c>
    </row>
    <row r="93" spans="10:14" x14ac:dyDescent="0.2">
      <c r="J93" t="s">
        <v>595</v>
      </c>
      <c r="K93">
        <f t="shared" si="8"/>
        <v>15</v>
      </c>
      <c r="M93" t="s">
        <v>1060</v>
      </c>
      <c r="N93">
        <f t="shared" si="9"/>
        <v>14</v>
      </c>
    </row>
    <row r="94" spans="10:14" x14ac:dyDescent="0.2">
      <c r="J94" t="s">
        <v>607</v>
      </c>
      <c r="K94">
        <f t="shared" si="8"/>
        <v>15</v>
      </c>
      <c r="M94" t="s">
        <v>1085</v>
      </c>
      <c r="N94">
        <f t="shared" si="9"/>
        <v>14</v>
      </c>
    </row>
    <row r="95" spans="10:14" x14ac:dyDescent="0.2">
      <c r="J95" t="s">
        <v>609</v>
      </c>
      <c r="K95">
        <f t="shared" si="8"/>
        <v>15</v>
      </c>
      <c r="M95" t="s">
        <v>1086</v>
      </c>
      <c r="N95">
        <f t="shared" si="9"/>
        <v>14</v>
      </c>
    </row>
    <row r="96" spans="10:14" x14ac:dyDescent="0.2">
      <c r="J96" t="s">
        <v>613</v>
      </c>
      <c r="K96">
        <f t="shared" si="8"/>
        <v>15</v>
      </c>
      <c r="M96" t="s">
        <v>1087</v>
      </c>
      <c r="N96">
        <f t="shared" si="9"/>
        <v>14</v>
      </c>
    </row>
    <row r="97" spans="10:14" x14ac:dyDescent="0.2">
      <c r="J97" t="s">
        <v>615</v>
      </c>
      <c r="K97">
        <f t="shared" si="8"/>
        <v>15</v>
      </c>
      <c r="M97" t="s">
        <v>1088</v>
      </c>
      <c r="N97">
        <f t="shared" si="9"/>
        <v>14</v>
      </c>
    </row>
    <row r="98" spans="10:14" x14ac:dyDescent="0.2">
      <c r="J98" t="s">
        <v>626</v>
      </c>
      <c r="K98">
        <f t="shared" ref="K98:K129" si="10">LEN(J98)</f>
        <v>15</v>
      </c>
      <c r="M98" t="s">
        <v>1089</v>
      </c>
      <c r="N98">
        <f t="shared" si="9"/>
        <v>14</v>
      </c>
    </row>
    <row r="99" spans="10:14" x14ac:dyDescent="0.2">
      <c r="J99" t="s">
        <v>628</v>
      </c>
      <c r="K99">
        <f t="shared" si="10"/>
        <v>15</v>
      </c>
      <c r="M99" t="s">
        <v>1090</v>
      </c>
      <c r="N99">
        <f t="shared" si="9"/>
        <v>14</v>
      </c>
    </row>
    <row r="100" spans="10:14" x14ac:dyDescent="0.2">
      <c r="J100" t="s">
        <v>633</v>
      </c>
      <c r="K100">
        <f t="shared" si="10"/>
        <v>15</v>
      </c>
      <c r="M100" t="s">
        <v>1091</v>
      </c>
      <c r="N100">
        <f t="shared" si="9"/>
        <v>14</v>
      </c>
    </row>
    <row r="101" spans="10:14" x14ac:dyDescent="0.2">
      <c r="J101" t="s">
        <v>643</v>
      </c>
      <c r="K101">
        <f t="shared" si="10"/>
        <v>15</v>
      </c>
      <c r="M101" t="s">
        <v>1092</v>
      </c>
      <c r="N101">
        <f t="shared" si="9"/>
        <v>14</v>
      </c>
    </row>
    <row r="102" spans="10:14" x14ac:dyDescent="0.2">
      <c r="J102" t="s">
        <v>645</v>
      </c>
      <c r="K102">
        <f t="shared" si="10"/>
        <v>15</v>
      </c>
      <c r="M102" t="s">
        <v>1093</v>
      </c>
      <c r="N102">
        <f t="shared" si="9"/>
        <v>14</v>
      </c>
    </row>
    <row r="103" spans="10:14" x14ac:dyDescent="0.2">
      <c r="J103" t="s">
        <v>647</v>
      </c>
      <c r="K103">
        <f t="shared" si="10"/>
        <v>15</v>
      </c>
      <c r="M103" t="s">
        <v>1094</v>
      </c>
      <c r="N103">
        <f t="shared" si="9"/>
        <v>14</v>
      </c>
    </row>
    <row r="104" spans="10:14" x14ac:dyDescent="0.2">
      <c r="J104" t="s">
        <v>658</v>
      </c>
      <c r="K104">
        <f t="shared" si="10"/>
        <v>15</v>
      </c>
      <c r="M104" t="s">
        <v>1095</v>
      </c>
      <c r="N104">
        <f t="shared" si="9"/>
        <v>14</v>
      </c>
    </row>
    <row r="105" spans="10:14" x14ac:dyDescent="0.2">
      <c r="J105" t="s">
        <v>685</v>
      </c>
      <c r="K105">
        <f t="shared" si="10"/>
        <v>15</v>
      </c>
      <c r="M105" t="s">
        <v>1096</v>
      </c>
      <c r="N105">
        <f t="shared" si="9"/>
        <v>14</v>
      </c>
    </row>
    <row r="106" spans="10:14" x14ac:dyDescent="0.2">
      <c r="J106" t="s">
        <v>719</v>
      </c>
      <c r="K106">
        <f t="shared" si="10"/>
        <v>15</v>
      </c>
      <c r="M106" t="s">
        <v>1110</v>
      </c>
      <c r="N106">
        <f t="shared" si="9"/>
        <v>14</v>
      </c>
    </row>
    <row r="107" spans="10:14" x14ac:dyDescent="0.2">
      <c r="J107" t="s">
        <v>525</v>
      </c>
      <c r="K107">
        <f t="shared" si="10"/>
        <v>14</v>
      </c>
      <c r="M107" t="s">
        <v>1111</v>
      </c>
      <c r="N107">
        <f t="shared" si="9"/>
        <v>14</v>
      </c>
    </row>
    <row r="108" spans="10:14" x14ac:dyDescent="0.2">
      <c r="J108" t="s">
        <v>528</v>
      </c>
      <c r="K108">
        <f t="shared" si="10"/>
        <v>14</v>
      </c>
      <c r="M108" t="s">
        <v>1112</v>
      </c>
      <c r="N108">
        <f t="shared" si="9"/>
        <v>14</v>
      </c>
    </row>
    <row r="109" spans="10:14" x14ac:dyDescent="0.2">
      <c r="J109" t="s">
        <v>561</v>
      </c>
      <c r="K109">
        <f t="shared" si="10"/>
        <v>14</v>
      </c>
      <c r="M109" t="s">
        <v>1119</v>
      </c>
      <c r="N109">
        <f t="shared" si="9"/>
        <v>14</v>
      </c>
    </row>
    <row r="110" spans="10:14" x14ac:dyDescent="0.2">
      <c r="J110" t="s">
        <v>583</v>
      </c>
      <c r="K110">
        <f t="shared" si="10"/>
        <v>14</v>
      </c>
      <c r="M110" t="s">
        <v>1120</v>
      </c>
      <c r="N110">
        <f t="shared" si="9"/>
        <v>14</v>
      </c>
    </row>
    <row r="111" spans="10:14" x14ac:dyDescent="0.2">
      <c r="J111" t="s">
        <v>588</v>
      </c>
      <c r="K111">
        <f t="shared" si="10"/>
        <v>14</v>
      </c>
      <c r="M111" t="s">
        <v>1130</v>
      </c>
      <c r="N111">
        <f t="shared" si="9"/>
        <v>14</v>
      </c>
    </row>
    <row r="112" spans="10:14" x14ac:dyDescent="0.2">
      <c r="J112" t="s">
        <v>610</v>
      </c>
      <c r="K112">
        <f t="shared" si="10"/>
        <v>14</v>
      </c>
      <c r="M112" t="s">
        <v>1189</v>
      </c>
      <c r="N112">
        <f t="shared" si="9"/>
        <v>14</v>
      </c>
    </row>
    <row r="113" spans="10:14" x14ac:dyDescent="0.2">
      <c r="J113" t="s">
        <v>614</v>
      </c>
      <c r="K113">
        <f t="shared" si="10"/>
        <v>14</v>
      </c>
      <c r="M113" t="s">
        <v>1197</v>
      </c>
      <c r="N113">
        <f t="shared" si="9"/>
        <v>14</v>
      </c>
    </row>
    <row r="114" spans="10:14" x14ac:dyDescent="0.2">
      <c r="J114" t="s">
        <v>634</v>
      </c>
      <c r="K114">
        <f t="shared" si="10"/>
        <v>14</v>
      </c>
      <c r="M114" t="s">
        <v>1201</v>
      </c>
      <c r="N114">
        <f t="shared" si="9"/>
        <v>14</v>
      </c>
    </row>
    <row r="115" spans="10:14" x14ac:dyDescent="0.2">
      <c r="J115" t="s">
        <v>652</v>
      </c>
      <c r="K115">
        <f t="shared" si="10"/>
        <v>14</v>
      </c>
      <c r="M115" t="s">
        <v>1324</v>
      </c>
      <c r="N115">
        <f t="shared" si="9"/>
        <v>14</v>
      </c>
    </row>
    <row r="116" spans="10:14" x14ac:dyDescent="0.2">
      <c r="J116" t="s">
        <v>679</v>
      </c>
      <c r="K116">
        <f t="shared" si="10"/>
        <v>14</v>
      </c>
      <c r="M116" t="s">
        <v>1325</v>
      </c>
      <c r="N116">
        <f t="shared" si="9"/>
        <v>14</v>
      </c>
    </row>
    <row r="117" spans="10:14" x14ac:dyDescent="0.2">
      <c r="J117" t="s">
        <v>681</v>
      </c>
      <c r="K117">
        <f t="shared" si="10"/>
        <v>14</v>
      </c>
      <c r="M117" t="s">
        <v>1330</v>
      </c>
      <c r="N117">
        <f t="shared" si="9"/>
        <v>14</v>
      </c>
    </row>
    <row r="118" spans="10:14" x14ac:dyDescent="0.2">
      <c r="J118" t="s">
        <v>682</v>
      </c>
      <c r="K118">
        <f t="shared" si="10"/>
        <v>14</v>
      </c>
      <c r="M118" t="s">
        <v>1331</v>
      </c>
      <c r="N118">
        <f t="shared" si="9"/>
        <v>14</v>
      </c>
    </row>
    <row r="119" spans="10:14" x14ac:dyDescent="0.2">
      <c r="J119" t="s">
        <v>683</v>
      </c>
      <c r="K119">
        <f t="shared" si="10"/>
        <v>14</v>
      </c>
      <c r="M119" t="s">
        <v>740</v>
      </c>
      <c r="N119">
        <f t="shared" si="9"/>
        <v>13</v>
      </c>
    </row>
    <row r="120" spans="10:14" x14ac:dyDescent="0.2">
      <c r="J120" t="s">
        <v>688</v>
      </c>
      <c r="K120">
        <f t="shared" si="10"/>
        <v>14</v>
      </c>
      <c r="M120" t="s">
        <v>742</v>
      </c>
      <c r="N120">
        <f t="shared" si="9"/>
        <v>13</v>
      </c>
    </row>
    <row r="121" spans="10:14" x14ac:dyDescent="0.2">
      <c r="J121" t="s">
        <v>695</v>
      </c>
      <c r="K121">
        <f t="shared" si="10"/>
        <v>14</v>
      </c>
      <c r="M121" t="s">
        <v>757</v>
      </c>
      <c r="N121">
        <f t="shared" si="9"/>
        <v>13</v>
      </c>
    </row>
    <row r="122" spans="10:14" x14ac:dyDescent="0.2">
      <c r="J122" t="s">
        <v>716</v>
      </c>
      <c r="K122">
        <f t="shared" si="10"/>
        <v>14</v>
      </c>
      <c r="M122" t="s">
        <v>197</v>
      </c>
      <c r="N122">
        <f t="shared" si="9"/>
        <v>13</v>
      </c>
    </row>
    <row r="123" spans="10:14" x14ac:dyDescent="0.2">
      <c r="J123" t="s">
        <v>546</v>
      </c>
      <c r="K123">
        <f t="shared" si="10"/>
        <v>13</v>
      </c>
      <c r="M123" t="s">
        <v>775</v>
      </c>
      <c r="N123">
        <f t="shared" si="9"/>
        <v>13</v>
      </c>
    </row>
    <row r="124" spans="10:14" x14ac:dyDescent="0.2">
      <c r="J124" t="s">
        <v>553</v>
      </c>
      <c r="K124">
        <f t="shared" si="10"/>
        <v>13</v>
      </c>
      <c r="M124" t="s">
        <v>838</v>
      </c>
      <c r="N124">
        <f t="shared" si="9"/>
        <v>13</v>
      </c>
    </row>
    <row r="125" spans="10:14" x14ac:dyDescent="0.2">
      <c r="J125" t="s">
        <v>576</v>
      </c>
      <c r="K125">
        <f t="shared" si="10"/>
        <v>13</v>
      </c>
      <c r="M125" t="s">
        <v>839</v>
      </c>
      <c r="N125">
        <f t="shared" si="9"/>
        <v>13</v>
      </c>
    </row>
    <row r="126" spans="10:14" x14ac:dyDescent="0.2">
      <c r="J126" t="s">
        <v>608</v>
      </c>
      <c r="K126">
        <f t="shared" si="10"/>
        <v>13</v>
      </c>
      <c r="M126" t="s">
        <v>855</v>
      </c>
      <c r="N126">
        <f t="shared" si="9"/>
        <v>13</v>
      </c>
    </row>
    <row r="127" spans="10:14" x14ac:dyDescent="0.2">
      <c r="J127" t="s">
        <v>620</v>
      </c>
      <c r="K127">
        <f t="shared" si="10"/>
        <v>13</v>
      </c>
      <c r="M127" t="s">
        <v>864</v>
      </c>
      <c r="N127">
        <f t="shared" si="9"/>
        <v>13</v>
      </c>
    </row>
    <row r="128" spans="10:14" x14ac:dyDescent="0.2">
      <c r="J128" t="s">
        <v>623</v>
      </c>
      <c r="K128">
        <f t="shared" si="10"/>
        <v>13</v>
      </c>
      <c r="M128" t="s">
        <v>865</v>
      </c>
      <c r="N128">
        <f t="shared" si="9"/>
        <v>13</v>
      </c>
    </row>
    <row r="129" spans="10:14" x14ac:dyDescent="0.2">
      <c r="J129" t="s">
        <v>625</v>
      </c>
      <c r="K129">
        <f t="shared" si="10"/>
        <v>13</v>
      </c>
      <c r="M129" t="s">
        <v>866</v>
      </c>
      <c r="N129">
        <f t="shared" si="9"/>
        <v>13</v>
      </c>
    </row>
    <row r="130" spans="10:14" x14ac:dyDescent="0.2">
      <c r="J130" t="s">
        <v>644</v>
      </c>
      <c r="K130">
        <f t="shared" ref="K130:K161" si="11">LEN(J130)</f>
        <v>13</v>
      </c>
      <c r="M130" t="s">
        <v>879</v>
      </c>
      <c r="N130">
        <f t="shared" ref="N130:N193" si="12">LEN(M130)</f>
        <v>13</v>
      </c>
    </row>
    <row r="131" spans="10:14" x14ac:dyDescent="0.2">
      <c r="J131" t="s">
        <v>674</v>
      </c>
      <c r="K131">
        <f t="shared" si="11"/>
        <v>13</v>
      </c>
      <c r="M131" t="s">
        <v>880</v>
      </c>
      <c r="N131">
        <f t="shared" si="12"/>
        <v>13</v>
      </c>
    </row>
    <row r="132" spans="10:14" x14ac:dyDescent="0.2">
      <c r="J132" t="s">
        <v>684</v>
      </c>
      <c r="K132">
        <f t="shared" si="11"/>
        <v>13</v>
      </c>
      <c r="M132" t="s">
        <v>891</v>
      </c>
      <c r="N132">
        <f t="shared" si="12"/>
        <v>13</v>
      </c>
    </row>
    <row r="133" spans="10:14" x14ac:dyDescent="0.2">
      <c r="J133" t="s">
        <v>707</v>
      </c>
      <c r="K133">
        <f t="shared" si="11"/>
        <v>13</v>
      </c>
      <c r="M133" t="s">
        <v>892</v>
      </c>
      <c r="N133">
        <f t="shared" si="12"/>
        <v>13</v>
      </c>
    </row>
    <row r="134" spans="10:14" x14ac:dyDescent="0.2">
      <c r="J134" t="s">
        <v>527</v>
      </c>
      <c r="K134">
        <f t="shared" si="11"/>
        <v>12</v>
      </c>
      <c r="M134" t="s">
        <v>963</v>
      </c>
      <c r="N134">
        <f t="shared" si="12"/>
        <v>13</v>
      </c>
    </row>
    <row r="135" spans="10:14" x14ac:dyDescent="0.2">
      <c r="J135" t="s">
        <v>555</v>
      </c>
      <c r="K135">
        <f t="shared" si="11"/>
        <v>12</v>
      </c>
      <c r="M135" t="s">
        <v>964</v>
      </c>
      <c r="N135">
        <f t="shared" si="12"/>
        <v>13</v>
      </c>
    </row>
    <row r="136" spans="10:14" x14ac:dyDescent="0.2">
      <c r="J136" t="s">
        <v>563</v>
      </c>
      <c r="K136">
        <f t="shared" si="11"/>
        <v>12</v>
      </c>
      <c r="M136" t="s">
        <v>1068</v>
      </c>
      <c r="N136">
        <f t="shared" si="12"/>
        <v>13</v>
      </c>
    </row>
    <row r="137" spans="10:14" x14ac:dyDescent="0.2">
      <c r="J137" t="s">
        <v>582</v>
      </c>
      <c r="K137">
        <f t="shared" si="11"/>
        <v>12</v>
      </c>
      <c r="M137" t="s">
        <v>1071</v>
      </c>
      <c r="N137">
        <f t="shared" si="12"/>
        <v>13</v>
      </c>
    </row>
    <row r="138" spans="10:14" x14ac:dyDescent="0.2">
      <c r="J138" t="s">
        <v>596</v>
      </c>
      <c r="K138">
        <f t="shared" si="11"/>
        <v>12</v>
      </c>
      <c r="M138" t="s">
        <v>1076</v>
      </c>
      <c r="N138">
        <f t="shared" si="12"/>
        <v>13</v>
      </c>
    </row>
    <row r="139" spans="10:14" x14ac:dyDescent="0.2">
      <c r="J139" t="s">
        <v>621</v>
      </c>
      <c r="K139">
        <f t="shared" si="11"/>
        <v>12</v>
      </c>
      <c r="M139" t="s">
        <v>1079</v>
      </c>
      <c r="N139">
        <f t="shared" si="12"/>
        <v>13</v>
      </c>
    </row>
    <row r="140" spans="10:14" x14ac:dyDescent="0.2">
      <c r="J140" t="s">
        <v>673</v>
      </c>
      <c r="K140">
        <f t="shared" si="11"/>
        <v>12</v>
      </c>
      <c r="M140" t="s">
        <v>1080</v>
      </c>
      <c r="N140">
        <f t="shared" si="12"/>
        <v>13</v>
      </c>
    </row>
    <row r="141" spans="10:14" x14ac:dyDescent="0.2">
      <c r="J141" t="s">
        <v>701</v>
      </c>
      <c r="K141">
        <f t="shared" si="11"/>
        <v>12</v>
      </c>
      <c r="M141" t="s">
        <v>1126</v>
      </c>
      <c r="N141">
        <f t="shared" si="12"/>
        <v>13</v>
      </c>
    </row>
    <row r="142" spans="10:14" x14ac:dyDescent="0.2">
      <c r="J142" t="s">
        <v>708</v>
      </c>
      <c r="K142">
        <f t="shared" si="11"/>
        <v>12</v>
      </c>
      <c r="M142" t="s">
        <v>1127</v>
      </c>
      <c r="N142">
        <f t="shared" si="12"/>
        <v>13</v>
      </c>
    </row>
    <row r="143" spans="10:14" x14ac:dyDescent="0.2">
      <c r="J143" t="s">
        <v>560</v>
      </c>
      <c r="K143">
        <f t="shared" si="11"/>
        <v>11</v>
      </c>
      <c r="M143" t="s">
        <v>1143</v>
      </c>
      <c r="N143">
        <f t="shared" si="12"/>
        <v>13</v>
      </c>
    </row>
    <row r="144" spans="10:14" x14ac:dyDescent="0.2">
      <c r="J144" t="s">
        <v>562</v>
      </c>
      <c r="K144">
        <f t="shared" si="11"/>
        <v>11</v>
      </c>
      <c r="M144" t="s">
        <v>1160</v>
      </c>
      <c r="N144">
        <f t="shared" si="12"/>
        <v>13</v>
      </c>
    </row>
    <row r="145" spans="10:14" x14ac:dyDescent="0.2">
      <c r="J145" t="s">
        <v>570</v>
      </c>
      <c r="K145">
        <f t="shared" si="11"/>
        <v>11</v>
      </c>
      <c r="M145" t="s">
        <v>1176</v>
      </c>
      <c r="N145">
        <f t="shared" si="12"/>
        <v>13</v>
      </c>
    </row>
    <row r="146" spans="10:14" x14ac:dyDescent="0.2">
      <c r="J146" t="s">
        <v>611</v>
      </c>
      <c r="K146">
        <f t="shared" si="11"/>
        <v>11</v>
      </c>
      <c r="M146" t="s">
        <v>1196</v>
      </c>
      <c r="N146">
        <f t="shared" si="12"/>
        <v>13</v>
      </c>
    </row>
    <row r="147" spans="10:14" x14ac:dyDescent="0.2">
      <c r="J147" t="s">
        <v>648</v>
      </c>
      <c r="K147">
        <f t="shared" si="11"/>
        <v>11</v>
      </c>
      <c r="M147" t="s">
        <v>1236</v>
      </c>
      <c r="N147">
        <f t="shared" si="12"/>
        <v>13</v>
      </c>
    </row>
    <row r="148" spans="10:14" x14ac:dyDescent="0.2">
      <c r="J148" t="s">
        <v>649</v>
      </c>
      <c r="K148">
        <f t="shared" si="11"/>
        <v>11</v>
      </c>
      <c r="M148" t="s">
        <v>1237</v>
      </c>
      <c r="N148">
        <f t="shared" si="12"/>
        <v>13</v>
      </c>
    </row>
    <row r="149" spans="10:14" x14ac:dyDescent="0.2">
      <c r="J149" t="s">
        <v>667</v>
      </c>
      <c r="K149">
        <f t="shared" si="11"/>
        <v>11</v>
      </c>
      <c r="M149" t="s">
        <v>1269</v>
      </c>
      <c r="N149">
        <f t="shared" si="12"/>
        <v>13</v>
      </c>
    </row>
    <row r="150" spans="10:14" x14ac:dyDescent="0.2">
      <c r="J150" t="s">
        <v>669</v>
      </c>
      <c r="K150">
        <f t="shared" si="11"/>
        <v>11</v>
      </c>
      <c r="M150" t="s">
        <v>1270</v>
      </c>
      <c r="N150">
        <f t="shared" si="12"/>
        <v>13</v>
      </c>
    </row>
    <row r="151" spans="10:14" x14ac:dyDescent="0.2">
      <c r="J151" t="s">
        <v>671</v>
      </c>
      <c r="K151">
        <f t="shared" si="11"/>
        <v>11</v>
      </c>
      <c r="M151" t="s">
        <v>1307</v>
      </c>
      <c r="N151">
        <f t="shared" si="12"/>
        <v>13</v>
      </c>
    </row>
    <row r="152" spans="10:14" x14ac:dyDescent="0.2">
      <c r="J152" t="s">
        <v>687</v>
      </c>
      <c r="K152">
        <f t="shared" si="11"/>
        <v>11</v>
      </c>
      <c r="M152" t="s">
        <v>1310</v>
      </c>
      <c r="N152">
        <f t="shared" si="12"/>
        <v>13</v>
      </c>
    </row>
    <row r="153" spans="10:14" x14ac:dyDescent="0.2">
      <c r="J153" t="s">
        <v>706</v>
      </c>
      <c r="K153">
        <f t="shared" si="11"/>
        <v>11</v>
      </c>
      <c r="M153" t="s">
        <v>1311</v>
      </c>
      <c r="N153">
        <f t="shared" si="12"/>
        <v>13</v>
      </c>
    </row>
    <row r="154" spans="10:14" x14ac:dyDescent="0.2">
      <c r="J154" t="s">
        <v>710</v>
      </c>
      <c r="K154">
        <f t="shared" si="11"/>
        <v>11</v>
      </c>
      <c r="M154" t="s">
        <v>1319</v>
      </c>
      <c r="N154">
        <f t="shared" si="12"/>
        <v>13</v>
      </c>
    </row>
    <row r="155" spans="10:14" x14ac:dyDescent="0.2">
      <c r="J155" t="s">
        <v>717</v>
      </c>
      <c r="K155">
        <f t="shared" si="11"/>
        <v>11</v>
      </c>
      <c r="M155" t="s">
        <v>1321</v>
      </c>
      <c r="N155">
        <f t="shared" si="12"/>
        <v>13</v>
      </c>
    </row>
    <row r="156" spans="10:14" x14ac:dyDescent="0.2">
      <c r="J156" t="s">
        <v>603</v>
      </c>
      <c r="K156">
        <f t="shared" si="11"/>
        <v>10</v>
      </c>
      <c r="M156" t="s">
        <v>743</v>
      </c>
      <c r="N156">
        <f t="shared" si="12"/>
        <v>12</v>
      </c>
    </row>
    <row r="157" spans="10:14" x14ac:dyDescent="0.2">
      <c r="J157" t="s">
        <v>604</v>
      </c>
      <c r="K157">
        <f t="shared" si="11"/>
        <v>10</v>
      </c>
      <c r="M157" t="s">
        <v>765</v>
      </c>
      <c r="N157">
        <f t="shared" si="12"/>
        <v>12</v>
      </c>
    </row>
    <row r="158" spans="10:14" x14ac:dyDescent="0.2">
      <c r="J158" t="s">
        <v>656</v>
      </c>
      <c r="K158">
        <f t="shared" si="11"/>
        <v>10</v>
      </c>
      <c r="M158" t="s">
        <v>773</v>
      </c>
      <c r="N158">
        <f t="shared" si="12"/>
        <v>12</v>
      </c>
    </row>
    <row r="159" spans="10:14" x14ac:dyDescent="0.2">
      <c r="J159" t="s">
        <v>660</v>
      </c>
      <c r="K159">
        <f t="shared" si="11"/>
        <v>10</v>
      </c>
      <c r="M159" t="s">
        <v>853</v>
      </c>
      <c r="N159">
        <f t="shared" si="12"/>
        <v>12</v>
      </c>
    </row>
    <row r="160" spans="10:14" x14ac:dyDescent="0.2">
      <c r="J160" t="s">
        <v>694</v>
      </c>
      <c r="K160">
        <f t="shared" si="11"/>
        <v>10</v>
      </c>
      <c r="M160" t="s">
        <v>874</v>
      </c>
      <c r="N160">
        <f t="shared" si="12"/>
        <v>12</v>
      </c>
    </row>
    <row r="161" spans="10:14" x14ac:dyDescent="0.2">
      <c r="J161" t="s">
        <v>696</v>
      </c>
      <c r="K161">
        <f t="shared" si="11"/>
        <v>10</v>
      </c>
      <c r="M161" t="s">
        <v>1012</v>
      </c>
      <c r="N161">
        <f t="shared" si="12"/>
        <v>12</v>
      </c>
    </row>
    <row r="162" spans="10:14" x14ac:dyDescent="0.2">
      <c r="J162" t="s">
        <v>715</v>
      </c>
      <c r="K162">
        <f t="shared" ref="K162:K193" si="13">LEN(J162)</f>
        <v>10</v>
      </c>
      <c r="M162" t="s">
        <v>1013</v>
      </c>
      <c r="N162">
        <f t="shared" si="12"/>
        <v>12</v>
      </c>
    </row>
    <row r="163" spans="10:14" x14ac:dyDescent="0.2">
      <c r="J163" t="s">
        <v>533</v>
      </c>
      <c r="K163">
        <f t="shared" si="13"/>
        <v>9</v>
      </c>
      <c r="M163" t="s">
        <v>1019</v>
      </c>
      <c r="N163">
        <f t="shared" si="12"/>
        <v>12</v>
      </c>
    </row>
    <row r="164" spans="10:14" x14ac:dyDescent="0.2">
      <c r="J164" t="s">
        <v>535</v>
      </c>
      <c r="K164">
        <f t="shared" si="13"/>
        <v>9</v>
      </c>
      <c r="M164" t="s">
        <v>1020</v>
      </c>
      <c r="N164">
        <f t="shared" si="12"/>
        <v>12</v>
      </c>
    </row>
    <row r="165" spans="10:14" x14ac:dyDescent="0.2">
      <c r="J165" t="s">
        <v>537</v>
      </c>
      <c r="K165">
        <f t="shared" si="13"/>
        <v>9</v>
      </c>
      <c r="M165" t="s">
        <v>1021</v>
      </c>
      <c r="N165">
        <f t="shared" si="12"/>
        <v>12</v>
      </c>
    </row>
    <row r="166" spans="10:14" x14ac:dyDescent="0.2">
      <c r="J166" t="s">
        <v>540</v>
      </c>
      <c r="K166">
        <f t="shared" si="13"/>
        <v>9</v>
      </c>
      <c r="M166" t="s">
        <v>1034</v>
      </c>
      <c r="N166">
        <f t="shared" si="12"/>
        <v>12</v>
      </c>
    </row>
    <row r="167" spans="10:14" x14ac:dyDescent="0.2">
      <c r="J167" t="s">
        <v>572</v>
      </c>
      <c r="K167">
        <f t="shared" si="13"/>
        <v>9</v>
      </c>
      <c r="M167" t="s">
        <v>1035</v>
      </c>
      <c r="N167">
        <f t="shared" si="12"/>
        <v>12</v>
      </c>
    </row>
    <row r="168" spans="10:14" x14ac:dyDescent="0.2">
      <c r="J168" t="s">
        <v>573</v>
      </c>
      <c r="K168">
        <f t="shared" si="13"/>
        <v>9</v>
      </c>
      <c r="M168" t="s">
        <v>1052</v>
      </c>
      <c r="N168">
        <f t="shared" si="12"/>
        <v>12</v>
      </c>
    </row>
    <row r="169" spans="10:14" x14ac:dyDescent="0.2">
      <c r="J169" t="s">
        <v>574</v>
      </c>
      <c r="K169">
        <f t="shared" si="13"/>
        <v>9</v>
      </c>
      <c r="M169" t="s">
        <v>1054</v>
      </c>
      <c r="N169">
        <f t="shared" si="12"/>
        <v>12</v>
      </c>
    </row>
    <row r="170" spans="10:14" x14ac:dyDescent="0.2">
      <c r="J170" t="s">
        <v>575</v>
      </c>
      <c r="K170">
        <f t="shared" si="13"/>
        <v>9</v>
      </c>
      <c r="M170" t="s">
        <v>1083</v>
      </c>
      <c r="N170">
        <f t="shared" si="12"/>
        <v>12</v>
      </c>
    </row>
    <row r="171" spans="10:14" x14ac:dyDescent="0.2">
      <c r="J171" t="s">
        <v>584</v>
      </c>
      <c r="K171">
        <f t="shared" si="13"/>
        <v>9</v>
      </c>
      <c r="M171" t="s">
        <v>1098</v>
      </c>
      <c r="N171">
        <f t="shared" si="12"/>
        <v>12</v>
      </c>
    </row>
    <row r="172" spans="10:14" x14ac:dyDescent="0.2">
      <c r="J172" t="s">
        <v>593</v>
      </c>
      <c r="K172">
        <f t="shared" si="13"/>
        <v>9</v>
      </c>
      <c r="M172" t="s">
        <v>1099</v>
      </c>
      <c r="N172">
        <f t="shared" si="12"/>
        <v>12</v>
      </c>
    </row>
    <row r="173" spans="10:14" x14ac:dyDescent="0.2">
      <c r="J173" t="s">
        <v>602</v>
      </c>
      <c r="K173">
        <f t="shared" si="13"/>
        <v>9</v>
      </c>
      <c r="M173" t="s">
        <v>1100</v>
      </c>
      <c r="N173">
        <f t="shared" si="12"/>
        <v>12</v>
      </c>
    </row>
    <row r="174" spans="10:14" x14ac:dyDescent="0.2">
      <c r="J174" t="s">
        <v>118</v>
      </c>
      <c r="K174">
        <f t="shared" si="13"/>
        <v>9</v>
      </c>
      <c r="M174" t="s">
        <v>1101</v>
      </c>
      <c r="N174">
        <f t="shared" si="12"/>
        <v>12</v>
      </c>
    </row>
    <row r="175" spans="10:14" x14ac:dyDescent="0.2">
      <c r="J175" t="s">
        <v>624</v>
      </c>
      <c r="K175">
        <f t="shared" si="13"/>
        <v>9</v>
      </c>
      <c r="M175" t="s">
        <v>1121</v>
      </c>
      <c r="N175">
        <f t="shared" si="12"/>
        <v>12</v>
      </c>
    </row>
    <row r="176" spans="10:14" x14ac:dyDescent="0.2">
      <c r="J176" t="s">
        <v>655</v>
      </c>
      <c r="K176">
        <f t="shared" si="13"/>
        <v>9</v>
      </c>
      <c r="M176" t="s">
        <v>1131</v>
      </c>
      <c r="N176">
        <f t="shared" si="12"/>
        <v>12</v>
      </c>
    </row>
    <row r="177" spans="10:14" x14ac:dyDescent="0.2">
      <c r="J177" t="s">
        <v>666</v>
      </c>
      <c r="K177">
        <f t="shared" si="13"/>
        <v>9</v>
      </c>
      <c r="M177" t="s">
        <v>1132</v>
      </c>
      <c r="N177">
        <f t="shared" si="12"/>
        <v>12</v>
      </c>
    </row>
    <row r="178" spans="10:14" x14ac:dyDescent="0.2">
      <c r="J178" t="s">
        <v>686</v>
      </c>
      <c r="K178">
        <f t="shared" si="13"/>
        <v>9</v>
      </c>
      <c r="M178" t="s">
        <v>1133</v>
      </c>
      <c r="N178">
        <f t="shared" si="12"/>
        <v>12</v>
      </c>
    </row>
    <row r="179" spans="10:14" x14ac:dyDescent="0.2">
      <c r="J179" t="s">
        <v>698</v>
      </c>
      <c r="K179">
        <f t="shared" si="13"/>
        <v>9</v>
      </c>
      <c r="M179" t="s">
        <v>1135</v>
      </c>
      <c r="N179">
        <f t="shared" si="12"/>
        <v>12</v>
      </c>
    </row>
    <row r="180" spans="10:14" x14ac:dyDescent="0.2">
      <c r="J180" t="s">
        <v>702</v>
      </c>
      <c r="K180">
        <f t="shared" si="13"/>
        <v>9</v>
      </c>
      <c r="M180" t="s">
        <v>1159</v>
      </c>
      <c r="N180">
        <f t="shared" si="12"/>
        <v>12</v>
      </c>
    </row>
    <row r="181" spans="10:14" x14ac:dyDescent="0.2">
      <c r="J181" t="s">
        <v>703</v>
      </c>
      <c r="K181">
        <f t="shared" si="13"/>
        <v>9</v>
      </c>
      <c r="M181" t="s">
        <v>1173</v>
      </c>
      <c r="N181">
        <f t="shared" si="12"/>
        <v>12</v>
      </c>
    </row>
    <row r="182" spans="10:14" x14ac:dyDescent="0.2">
      <c r="J182" t="s">
        <v>704</v>
      </c>
      <c r="K182">
        <f t="shared" si="13"/>
        <v>9</v>
      </c>
      <c r="M182" t="s">
        <v>1175</v>
      </c>
      <c r="N182">
        <f t="shared" si="12"/>
        <v>12</v>
      </c>
    </row>
    <row r="183" spans="10:14" x14ac:dyDescent="0.2">
      <c r="J183" t="s">
        <v>721</v>
      </c>
      <c r="K183">
        <f t="shared" si="13"/>
        <v>9</v>
      </c>
      <c r="M183" t="s">
        <v>1179</v>
      </c>
      <c r="N183">
        <f t="shared" si="12"/>
        <v>12</v>
      </c>
    </row>
    <row r="184" spans="10:14" x14ac:dyDescent="0.2">
      <c r="J184" t="s">
        <v>554</v>
      </c>
      <c r="K184">
        <f t="shared" si="13"/>
        <v>8</v>
      </c>
      <c r="M184" t="s">
        <v>1180</v>
      </c>
      <c r="N184">
        <f t="shared" si="12"/>
        <v>12</v>
      </c>
    </row>
    <row r="185" spans="10:14" x14ac:dyDescent="0.2">
      <c r="J185" t="s">
        <v>600</v>
      </c>
      <c r="K185">
        <f t="shared" si="13"/>
        <v>8</v>
      </c>
      <c r="M185" t="s">
        <v>1181</v>
      </c>
      <c r="N185">
        <f t="shared" si="12"/>
        <v>12</v>
      </c>
    </row>
    <row r="186" spans="10:14" x14ac:dyDescent="0.2">
      <c r="J186" t="s">
        <v>601</v>
      </c>
      <c r="K186">
        <f t="shared" si="13"/>
        <v>8</v>
      </c>
      <c r="M186" t="s">
        <v>1182</v>
      </c>
      <c r="N186">
        <f t="shared" si="12"/>
        <v>12</v>
      </c>
    </row>
    <row r="187" spans="10:14" x14ac:dyDescent="0.2">
      <c r="J187" t="s">
        <v>605</v>
      </c>
      <c r="K187">
        <f t="shared" si="13"/>
        <v>8</v>
      </c>
      <c r="M187" t="s">
        <v>190</v>
      </c>
      <c r="N187">
        <f t="shared" si="12"/>
        <v>12</v>
      </c>
    </row>
    <row r="188" spans="10:14" x14ac:dyDescent="0.2">
      <c r="J188" t="s">
        <v>618</v>
      </c>
      <c r="K188">
        <f t="shared" si="13"/>
        <v>8</v>
      </c>
      <c r="M188" t="s">
        <v>1335</v>
      </c>
      <c r="N188">
        <f t="shared" si="12"/>
        <v>12</v>
      </c>
    </row>
    <row r="189" spans="10:14" x14ac:dyDescent="0.2">
      <c r="J189" t="s">
        <v>646</v>
      </c>
      <c r="K189">
        <f t="shared" si="13"/>
        <v>8</v>
      </c>
      <c r="M189" t="s">
        <v>1341</v>
      </c>
      <c r="N189">
        <f t="shared" si="12"/>
        <v>12</v>
      </c>
    </row>
    <row r="190" spans="10:14" x14ac:dyDescent="0.2">
      <c r="J190" t="s">
        <v>112</v>
      </c>
      <c r="K190">
        <f t="shared" si="13"/>
        <v>8</v>
      </c>
      <c r="M190" t="s">
        <v>730</v>
      </c>
      <c r="N190">
        <f t="shared" si="12"/>
        <v>11</v>
      </c>
    </row>
    <row r="191" spans="10:14" x14ac:dyDescent="0.2">
      <c r="J191" t="s">
        <v>709</v>
      </c>
      <c r="K191">
        <f t="shared" si="13"/>
        <v>8</v>
      </c>
      <c r="M191" t="s">
        <v>732</v>
      </c>
      <c r="N191">
        <f t="shared" si="12"/>
        <v>11</v>
      </c>
    </row>
    <row r="192" spans="10:14" x14ac:dyDescent="0.2">
      <c r="J192" t="s">
        <v>530</v>
      </c>
      <c r="K192">
        <f t="shared" si="13"/>
        <v>7</v>
      </c>
      <c r="M192" t="s">
        <v>749</v>
      </c>
      <c r="N192">
        <f t="shared" si="12"/>
        <v>11</v>
      </c>
    </row>
    <row r="193" spans="10:14" x14ac:dyDescent="0.2">
      <c r="J193" t="s">
        <v>538</v>
      </c>
      <c r="K193">
        <f t="shared" si="13"/>
        <v>7</v>
      </c>
      <c r="M193" t="s">
        <v>186</v>
      </c>
      <c r="N193">
        <f t="shared" si="12"/>
        <v>11</v>
      </c>
    </row>
    <row r="194" spans="10:14" x14ac:dyDescent="0.2">
      <c r="J194" t="s">
        <v>514</v>
      </c>
      <c r="K194">
        <f t="shared" ref="K194:K225" si="14">LEN(J194)</f>
        <v>7</v>
      </c>
      <c r="M194" t="s">
        <v>751</v>
      </c>
      <c r="N194">
        <f t="shared" ref="N194:N257" si="15">LEN(M194)</f>
        <v>11</v>
      </c>
    </row>
    <row r="195" spans="10:14" x14ac:dyDescent="0.2">
      <c r="J195" t="s">
        <v>581</v>
      </c>
      <c r="K195">
        <f t="shared" si="14"/>
        <v>7</v>
      </c>
      <c r="M195" t="s">
        <v>754</v>
      </c>
      <c r="N195">
        <f t="shared" si="15"/>
        <v>11</v>
      </c>
    </row>
    <row r="196" spans="10:14" x14ac:dyDescent="0.2">
      <c r="J196" t="s">
        <v>622</v>
      </c>
      <c r="K196">
        <f t="shared" si="14"/>
        <v>7</v>
      </c>
      <c r="M196" t="s">
        <v>761</v>
      </c>
      <c r="N196">
        <f t="shared" si="15"/>
        <v>11</v>
      </c>
    </row>
    <row r="197" spans="10:14" x14ac:dyDescent="0.2">
      <c r="J197" t="s">
        <v>664</v>
      </c>
      <c r="K197">
        <f t="shared" si="14"/>
        <v>7</v>
      </c>
      <c r="M197" t="s">
        <v>791</v>
      </c>
      <c r="N197">
        <f t="shared" si="15"/>
        <v>11</v>
      </c>
    </row>
    <row r="198" spans="10:14" x14ac:dyDescent="0.2">
      <c r="J198" t="s">
        <v>718</v>
      </c>
      <c r="K198">
        <f t="shared" si="14"/>
        <v>7</v>
      </c>
      <c r="M198" t="s">
        <v>836</v>
      </c>
      <c r="N198">
        <f t="shared" si="15"/>
        <v>11</v>
      </c>
    </row>
    <row r="199" spans="10:14" x14ac:dyDescent="0.2">
      <c r="J199" t="s">
        <v>670</v>
      </c>
      <c r="K199">
        <f t="shared" si="14"/>
        <v>6</v>
      </c>
      <c r="M199" t="s">
        <v>837</v>
      </c>
      <c r="N199">
        <f t="shared" si="15"/>
        <v>11</v>
      </c>
    </row>
    <row r="200" spans="10:14" x14ac:dyDescent="0.2">
      <c r="J200" t="s">
        <v>714</v>
      </c>
      <c r="K200">
        <f t="shared" si="14"/>
        <v>6</v>
      </c>
      <c r="M200" t="s">
        <v>856</v>
      </c>
      <c r="N200">
        <f t="shared" si="15"/>
        <v>11</v>
      </c>
    </row>
    <row r="201" spans="10:14" x14ac:dyDescent="0.2">
      <c r="J201" t="s">
        <v>642</v>
      </c>
      <c r="K201">
        <f t="shared" si="14"/>
        <v>5</v>
      </c>
      <c r="M201" t="s">
        <v>857</v>
      </c>
      <c r="N201">
        <f t="shared" si="15"/>
        <v>11</v>
      </c>
    </row>
    <row r="202" spans="10:14" x14ac:dyDescent="0.2">
      <c r="M202" t="s">
        <v>858</v>
      </c>
      <c r="N202">
        <f t="shared" si="15"/>
        <v>11</v>
      </c>
    </row>
    <row r="203" spans="10:14" x14ac:dyDescent="0.2">
      <c r="M203" t="s">
        <v>859</v>
      </c>
      <c r="N203">
        <f t="shared" si="15"/>
        <v>11</v>
      </c>
    </row>
    <row r="204" spans="10:14" x14ac:dyDescent="0.2">
      <c r="M204" t="s">
        <v>860</v>
      </c>
      <c r="N204">
        <f t="shared" si="15"/>
        <v>11</v>
      </c>
    </row>
    <row r="205" spans="10:14" x14ac:dyDescent="0.2">
      <c r="M205" t="s">
        <v>861</v>
      </c>
      <c r="N205">
        <f t="shared" si="15"/>
        <v>11</v>
      </c>
    </row>
    <row r="206" spans="10:14" x14ac:dyDescent="0.2">
      <c r="M206" t="s">
        <v>894</v>
      </c>
      <c r="N206">
        <f t="shared" si="15"/>
        <v>11</v>
      </c>
    </row>
    <row r="207" spans="10:14" x14ac:dyDescent="0.2">
      <c r="M207" t="s">
        <v>942</v>
      </c>
      <c r="N207">
        <f t="shared" si="15"/>
        <v>11</v>
      </c>
    </row>
    <row r="208" spans="10:14" x14ac:dyDescent="0.2">
      <c r="M208" t="s">
        <v>988</v>
      </c>
      <c r="N208">
        <f t="shared" si="15"/>
        <v>11</v>
      </c>
    </row>
    <row r="209" spans="13:14" x14ac:dyDescent="0.2">
      <c r="M209" t="s">
        <v>1000</v>
      </c>
      <c r="N209">
        <f t="shared" si="15"/>
        <v>11</v>
      </c>
    </row>
    <row r="210" spans="13:14" x14ac:dyDescent="0.2">
      <c r="M210" t="s">
        <v>1027</v>
      </c>
      <c r="N210">
        <f t="shared" si="15"/>
        <v>11</v>
      </c>
    </row>
    <row r="211" spans="13:14" x14ac:dyDescent="0.2">
      <c r="M211" t="s">
        <v>1053</v>
      </c>
      <c r="N211">
        <f t="shared" si="15"/>
        <v>11</v>
      </c>
    </row>
    <row r="212" spans="13:14" x14ac:dyDescent="0.2">
      <c r="M212" t="s">
        <v>1072</v>
      </c>
      <c r="N212">
        <f t="shared" si="15"/>
        <v>11</v>
      </c>
    </row>
    <row r="213" spans="13:14" x14ac:dyDescent="0.2">
      <c r="M213" t="s">
        <v>1129</v>
      </c>
      <c r="N213">
        <f t="shared" si="15"/>
        <v>11</v>
      </c>
    </row>
    <row r="214" spans="13:14" x14ac:dyDescent="0.2">
      <c r="M214" t="s">
        <v>1140</v>
      </c>
      <c r="N214">
        <f t="shared" si="15"/>
        <v>11</v>
      </c>
    </row>
    <row r="215" spans="13:14" x14ac:dyDescent="0.2">
      <c r="M215" t="s">
        <v>1146</v>
      </c>
      <c r="N215">
        <f t="shared" si="15"/>
        <v>11</v>
      </c>
    </row>
    <row r="216" spans="13:14" x14ac:dyDescent="0.2">
      <c r="M216" t="s">
        <v>1154</v>
      </c>
      <c r="N216">
        <f t="shared" si="15"/>
        <v>11</v>
      </c>
    </row>
    <row r="217" spans="13:14" x14ac:dyDescent="0.2">
      <c r="M217" t="s">
        <v>1157</v>
      </c>
      <c r="N217">
        <f t="shared" si="15"/>
        <v>11</v>
      </c>
    </row>
    <row r="218" spans="13:14" x14ac:dyDescent="0.2">
      <c r="M218" t="s">
        <v>1188</v>
      </c>
      <c r="N218">
        <f t="shared" si="15"/>
        <v>11</v>
      </c>
    </row>
    <row r="219" spans="13:14" x14ac:dyDescent="0.2">
      <c r="M219" t="s">
        <v>1190</v>
      </c>
      <c r="N219">
        <f t="shared" si="15"/>
        <v>11</v>
      </c>
    </row>
    <row r="220" spans="13:14" x14ac:dyDescent="0.2">
      <c r="M220" t="s">
        <v>1200</v>
      </c>
      <c r="N220">
        <f t="shared" si="15"/>
        <v>11</v>
      </c>
    </row>
    <row r="221" spans="13:14" x14ac:dyDescent="0.2">
      <c r="M221" t="s">
        <v>1206</v>
      </c>
      <c r="N221">
        <f t="shared" si="15"/>
        <v>11</v>
      </c>
    </row>
    <row r="222" spans="13:14" x14ac:dyDescent="0.2">
      <c r="M222" t="s">
        <v>1264</v>
      </c>
      <c r="N222">
        <f t="shared" si="15"/>
        <v>11</v>
      </c>
    </row>
    <row r="223" spans="13:14" x14ac:dyDescent="0.2">
      <c r="M223" t="s">
        <v>1267</v>
      </c>
      <c r="N223">
        <f t="shared" si="15"/>
        <v>11</v>
      </c>
    </row>
    <row r="224" spans="13:14" x14ac:dyDescent="0.2">
      <c r="M224" t="s">
        <v>1268</v>
      </c>
      <c r="N224">
        <f t="shared" si="15"/>
        <v>11</v>
      </c>
    </row>
    <row r="225" spans="13:14" x14ac:dyDescent="0.2">
      <c r="M225" t="s">
        <v>1289</v>
      </c>
      <c r="N225">
        <f t="shared" si="15"/>
        <v>11</v>
      </c>
    </row>
    <row r="226" spans="13:14" x14ac:dyDescent="0.2">
      <c r="M226" t="s">
        <v>1315</v>
      </c>
      <c r="N226">
        <f t="shared" si="15"/>
        <v>11</v>
      </c>
    </row>
    <row r="227" spans="13:14" x14ac:dyDescent="0.2">
      <c r="M227" t="s">
        <v>1317</v>
      </c>
      <c r="N227">
        <f t="shared" si="15"/>
        <v>11</v>
      </c>
    </row>
    <row r="228" spans="13:14" x14ac:dyDescent="0.2">
      <c r="M228" t="s">
        <v>1342</v>
      </c>
      <c r="N228">
        <f t="shared" si="15"/>
        <v>11</v>
      </c>
    </row>
    <row r="229" spans="13:14" x14ac:dyDescent="0.2">
      <c r="M229" t="s">
        <v>733</v>
      </c>
      <c r="N229">
        <f t="shared" si="15"/>
        <v>10</v>
      </c>
    </row>
    <row r="230" spans="13:14" x14ac:dyDescent="0.2">
      <c r="M230" t="s">
        <v>746</v>
      </c>
      <c r="N230">
        <f t="shared" si="15"/>
        <v>10</v>
      </c>
    </row>
    <row r="231" spans="13:14" x14ac:dyDescent="0.2">
      <c r="M231" t="s">
        <v>748</v>
      </c>
      <c r="N231">
        <f t="shared" si="15"/>
        <v>10</v>
      </c>
    </row>
    <row r="232" spans="13:14" x14ac:dyDescent="0.2">
      <c r="M232" t="s">
        <v>750</v>
      </c>
      <c r="N232">
        <f t="shared" si="15"/>
        <v>10</v>
      </c>
    </row>
    <row r="233" spans="13:14" x14ac:dyDescent="0.2">
      <c r="M233" t="s">
        <v>752</v>
      </c>
      <c r="N233">
        <f t="shared" si="15"/>
        <v>10</v>
      </c>
    </row>
    <row r="234" spans="13:14" x14ac:dyDescent="0.2">
      <c r="M234" t="s">
        <v>756</v>
      </c>
      <c r="N234">
        <f t="shared" si="15"/>
        <v>10</v>
      </c>
    </row>
    <row r="235" spans="13:14" x14ac:dyDescent="0.2">
      <c r="M235" t="s">
        <v>771</v>
      </c>
      <c r="N235">
        <f t="shared" si="15"/>
        <v>10</v>
      </c>
    </row>
    <row r="236" spans="13:14" x14ac:dyDescent="0.2">
      <c r="M236" t="s">
        <v>195</v>
      </c>
      <c r="N236">
        <f t="shared" si="15"/>
        <v>10</v>
      </c>
    </row>
    <row r="237" spans="13:14" x14ac:dyDescent="0.2">
      <c r="M237" t="s">
        <v>808</v>
      </c>
      <c r="N237">
        <f t="shared" si="15"/>
        <v>10</v>
      </c>
    </row>
    <row r="238" spans="13:14" x14ac:dyDescent="0.2">
      <c r="M238" t="s">
        <v>820</v>
      </c>
      <c r="N238">
        <f t="shared" si="15"/>
        <v>10</v>
      </c>
    </row>
    <row r="239" spans="13:14" x14ac:dyDescent="0.2">
      <c r="M239" t="s">
        <v>821</v>
      </c>
      <c r="N239">
        <f t="shared" si="15"/>
        <v>10</v>
      </c>
    </row>
    <row r="240" spans="13:14" x14ac:dyDescent="0.2">
      <c r="M240" t="s">
        <v>824</v>
      </c>
      <c r="N240">
        <f t="shared" si="15"/>
        <v>10</v>
      </c>
    </row>
    <row r="241" spans="13:14" x14ac:dyDescent="0.2">
      <c r="M241" t="s">
        <v>825</v>
      </c>
      <c r="N241">
        <f t="shared" si="15"/>
        <v>10</v>
      </c>
    </row>
    <row r="242" spans="13:14" x14ac:dyDescent="0.2">
      <c r="M242" t="s">
        <v>845</v>
      </c>
      <c r="N242">
        <f t="shared" si="15"/>
        <v>10</v>
      </c>
    </row>
    <row r="243" spans="13:14" x14ac:dyDescent="0.2">
      <c r="M243" t="s">
        <v>862</v>
      </c>
      <c r="N243">
        <f t="shared" si="15"/>
        <v>10</v>
      </c>
    </row>
    <row r="244" spans="13:14" x14ac:dyDescent="0.2">
      <c r="M244" t="s">
        <v>863</v>
      </c>
      <c r="N244">
        <f t="shared" si="15"/>
        <v>10</v>
      </c>
    </row>
    <row r="245" spans="13:14" x14ac:dyDescent="0.2">
      <c r="M245" t="s">
        <v>896</v>
      </c>
      <c r="N245">
        <f t="shared" si="15"/>
        <v>10</v>
      </c>
    </row>
    <row r="246" spans="13:14" x14ac:dyDescent="0.2">
      <c r="M246" t="s">
        <v>898</v>
      </c>
      <c r="N246">
        <f t="shared" si="15"/>
        <v>10</v>
      </c>
    </row>
    <row r="247" spans="13:14" x14ac:dyDescent="0.2">
      <c r="M247" t="s">
        <v>900</v>
      </c>
      <c r="N247">
        <f t="shared" si="15"/>
        <v>10</v>
      </c>
    </row>
    <row r="248" spans="13:14" x14ac:dyDescent="0.2">
      <c r="M248" t="s">
        <v>902</v>
      </c>
      <c r="N248">
        <f t="shared" si="15"/>
        <v>10</v>
      </c>
    </row>
    <row r="249" spans="13:14" x14ac:dyDescent="0.2">
      <c r="M249" t="s">
        <v>914</v>
      </c>
      <c r="N249">
        <f t="shared" si="15"/>
        <v>10</v>
      </c>
    </row>
    <row r="250" spans="13:14" x14ac:dyDescent="0.2">
      <c r="M250" t="s">
        <v>955</v>
      </c>
      <c r="N250">
        <f t="shared" si="15"/>
        <v>10</v>
      </c>
    </row>
    <row r="251" spans="13:14" x14ac:dyDescent="0.2">
      <c r="M251" t="s">
        <v>961</v>
      </c>
      <c r="N251">
        <f t="shared" si="15"/>
        <v>10</v>
      </c>
    </row>
    <row r="252" spans="13:14" x14ac:dyDescent="0.2">
      <c r="M252" t="s">
        <v>962</v>
      </c>
      <c r="N252">
        <f t="shared" si="15"/>
        <v>10</v>
      </c>
    </row>
    <row r="253" spans="13:14" x14ac:dyDescent="0.2">
      <c r="M253" t="s">
        <v>972</v>
      </c>
      <c r="N253">
        <f t="shared" si="15"/>
        <v>10</v>
      </c>
    </row>
    <row r="254" spans="13:14" x14ac:dyDescent="0.2">
      <c r="M254" t="s">
        <v>983</v>
      </c>
      <c r="N254">
        <f t="shared" si="15"/>
        <v>10</v>
      </c>
    </row>
    <row r="255" spans="13:14" x14ac:dyDescent="0.2">
      <c r="M255" t="s">
        <v>984</v>
      </c>
      <c r="N255">
        <f t="shared" si="15"/>
        <v>10</v>
      </c>
    </row>
    <row r="256" spans="13:14" x14ac:dyDescent="0.2">
      <c r="M256" t="s">
        <v>985</v>
      </c>
      <c r="N256">
        <f t="shared" si="15"/>
        <v>10</v>
      </c>
    </row>
    <row r="257" spans="13:14" x14ac:dyDescent="0.2">
      <c r="M257" t="s">
        <v>1017</v>
      </c>
      <c r="N257">
        <f t="shared" si="15"/>
        <v>10</v>
      </c>
    </row>
    <row r="258" spans="13:14" x14ac:dyDescent="0.2">
      <c r="M258" t="s">
        <v>1018</v>
      </c>
      <c r="N258">
        <f t="shared" ref="N258:N321" si="16">LEN(M258)</f>
        <v>10</v>
      </c>
    </row>
    <row r="259" spans="13:14" x14ac:dyDescent="0.2">
      <c r="M259" t="s">
        <v>1024</v>
      </c>
      <c r="N259">
        <f t="shared" si="16"/>
        <v>10</v>
      </c>
    </row>
    <row r="260" spans="13:14" x14ac:dyDescent="0.2">
      <c r="M260" t="s">
        <v>1042</v>
      </c>
      <c r="N260">
        <f t="shared" si="16"/>
        <v>10</v>
      </c>
    </row>
    <row r="261" spans="13:14" x14ac:dyDescent="0.2">
      <c r="M261" t="s">
        <v>1043</v>
      </c>
      <c r="N261">
        <f t="shared" si="16"/>
        <v>10</v>
      </c>
    </row>
    <row r="262" spans="13:14" x14ac:dyDescent="0.2">
      <c r="M262" t="s">
        <v>1065</v>
      </c>
      <c r="N262">
        <f t="shared" si="16"/>
        <v>10</v>
      </c>
    </row>
    <row r="263" spans="13:14" x14ac:dyDescent="0.2">
      <c r="M263" t="s">
        <v>1070</v>
      </c>
      <c r="N263">
        <f t="shared" si="16"/>
        <v>10</v>
      </c>
    </row>
    <row r="264" spans="13:14" x14ac:dyDescent="0.2">
      <c r="M264" t="s">
        <v>1077</v>
      </c>
      <c r="N264">
        <f t="shared" si="16"/>
        <v>10</v>
      </c>
    </row>
    <row r="265" spans="13:14" x14ac:dyDescent="0.2">
      <c r="M265" t="s">
        <v>1082</v>
      </c>
      <c r="N265">
        <f t="shared" si="16"/>
        <v>10</v>
      </c>
    </row>
    <row r="266" spans="13:14" x14ac:dyDescent="0.2">
      <c r="M266" t="s">
        <v>1084</v>
      </c>
      <c r="N266">
        <f t="shared" si="16"/>
        <v>10</v>
      </c>
    </row>
    <row r="267" spans="13:14" x14ac:dyDescent="0.2">
      <c r="M267" t="s">
        <v>1097</v>
      </c>
      <c r="N267">
        <f t="shared" si="16"/>
        <v>10</v>
      </c>
    </row>
    <row r="268" spans="13:14" x14ac:dyDescent="0.2">
      <c r="M268" t="s">
        <v>1102</v>
      </c>
      <c r="N268">
        <f t="shared" si="16"/>
        <v>10</v>
      </c>
    </row>
    <row r="269" spans="13:14" x14ac:dyDescent="0.2">
      <c r="M269" t="s">
        <v>1103</v>
      </c>
      <c r="N269">
        <f t="shared" si="16"/>
        <v>10</v>
      </c>
    </row>
    <row r="270" spans="13:14" x14ac:dyDescent="0.2">
      <c r="M270" t="s">
        <v>1124</v>
      </c>
      <c r="N270">
        <f t="shared" si="16"/>
        <v>10</v>
      </c>
    </row>
    <row r="271" spans="13:14" x14ac:dyDescent="0.2">
      <c r="M271" t="s">
        <v>1125</v>
      </c>
      <c r="N271">
        <f t="shared" si="16"/>
        <v>10</v>
      </c>
    </row>
    <row r="272" spans="13:14" x14ac:dyDescent="0.2">
      <c r="M272" t="s">
        <v>1137</v>
      </c>
      <c r="N272">
        <f t="shared" si="16"/>
        <v>10</v>
      </c>
    </row>
    <row r="273" spans="13:14" x14ac:dyDescent="0.2">
      <c r="M273" t="s">
        <v>1138</v>
      </c>
      <c r="N273">
        <f t="shared" si="16"/>
        <v>10</v>
      </c>
    </row>
    <row r="274" spans="13:14" x14ac:dyDescent="0.2">
      <c r="M274" t="s">
        <v>1141</v>
      </c>
      <c r="N274">
        <f t="shared" si="16"/>
        <v>10</v>
      </c>
    </row>
    <row r="275" spans="13:14" x14ac:dyDescent="0.2">
      <c r="M275" t="s">
        <v>1142</v>
      </c>
      <c r="N275">
        <f t="shared" si="16"/>
        <v>10</v>
      </c>
    </row>
    <row r="276" spans="13:14" x14ac:dyDescent="0.2">
      <c r="M276" t="s">
        <v>1155</v>
      </c>
      <c r="N276">
        <f t="shared" si="16"/>
        <v>10</v>
      </c>
    </row>
    <row r="277" spans="13:14" x14ac:dyDescent="0.2">
      <c r="M277" t="s">
        <v>1156</v>
      </c>
      <c r="N277">
        <f t="shared" si="16"/>
        <v>10</v>
      </c>
    </row>
    <row r="278" spans="13:14" x14ac:dyDescent="0.2">
      <c r="M278" t="s">
        <v>1158</v>
      </c>
      <c r="N278">
        <f t="shared" si="16"/>
        <v>10</v>
      </c>
    </row>
    <row r="279" spans="13:14" x14ac:dyDescent="0.2">
      <c r="M279" t="s">
        <v>1194</v>
      </c>
      <c r="N279">
        <f t="shared" si="16"/>
        <v>10</v>
      </c>
    </row>
    <row r="280" spans="13:14" x14ac:dyDescent="0.2">
      <c r="M280" t="s">
        <v>1204</v>
      </c>
      <c r="N280">
        <f t="shared" si="16"/>
        <v>10</v>
      </c>
    </row>
    <row r="281" spans="13:14" x14ac:dyDescent="0.2">
      <c r="M281" t="s">
        <v>1209</v>
      </c>
      <c r="N281">
        <f t="shared" si="16"/>
        <v>10</v>
      </c>
    </row>
    <row r="282" spans="13:14" x14ac:dyDescent="0.2">
      <c r="M282" t="s">
        <v>1213</v>
      </c>
      <c r="N282">
        <f t="shared" si="16"/>
        <v>10</v>
      </c>
    </row>
    <row r="283" spans="13:14" x14ac:dyDescent="0.2">
      <c r="M283" t="s">
        <v>1215</v>
      </c>
      <c r="N283">
        <f t="shared" si="16"/>
        <v>10</v>
      </c>
    </row>
    <row r="284" spans="13:14" x14ac:dyDescent="0.2">
      <c r="M284" t="s">
        <v>1218</v>
      </c>
      <c r="N284">
        <f t="shared" si="16"/>
        <v>10</v>
      </c>
    </row>
    <row r="285" spans="13:14" x14ac:dyDescent="0.2">
      <c r="M285" t="s">
        <v>1221</v>
      </c>
      <c r="N285">
        <f t="shared" si="16"/>
        <v>10</v>
      </c>
    </row>
    <row r="286" spans="13:14" x14ac:dyDescent="0.2">
      <c r="M286" t="s">
        <v>1234</v>
      </c>
      <c r="N286">
        <f t="shared" si="16"/>
        <v>10</v>
      </c>
    </row>
    <row r="287" spans="13:14" x14ac:dyDescent="0.2">
      <c r="M287" t="s">
        <v>1253</v>
      </c>
      <c r="N287">
        <f t="shared" si="16"/>
        <v>10</v>
      </c>
    </row>
    <row r="288" spans="13:14" x14ac:dyDescent="0.2">
      <c r="M288" t="s">
        <v>1254</v>
      </c>
      <c r="N288">
        <f t="shared" si="16"/>
        <v>10</v>
      </c>
    </row>
    <row r="289" spans="13:14" x14ac:dyDescent="0.2">
      <c r="M289" t="s">
        <v>1271</v>
      </c>
      <c r="N289">
        <f t="shared" si="16"/>
        <v>10</v>
      </c>
    </row>
    <row r="290" spans="13:14" x14ac:dyDescent="0.2">
      <c r="M290" t="s">
        <v>1277</v>
      </c>
      <c r="N290">
        <f t="shared" si="16"/>
        <v>10</v>
      </c>
    </row>
    <row r="291" spans="13:14" x14ac:dyDescent="0.2">
      <c r="M291" t="s">
        <v>1287</v>
      </c>
      <c r="N291">
        <f t="shared" si="16"/>
        <v>10</v>
      </c>
    </row>
    <row r="292" spans="13:14" x14ac:dyDescent="0.2">
      <c r="M292" t="s">
        <v>1288</v>
      </c>
      <c r="N292">
        <f t="shared" si="16"/>
        <v>10</v>
      </c>
    </row>
    <row r="293" spans="13:14" x14ac:dyDescent="0.2">
      <c r="M293" t="s">
        <v>1318</v>
      </c>
      <c r="N293">
        <f t="shared" si="16"/>
        <v>10</v>
      </c>
    </row>
    <row r="294" spans="13:14" x14ac:dyDescent="0.2">
      <c r="M294" t="s">
        <v>731</v>
      </c>
      <c r="N294">
        <f t="shared" si="16"/>
        <v>9</v>
      </c>
    </row>
    <row r="295" spans="13:14" x14ac:dyDescent="0.2">
      <c r="M295" t="s">
        <v>764</v>
      </c>
      <c r="N295">
        <f t="shared" si="16"/>
        <v>9</v>
      </c>
    </row>
    <row r="296" spans="13:14" x14ac:dyDescent="0.2">
      <c r="M296" t="s">
        <v>781</v>
      </c>
      <c r="N296">
        <f t="shared" si="16"/>
        <v>9</v>
      </c>
    </row>
    <row r="297" spans="13:14" x14ac:dyDescent="0.2">
      <c r="M297" t="s">
        <v>782</v>
      </c>
      <c r="N297">
        <f t="shared" si="16"/>
        <v>9</v>
      </c>
    </row>
    <row r="298" spans="13:14" x14ac:dyDescent="0.2">
      <c r="M298" t="s">
        <v>783</v>
      </c>
      <c r="N298">
        <f t="shared" si="16"/>
        <v>9</v>
      </c>
    </row>
    <row r="299" spans="13:14" x14ac:dyDescent="0.2">
      <c r="M299" t="s">
        <v>784</v>
      </c>
      <c r="N299">
        <f t="shared" si="16"/>
        <v>9</v>
      </c>
    </row>
    <row r="300" spans="13:14" x14ac:dyDescent="0.2">
      <c r="M300" t="s">
        <v>807</v>
      </c>
      <c r="N300">
        <f t="shared" si="16"/>
        <v>9</v>
      </c>
    </row>
    <row r="301" spans="13:14" x14ac:dyDescent="0.2">
      <c r="M301" t="s">
        <v>809</v>
      </c>
      <c r="N301">
        <f t="shared" si="16"/>
        <v>9</v>
      </c>
    </row>
    <row r="302" spans="13:14" x14ac:dyDescent="0.2">
      <c r="M302" t="s">
        <v>810</v>
      </c>
      <c r="N302">
        <f t="shared" si="16"/>
        <v>9</v>
      </c>
    </row>
    <row r="303" spans="13:14" x14ac:dyDescent="0.2">
      <c r="M303" t="s">
        <v>811</v>
      </c>
      <c r="N303">
        <f t="shared" si="16"/>
        <v>9</v>
      </c>
    </row>
    <row r="304" spans="13:14" x14ac:dyDescent="0.2">
      <c r="M304" t="s">
        <v>812</v>
      </c>
      <c r="N304">
        <f t="shared" si="16"/>
        <v>9</v>
      </c>
    </row>
    <row r="305" spans="13:14" x14ac:dyDescent="0.2">
      <c r="M305" t="s">
        <v>813</v>
      </c>
      <c r="N305">
        <f t="shared" si="16"/>
        <v>9</v>
      </c>
    </row>
    <row r="306" spans="13:14" x14ac:dyDescent="0.2">
      <c r="M306" t="s">
        <v>833</v>
      </c>
      <c r="N306">
        <f t="shared" si="16"/>
        <v>9</v>
      </c>
    </row>
    <row r="307" spans="13:14" x14ac:dyDescent="0.2">
      <c r="M307" t="s">
        <v>841</v>
      </c>
      <c r="N307">
        <f t="shared" si="16"/>
        <v>9</v>
      </c>
    </row>
    <row r="308" spans="13:14" x14ac:dyDescent="0.2">
      <c r="M308" t="s">
        <v>842</v>
      </c>
      <c r="N308">
        <f t="shared" si="16"/>
        <v>9</v>
      </c>
    </row>
    <row r="309" spans="13:14" x14ac:dyDescent="0.2">
      <c r="M309" t="s">
        <v>843</v>
      </c>
      <c r="N309">
        <f t="shared" si="16"/>
        <v>9</v>
      </c>
    </row>
    <row r="310" spans="13:14" x14ac:dyDescent="0.2">
      <c r="M310" t="s">
        <v>844</v>
      </c>
      <c r="N310">
        <f t="shared" si="16"/>
        <v>9</v>
      </c>
    </row>
    <row r="311" spans="13:14" x14ac:dyDescent="0.2">
      <c r="M311" t="s">
        <v>194</v>
      </c>
      <c r="N311">
        <f t="shared" si="16"/>
        <v>9</v>
      </c>
    </row>
    <row r="312" spans="13:14" x14ac:dyDescent="0.2">
      <c r="M312" t="s">
        <v>888</v>
      </c>
      <c r="N312">
        <f t="shared" si="16"/>
        <v>9</v>
      </c>
    </row>
    <row r="313" spans="13:14" x14ac:dyDescent="0.2">
      <c r="M313" t="s">
        <v>919</v>
      </c>
      <c r="N313">
        <f t="shared" si="16"/>
        <v>9</v>
      </c>
    </row>
    <row r="314" spans="13:14" x14ac:dyDescent="0.2">
      <c r="M314" t="s">
        <v>921</v>
      </c>
      <c r="N314">
        <f t="shared" si="16"/>
        <v>9</v>
      </c>
    </row>
    <row r="315" spans="13:14" x14ac:dyDescent="0.2">
      <c r="M315" t="s">
        <v>933</v>
      </c>
      <c r="N315">
        <f t="shared" si="16"/>
        <v>9</v>
      </c>
    </row>
    <row r="316" spans="13:14" x14ac:dyDescent="0.2">
      <c r="M316" t="s">
        <v>937</v>
      </c>
      <c r="N316">
        <f t="shared" si="16"/>
        <v>9</v>
      </c>
    </row>
    <row r="317" spans="13:14" x14ac:dyDescent="0.2">
      <c r="M317" t="s">
        <v>944</v>
      </c>
      <c r="N317">
        <f t="shared" si="16"/>
        <v>9</v>
      </c>
    </row>
    <row r="318" spans="13:14" x14ac:dyDescent="0.2">
      <c r="M318" t="s">
        <v>971</v>
      </c>
      <c r="N318">
        <f t="shared" si="16"/>
        <v>9</v>
      </c>
    </row>
    <row r="319" spans="13:14" x14ac:dyDescent="0.2">
      <c r="M319" t="s">
        <v>982</v>
      </c>
      <c r="N319">
        <f t="shared" si="16"/>
        <v>9</v>
      </c>
    </row>
    <row r="320" spans="13:14" x14ac:dyDescent="0.2">
      <c r="M320" t="s">
        <v>1003</v>
      </c>
      <c r="N320">
        <f t="shared" si="16"/>
        <v>9</v>
      </c>
    </row>
    <row r="321" spans="13:14" x14ac:dyDescent="0.2">
      <c r="M321" t="s">
        <v>1039</v>
      </c>
      <c r="N321">
        <f t="shared" si="16"/>
        <v>9</v>
      </c>
    </row>
    <row r="322" spans="13:14" x14ac:dyDescent="0.2">
      <c r="M322" t="s">
        <v>1040</v>
      </c>
      <c r="N322">
        <f t="shared" ref="N322:N385" si="17">LEN(M322)</f>
        <v>9</v>
      </c>
    </row>
    <row r="323" spans="13:14" x14ac:dyDescent="0.2">
      <c r="M323" t="s">
        <v>1041</v>
      </c>
      <c r="N323">
        <f t="shared" si="17"/>
        <v>9</v>
      </c>
    </row>
    <row r="324" spans="13:14" x14ac:dyDescent="0.2">
      <c r="M324" t="s">
        <v>1047</v>
      </c>
      <c r="N324">
        <f t="shared" si="17"/>
        <v>9</v>
      </c>
    </row>
    <row r="325" spans="13:14" x14ac:dyDescent="0.2">
      <c r="M325" t="s">
        <v>1048</v>
      </c>
      <c r="N325">
        <f t="shared" si="17"/>
        <v>9</v>
      </c>
    </row>
    <row r="326" spans="13:14" x14ac:dyDescent="0.2">
      <c r="M326" t="s">
        <v>1058</v>
      </c>
      <c r="N326">
        <f t="shared" si="17"/>
        <v>9</v>
      </c>
    </row>
    <row r="327" spans="13:14" x14ac:dyDescent="0.2">
      <c r="M327" t="s">
        <v>1059</v>
      </c>
      <c r="N327">
        <f t="shared" si="17"/>
        <v>9</v>
      </c>
    </row>
    <row r="328" spans="13:14" x14ac:dyDescent="0.2">
      <c r="M328" t="s">
        <v>1063</v>
      </c>
      <c r="N328">
        <f t="shared" si="17"/>
        <v>9</v>
      </c>
    </row>
    <row r="329" spans="13:14" x14ac:dyDescent="0.2">
      <c r="M329" t="s">
        <v>1069</v>
      </c>
      <c r="N329">
        <f t="shared" si="17"/>
        <v>9</v>
      </c>
    </row>
    <row r="330" spans="13:14" x14ac:dyDescent="0.2">
      <c r="M330" t="s">
        <v>1075</v>
      </c>
      <c r="N330">
        <f t="shared" si="17"/>
        <v>9</v>
      </c>
    </row>
    <row r="331" spans="13:14" x14ac:dyDescent="0.2">
      <c r="M331" t="s">
        <v>1122</v>
      </c>
      <c r="N331">
        <f t="shared" si="17"/>
        <v>9</v>
      </c>
    </row>
    <row r="332" spans="13:14" x14ac:dyDescent="0.2">
      <c r="M332" t="s">
        <v>1123</v>
      </c>
      <c r="N332">
        <f t="shared" si="17"/>
        <v>9</v>
      </c>
    </row>
    <row r="333" spans="13:14" x14ac:dyDescent="0.2">
      <c r="M333" t="s">
        <v>1139</v>
      </c>
      <c r="N333">
        <f t="shared" si="17"/>
        <v>9</v>
      </c>
    </row>
    <row r="334" spans="13:14" x14ac:dyDescent="0.2">
      <c r="M334" t="s">
        <v>1145</v>
      </c>
      <c r="N334">
        <f t="shared" si="17"/>
        <v>9</v>
      </c>
    </row>
    <row r="335" spans="13:14" x14ac:dyDescent="0.2">
      <c r="M335" t="s">
        <v>1153</v>
      </c>
      <c r="N335">
        <f t="shared" si="17"/>
        <v>9</v>
      </c>
    </row>
    <row r="336" spans="13:14" x14ac:dyDescent="0.2">
      <c r="M336" t="s">
        <v>1165</v>
      </c>
      <c r="N336">
        <f t="shared" si="17"/>
        <v>9</v>
      </c>
    </row>
    <row r="337" spans="13:14" x14ac:dyDescent="0.2">
      <c r="M337" t="s">
        <v>1167</v>
      </c>
      <c r="N337">
        <f t="shared" si="17"/>
        <v>9</v>
      </c>
    </row>
    <row r="338" spans="13:14" x14ac:dyDescent="0.2">
      <c r="M338" t="s">
        <v>1168</v>
      </c>
      <c r="N338">
        <f t="shared" si="17"/>
        <v>9</v>
      </c>
    </row>
    <row r="339" spans="13:14" x14ac:dyDescent="0.2">
      <c r="M339" t="s">
        <v>1169</v>
      </c>
      <c r="N339">
        <f t="shared" si="17"/>
        <v>9</v>
      </c>
    </row>
    <row r="340" spans="13:14" x14ac:dyDescent="0.2">
      <c r="M340" t="s">
        <v>1170</v>
      </c>
      <c r="N340">
        <f t="shared" si="17"/>
        <v>9</v>
      </c>
    </row>
    <row r="341" spans="13:14" x14ac:dyDescent="0.2">
      <c r="M341" t="s">
        <v>1177</v>
      </c>
      <c r="N341">
        <f t="shared" si="17"/>
        <v>9</v>
      </c>
    </row>
    <row r="342" spans="13:14" x14ac:dyDescent="0.2">
      <c r="M342" t="s">
        <v>1178</v>
      </c>
      <c r="N342">
        <f t="shared" si="17"/>
        <v>9</v>
      </c>
    </row>
    <row r="343" spans="13:14" x14ac:dyDescent="0.2">
      <c r="M343" t="s">
        <v>1183</v>
      </c>
      <c r="N343">
        <f t="shared" si="17"/>
        <v>9</v>
      </c>
    </row>
    <row r="344" spans="13:14" x14ac:dyDescent="0.2">
      <c r="M344" t="s">
        <v>1184</v>
      </c>
      <c r="N344">
        <f t="shared" si="17"/>
        <v>9</v>
      </c>
    </row>
    <row r="345" spans="13:14" x14ac:dyDescent="0.2">
      <c r="M345" t="s">
        <v>1187</v>
      </c>
      <c r="N345">
        <f t="shared" si="17"/>
        <v>9</v>
      </c>
    </row>
    <row r="346" spans="13:14" x14ac:dyDescent="0.2">
      <c r="M346" t="s">
        <v>1191</v>
      </c>
      <c r="N346">
        <f t="shared" si="17"/>
        <v>9</v>
      </c>
    </row>
    <row r="347" spans="13:14" x14ac:dyDescent="0.2">
      <c r="M347" t="s">
        <v>1239</v>
      </c>
      <c r="N347">
        <f t="shared" si="17"/>
        <v>9</v>
      </c>
    </row>
    <row r="348" spans="13:14" x14ac:dyDescent="0.2">
      <c r="M348" t="s">
        <v>1240</v>
      </c>
      <c r="N348">
        <f t="shared" si="17"/>
        <v>9</v>
      </c>
    </row>
    <row r="349" spans="13:14" x14ac:dyDescent="0.2">
      <c r="M349" t="s">
        <v>1242</v>
      </c>
      <c r="N349">
        <f t="shared" si="17"/>
        <v>9</v>
      </c>
    </row>
    <row r="350" spans="13:14" x14ac:dyDescent="0.2">
      <c r="M350" t="s">
        <v>1243</v>
      </c>
      <c r="N350">
        <f t="shared" si="17"/>
        <v>9</v>
      </c>
    </row>
    <row r="351" spans="13:14" x14ac:dyDescent="0.2">
      <c r="M351" t="s">
        <v>1244</v>
      </c>
      <c r="N351">
        <f t="shared" si="17"/>
        <v>9</v>
      </c>
    </row>
    <row r="352" spans="13:14" x14ac:dyDescent="0.2">
      <c r="M352" t="s">
        <v>1246</v>
      </c>
      <c r="N352">
        <f t="shared" si="17"/>
        <v>9</v>
      </c>
    </row>
    <row r="353" spans="13:14" x14ac:dyDescent="0.2">
      <c r="M353" t="s">
        <v>1266</v>
      </c>
      <c r="N353">
        <f t="shared" si="17"/>
        <v>9</v>
      </c>
    </row>
    <row r="354" spans="13:14" x14ac:dyDescent="0.2">
      <c r="M354" t="s">
        <v>1273</v>
      </c>
      <c r="N354">
        <f t="shared" si="17"/>
        <v>9</v>
      </c>
    </row>
    <row r="355" spans="13:14" x14ac:dyDescent="0.2">
      <c r="M355" t="s">
        <v>1274</v>
      </c>
      <c r="N355">
        <f t="shared" si="17"/>
        <v>9</v>
      </c>
    </row>
    <row r="356" spans="13:14" x14ac:dyDescent="0.2">
      <c r="M356" t="s">
        <v>1275</v>
      </c>
      <c r="N356">
        <f t="shared" si="17"/>
        <v>9</v>
      </c>
    </row>
    <row r="357" spans="13:14" x14ac:dyDescent="0.2">
      <c r="M357" t="s">
        <v>1276</v>
      </c>
      <c r="N357">
        <f t="shared" si="17"/>
        <v>9</v>
      </c>
    </row>
    <row r="358" spans="13:14" x14ac:dyDescent="0.2">
      <c r="M358" t="s">
        <v>1282</v>
      </c>
      <c r="N358">
        <f t="shared" si="17"/>
        <v>9</v>
      </c>
    </row>
    <row r="359" spans="13:14" x14ac:dyDescent="0.2">
      <c r="M359" t="s">
        <v>1299</v>
      </c>
      <c r="N359">
        <f t="shared" si="17"/>
        <v>9</v>
      </c>
    </row>
    <row r="360" spans="13:14" x14ac:dyDescent="0.2">
      <c r="M360" t="s">
        <v>1309</v>
      </c>
      <c r="N360">
        <f t="shared" si="17"/>
        <v>9</v>
      </c>
    </row>
    <row r="361" spans="13:14" x14ac:dyDescent="0.2">
      <c r="M361" t="s">
        <v>1322</v>
      </c>
      <c r="N361">
        <f t="shared" si="17"/>
        <v>9</v>
      </c>
    </row>
    <row r="362" spans="13:14" x14ac:dyDescent="0.2">
      <c r="M362" t="s">
        <v>1323</v>
      </c>
      <c r="N362">
        <f t="shared" si="17"/>
        <v>9</v>
      </c>
    </row>
    <row r="363" spans="13:14" x14ac:dyDescent="0.2">
      <c r="M363" t="s">
        <v>726</v>
      </c>
      <c r="N363">
        <f t="shared" si="17"/>
        <v>8</v>
      </c>
    </row>
    <row r="364" spans="13:14" x14ac:dyDescent="0.2">
      <c r="M364" t="s">
        <v>737</v>
      </c>
      <c r="N364">
        <f t="shared" si="17"/>
        <v>8</v>
      </c>
    </row>
    <row r="365" spans="13:14" x14ac:dyDescent="0.2">
      <c r="M365" t="s">
        <v>755</v>
      </c>
      <c r="N365">
        <f t="shared" si="17"/>
        <v>8</v>
      </c>
    </row>
    <row r="366" spans="13:14" x14ac:dyDescent="0.2">
      <c r="M366" t="s">
        <v>762</v>
      </c>
      <c r="N366">
        <f t="shared" si="17"/>
        <v>8</v>
      </c>
    </row>
    <row r="367" spans="13:14" x14ac:dyDescent="0.2">
      <c r="M367" t="s">
        <v>767</v>
      </c>
      <c r="N367">
        <f t="shared" si="17"/>
        <v>8</v>
      </c>
    </row>
    <row r="368" spans="13:14" x14ac:dyDescent="0.2">
      <c r="M368" t="s">
        <v>768</v>
      </c>
      <c r="N368">
        <f t="shared" si="17"/>
        <v>8</v>
      </c>
    </row>
    <row r="369" spans="13:14" x14ac:dyDescent="0.2">
      <c r="M369" t="s">
        <v>787</v>
      </c>
      <c r="N369">
        <f t="shared" si="17"/>
        <v>8</v>
      </c>
    </row>
    <row r="370" spans="13:14" x14ac:dyDescent="0.2">
      <c r="M370" t="s">
        <v>789</v>
      </c>
      <c r="N370">
        <f t="shared" si="17"/>
        <v>8</v>
      </c>
    </row>
    <row r="371" spans="13:14" x14ac:dyDescent="0.2">
      <c r="M371" t="s">
        <v>794</v>
      </c>
      <c r="N371">
        <f t="shared" si="17"/>
        <v>8</v>
      </c>
    </row>
    <row r="372" spans="13:14" x14ac:dyDescent="0.2">
      <c r="M372" t="s">
        <v>796</v>
      </c>
      <c r="N372">
        <f t="shared" si="17"/>
        <v>8</v>
      </c>
    </row>
    <row r="373" spans="13:14" x14ac:dyDescent="0.2">
      <c r="M373" t="s">
        <v>797</v>
      </c>
      <c r="N373">
        <f t="shared" si="17"/>
        <v>8</v>
      </c>
    </row>
    <row r="374" spans="13:14" x14ac:dyDescent="0.2">
      <c r="M374" t="s">
        <v>798</v>
      </c>
      <c r="N374">
        <f t="shared" si="17"/>
        <v>8</v>
      </c>
    </row>
    <row r="375" spans="13:14" x14ac:dyDescent="0.2">
      <c r="M375" t="s">
        <v>799</v>
      </c>
      <c r="N375">
        <f t="shared" si="17"/>
        <v>8</v>
      </c>
    </row>
    <row r="376" spans="13:14" x14ac:dyDescent="0.2">
      <c r="M376" t="s">
        <v>801</v>
      </c>
      <c r="N376">
        <f t="shared" si="17"/>
        <v>8</v>
      </c>
    </row>
    <row r="377" spans="13:14" x14ac:dyDescent="0.2">
      <c r="M377" t="s">
        <v>802</v>
      </c>
      <c r="N377">
        <f t="shared" si="17"/>
        <v>8</v>
      </c>
    </row>
    <row r="378" spans="13:14" x14ac:dyDescent="0.2">
      <c r="M378" t="s">
        <v>803</v>
      </c>
      <c r="N378">
        <f t="shared" si="17"/>
        <v>8</v>
      </c>
    </row>
    <row r="379" spans="13:14" x14ac:dyDescent="0.2">
      <c r="M379" t="s">
        <v>804</v>
      </c>
      <c r="N379">
        <f t="shared" si="17"/>
        <v>8</v>
      </c>
    </row>
    <row r="380" spans="13:14" x14ac:dyDescent="0.2">
      <c r="M380" t="s">
        <v>815</v>
      </c>
      <c r="N380">
        <f t="shared" si="17"/>
        <v>8</v>
      </c>
    </row>
    <row r="381" spans="13:14" x14ac:dyDescent="0.2">
      <c r="M381" t="s">
        <v>816</v>
      </c>
      <c r="N381">
        <f t="shared" si="17"/>
        <v>8</v>
      </c>
    </row>
    <row r="382" spans="13:14" x14ac:dyDescent="0.2">
      <c r="M382" t="s">
        <v>817</v>
      </c>
      <c r="N382">
        <f t="shared" si="17"/>
        <v>8</v>
      </c>
    </row>
    <row r="383" spans="13:14" x14ac:dyDescent="0.2">
      <c r="M383" t="s">
        <v>818</v>
      </c>
      <c r="N383">
        <f t="shared" si="17"/>
        <v>8</v>
      </c>
    </row>
    <row r="384" spans="13:14" x14ac:dyDescent="0.2">
      <c r="M384" t="s">
        <v>819</v>
      </c>
      <c r="N384">
        <f t="shared" si="17"/>
        <v>8</v>
      </c>
    </row>
    <row r="385" spans="13:14" x14ac:dyDescent="0.2">
      <c r="M385" t="s">
        <v>822</v>
      </c>
      <c r="N385">
        <f t="shared" si="17"/>
        <v>8</v>
      </c>
    </row>
    <row r="386" spans="13:14" x14ac:dyDescent="0.2">
      <c r="M386" t="s">
        <v>823</v>
      </c>
      <c r="N386">
        <f t="shared" ref="N386:N449" si="18">LEN(M386)</f>
        <v>8</v>
      </c>
    </row>
    <row r="387" spans="13:14" x14ac:dyDescent="0.2">
      <c r="M387" t="s">
        <v>826</v>
      </c>
      <c r="N387">
        <f t="shared" si="18"/>
        <v>8</v>
      </c>
    </row>
    <row r="388" spans="13:14" x14ac:dyDescent="0.2">
      <c r="M388" t="s">
        <v>834</v>
      </c>
      <c r="N388">
        <f t="shared" si="18"/>
        <v>8</v>
      </c>
    </row>
    <row r="389" spans="13:14" x14ac:dyDescent="0.2">
      <c r="M389" t="s">
        <v>835</v>
      </c>
      <c r="N389">
        <f t="shared" si="18"/>
        <v>8</v>
      </c>
    </row>
    <row r="390" spans="13:14" x14ac:dyDescent="0.2">
      <c r="M390" t="s">
        <v>846</v>
      </c>
      <c r="N390">
        <f t="shared" si="18"/>
        <v>8</v>
      </c>
    </row>
    <row r="391" spans="13:14" x14ac:dyDescent="0.2">
      <c r="M391" t="s">
        <v>847</v>
      </c>
      <c r="N391">
        <f t="shared" si="18"/>
        <v>8</v>
      </c>
    </row>
    <row r="392" spans="13:14" x14ac:dyDescent="0.2">
      <c r="M392" t="s">
        <v>851</v>
      </c>
      <c r="N392">
        <f t="shared" si="18"/>
        <v>8</v>
      </c>
    </row>
    <row r="393" spans="13:14" x14ac:dyDescent="0.2">
      <c r="M393" t="s">
        <v>854</v>
      </c>
      <c r="N393">
        <f t="shared" si="18"/>
        <v>8</v>
      </c>
    </row>
    <row r="394" spans="13:14" x14ac:dyDescent="0.2">
      <c r="M394" t="s">
        <v>885</v>
      </c>
      <c r="N394">
        <f t="shared" si="18"/>
        <v>8</v>
      </c>
    </row>
    <row r="395" spans="13:14" x14ac:dyDescent="0.2">
      <c r="M395" t="s">
        <v>886</v>
      </c>
      <c r="N395">
        <f t="shared" si="18"/>
        <v>8</v>
      </c>
    </row>
    <row r="396" spans="13:14" x14ac:dyDescent="0.2">
      <c r="M396" t="s">
        <v>904</v>
      </c>
      <c r="N396">
        <f t="shared" si="18"/>
        <v>8</v>
      </c>
    </row>
    <row r="397" spans="13:14" x14ac:dyDescent="0.2">
      <c r="M397" t="s">
        <v>905</v>
      </c>
      <c r="N397">
        <f t="shared" si="18"/>
        <v>8</v>
      </c>
    </row>
    <row r="398" spans="13:14" x14ac:dyDescent="0.2">
      <c r="M398" t="s">
        <v>906</v>
      </c>
      <c r="N398">
        <f t="shared" si="18"/>
        <v>8</v>
      </c>
    </row>
    <row r="399" spans="13:14" x14ac:dyDescent="0.2">
      <c r="M399" t="s">
        <v>907</v>
      </c>
      <c r="N399">
        <f t="shared" si="18"/>
        <v>8</v>
      </c>
    </row>
    <row r="400" spans="13:14" x14ac:dyDescent="0.2">
      <c r="M400" t="s">
        <v>908</v>
      </c>
      <c r="N400">
        <f t="shared" si="18"/>
        <v>8</v>
      </c>
    </row>
    <row r="401" spans="13:14" x14ac:dyDescent="0.2">
      <c r="M401" t="s">
        <v>909</v>
      </c>
      <c r="N401">
        <f t="shared" si="18"/>
        <v>8</v>
      </c>
    </row>
    <row r="402" spans="13:14" x14ac:dyDescent="0.2">
      <c r="M402" t="s">
        <v>910</v>
      </c>
      <c r="N402">
        <f t="shared" si="18"/>
        <v>8</v>
      </c>
    </row>
    <row r="403" spans="13:14" x14ac:dyDescent="0.2">
      <c r="M403" t="s">
        <v>911</v>
      </c>
      <c r="N403">
        <f t="shared" si="18"/>
        <v>8</v>
      </c>
    </row>
    <row r="404" spans="13:14" x14ac:dyDescent="0.2">
      <c r="M404" t="s">
        <v>912</v>
      </c>
      <c r="N404">
        <f t="shared" si="18"/>
        <v>8</v>
      </c>
    </row>
    <row r="405" spans="13:14" x14ac:dyDescent="0.2">
      <c r="M405" t="s">
        <v>938</v>
      </c>
      <c r="N405">
        <f t="shared" si="18"/>
        <v>8</v>
      </c>
    </row>
    <row r="406" spans="13:14" x14ac:dyDescent="0.2">
      <c r="M406" t="s">
        <v>939</v>
      </c>
      <c r="N406">
        <f t="shared" si="18"/>
        <v>8</v>
      </c>
    </row>
    <row r="407" spans="13:14" x14ac:dyDescent="0.2">
      <c r="M407" t="s">
        <v>940</v>
      </c>
      <c r="N407">
        <f t="shared" si="18"/>
        <v>8</v>
      </c>
    </row>
    <row r="408" spans="13:14" x14ac:dyDescent="0.2">
      <c r="M408" t="s">
        <v>941</v>
      </c>
      <c r="N408">
        <f t="shared" si="18"/>
        <v>8</v>
      </c>
    </row>
    <row r="409" spans="13:14" x14ac:dyDescent="0.2">
      <c r="M409" t="s">
        <v>945</v>
      </c>
      <c r="N409">
        <f t="shared" si="18"/>
        <v>8</v>
      </c>
    </row>
    <row r="410" spans="13:14" x14ac:dyDescent="0.2">
      <c r="M410" t="s">
        <v>946</v>
      </c>
      <c r="N410">
        <f t="shared" si="18"/>
        <v>8</v>
      </c>
    </row>
    <row r="411" spans="13:14" x14ac:dyDescent="0.2">
      <c r="M411" t="s">
        <v>976</v>
      </c>
      <c r="N411">
        <f t="shared" si="18"/>
        <v>8</v>
      </c>
    </row>
    <row r="412" spans="13:14" x14ac:dyDescent="0.2">
      <c r="M412" t="s">
        <v>977</v>
      </c>
      <c r="N412">
        <f t="shared" si="18"/>
        <v>8</v>
      </c>
    </row>
    <row r="413" spans="13:14" x14ac:dyDescent="0.2">
      <c r="M413" t="s">
        <v>978</v>
      </c>
      <c r="N413">
        <f t="shared" si="18"/>
        <v>8</v>
      </c>
    </row>
    <row r="414" spans="13:14" x14ac:dyDescent="0.2">
      <c r="M414" t="s">
        <v>979</v>
      </c>
      <c r="N414">
        <f t="shared" si="18"/>
        <v>8</v>
      </c>
    </row>
    <row r="415" spans="13:14" x14ac:dyDescent="0.2">
      <c r="M415" t="s">
        <v>980</v>
      </c>
      <c r="N415">
        <f t="shared" si="18"/>
        <v>8</v>
      </c>
    </row>
    <row r="416" spans="13:14" x14ac:dyDescent="0.2">
      <c r="M416" t="s">
        <v>981</v>
      </c>
      <c r="N416">
        <f t="shared" si="18"/>
        <v>8</v>
      </c>
    </row>
    <row r="417" spans="13:14" x14ac:dyDescent="0.2">
      <c r="M417" t="s">
        <v>991</v>
      </c>
      <c r="N417">
        <f t="shared" si="18"/>
        <v>8</v>
      </c>
    </row>
    <row r="418" spans="13:14" x14ac:dyDescent="0.2">
      <c r="M418" t="s">
        <v>1006</v>
      </c>
      <c r="N418">
        <f t="shared" si="18"/>
        <v>8</v>
      </c>
    </row>
    <row r="419" spans="13:14" x14ac:dyDescent="0.2">
      <c r="M419" t="s">
        <v>1016</v>
      </c>
      <c r="N419">
        <f t="shared" si="18"/>
        <v>8</v>
      </c>
    </row>
    <row r="420" spans="13:14" x14ac:dyDescent="0.2">
      <c r="M420" t="s">
        <v>1056</v>
      </c>
      <c r="N420">
        <f t="shared" si="18"/>
        <v>8</v>
      </c>
    </row>
    <row r="421" spans="13:14" x14ac:dyDescent="0.2">
      <c r="M421" t="s">
        <v>1057</v>
      </c>
      <c r="N421">
        <f t="shared" si="18"/>
        <v>8</v>
      </c>
    </row>
    <row r="422" spans="13:14" x14ac:dyDescent="0.2">
      <c r="M422" t="s">
        <v>1064</v>
      </c>
      <c r="N422">
        <f t="shared" si="18"/>
        <v>8</v>
      </c>
    </row>
    <row r="423" spans="13:14" x14ac:dyDescent="0.2">
      <c r="M423" t="s">
        <v>1150</v>
      </c>
      <c r="N423">
        <f t="shared" si="18"/>
        <v>8</v>
      </c>
    </row>
    <row r="424" spans="13:14" x14ac:dyDescent="0.2">
      <c r="M424" t="s">
        <v>1151</v>
      </c>
      <c r="N424">
        <f t="shared" si="18"/>
        <v>8</v>
      </c>
    </row>
    <row r="425" spans="13:14" x14ac:dyDescent="0.2">
      <c r="M425" t="s">
        <v>1163</v>
      </c>
      <c r="N425">
        <f t="shared" si="18"/>
        <v>8</v>
      </c>
    </row>
    <row r="426" spans="13:14" x14ac:dyDescent="0.2">
      <c r="M426" t="s">
        <v>1171</v>
      </c>
      <c r="N426">
        <f t="shared" si="18"/>
        <v>8</v>
      </c>
    </row>
    <row r="427" spans="13:14" x14ac:dyDescent="0.2">
      <c r="M427" t="s">
        <v>1193</v>
      </c>
      <c r="N427">
        <f t="shared" si="18"/>
        <v>8</v>
      </c>
    </row>
    <row r="428" spans="13:14" x14ac:dyDescent="0.2">
      <c r="M428" t="s">
        <v>1198</v>
      </c>
      <c r="N428">
        <f t="shared" si="18"/>
        <v>8</v>
      </c>
    </row>
    <row r="429" spans="13:14" x14ac:dyDescent="0.2">
      <c r="M429" t="s">
        <v>1205</v>
      </c>
      <c r="N429">
        <f t="shared" si="18"/>
        <v>8</v>
      </c>
    </row>
    <row r="430" spans="13:14" x14ac:dyDescent="0.2">
      <c r="M430" t="s">
        <v>1210</v>
      </c>
      <c r="N430">
        <f t="shared" si="18"/>
        <v>8</v>
      </c>
    </row>
    <row r="431" spans="13:14" x14ac:dyDescent="0.2">
      <c r="M431" t="s">
        <v>1211</v>
      </c>
      <c r="N431">
        <f t="shared" si="18"/>
        <v>8</v>
      </c>
    </row>
    <row r="432" spans="13:14" x14ac:dyDescent="0.2">
      <c r="M432" t="s">
        <v>1222</v>
      </c>
      <c r="N432">
        <f t="shared" si="18"/>
        <v>8</v>
      </c>
    </row>
    <row r="433" spans="13:14" x14ac:dyDescent="0.2">
      <c r="M433" t="s">
        <v>1224</v>
      </c>
      <c r="N433">
        <f t="shared" si="18"/>
        <v>8</v>
      </c>
    </row>
    <row r="434" spans="13:14" x14ac:dyDescent="0.2">
      <c r="M434" t="s">
        <v>1225</v>
      </c>
      <c r="N434">
        <f t="shared" si="18"/>
        <v>8</v>
      </c>
    </row>
    <row r="435" spans="13:14" x14ac:dyDescent="0.2">
      <c r="M435" t="s">
        <v>1227</v>
      </c>
      <c r="N435">
        <f t="shared" si="18"/>
        <v>8</v>
      </c>
    </row>
    <row r="436" spans="13:14" x14ac:dyDescent="0.2">
      <c r="M436" t="s">
        <v>1228</v>
      </c>
      <c r="N436">
        <f t="shared" si="18"/>
        <v>8</v>
      </c>
    </row>
    <row r="437" spans="13:14" x14ac:dyDescent="0.2">
      <c r="M437" t="s">
        <v>1235</v>
      </c>
      <c r="N437">
        <f t="shared" si="18"/>
        <v>8</v>
      </c>
    </row>
    <row r="438" spans="13:14" x14ac:dyDescent="0.2">
      <c r="M438" t="s">
        <v>1248</v>
      </c>
      <c r="N438">
        <f t="shared" si="18"/>
        <v>8</v>
      </c>
    </row>
    <row r="439" spans="13:14" x14ac:dyDescent="0.2">
      <c r="M439" t="s">
        <v>1249</v>
      </c>
      <c r="N439">
        <f t="shared" si="18"/>
        <v>8</v>
      </c>
    </row>
    <row r="440" spans="13:14" x14ac:dyDescent="0.2">
      <c r="M440" t="s">
        <v>1250</v>
      </c>
      <c r="N440">
        <f t="shared" si="18"/>
        <v>8</v>
      </c>
    </row>
    <row r="441" spans="13:14" x14ac:dyDescent="0.2">
      <c r="M441" t="s">
        <v>1251</v>
      </c>
      <c r="N441">
        <f t="shared" si="18"/>
        <v>8</v>
      </c>
    </row>
    <row r="442" spans="13:14" x14ac:dyDescent="0.2">
      <c r="M442" t="s">
        <v>1252</v>
      </c>
      <c r="N442">
        <f t="shared" si="18"/>
        <v>8</v>
      </c>
    </row>
    <row r="443" spans="13:14" x14ac:dyDescent="0.2">
      <c r="M443" t="s">
        <v>1255</v>
      </c>
      <c r="N443">
        <f t="shared" si="18"/>
        <v>8</v>
      </c>
    </row>
    <row r="444" spans="13:14" x14ac:dyDescent="0.2">
      <c r="M444" t="s">
        <v>1256</v>
      </c>
      <c r="N444">
        <f t="shared" si="18"/>
        <v>8</v>
      </c>
    </row>
    <row r="445" spans="13:14" x14ac:dyDescent="0.2">
      <c r="M445" t="s">
        <v>1257</v>
      </c>
      <c r="N445">
        <f t="shared" si="18"/>
        <v>8</v>
      </c>
    </row>
    <row r="446" spans="13:14" x14ac:dyDescent="0.2">
      <c r="M446" t="s">
        <v>1258</v>
      </c>
      <c r="N446">
        <f t="shared" si="18"/>
        <v>8</v>
      </c>
    </row>
    <row r="447" spans="13:14" x14ac:dyDescent="0.2">
      <c r="M447" t="s">
        <v>1281</v>
      </c>
      <c r="N447">
        <f t="shared" si="18"/>
        <v>8</v>
      </c>
    </row>
    <row r="448" spans="13:14" x14ac:dyDescent="0.2">
      <c r="M448" t="s">
        <v>1283</v>
      </c>
      <c r="N448">
        <f t="shared" si="18"/>
        <v>8</v>
      </c>
    </row>
    <row r="449" spans="13:14" x14ac:dyDescent="0.2">
      <c r="M449" t="s">
        <v>1284</v>
      </c>
      <c r="N449">
        <f t="shared" si="18"/>
        <v>8</v>
      </c>
    </row>
    <row r="450" spans="13:14" x14ac:dyDescent="0.2">
      <c r="M450" t="s">
        <v>1285</v>
      </c>
      <c r="N450">
        <f t="shared" ref="N450:N513" si="19">LEN(M450)</f>
        <v>8</v>
      </c>
    </row>
    <row r="451" spans="13:14" x14ac:dyDescent="0.2">
      <c r="M451" t="s">
        <v>1302</v>
      </c>
      <c r="N451">
        <f t="shared" si="19"/>
        <v>8</v>
      </c>
    </row>
    <row r="452" spans="13:14" x14ac:dyDescent="0.2">
      <c r="M452" t="s">
        <v>727</v>
      </c>
      <c r="N452">
        <f t="shared" si="19"/>
        <v>7</v>
      </c>
    </row>
    <row r="453" spans="13:14" x14ac:dyDescent="0.2">
      <c r="M453" t="s">
        <v>735</v>
      </c>
      <c r="N453">
        <f t="shared" si="19"/>
        <v>7</v>
      </c>
    </row>
    <row r="454" spans="13:14" x14ac:dyDescent="0.2">
      <c r="M454" t="s">
        <v>741</v>
      </c>
      <c r="N454">
        <f t="shared" si="19"/>
        <v>7</v>
      </c>
    </row>
    <row r="455" spans="13:14" x14ac:dyDescent="0.2">
      <c r="M455" t="s">
        <v>814</v>
      </c>
      <c r="N455">
        <f t="shared" si="19"/>
        <v>7</v>
      </c>
    </row>
    <row r="456" spans="13:14" x14ac:dyDescent="0.2">
      <c r="M456" t="s">
        <v>881</v>
      </c>
      <c r="N456">
        <f t="shared" si="19"/>
        <v>7</v>
      </c>
    </row>
    <row r="457" spans="13:14" x14ac:dyDescent="0.2">
      <c r="M457" t="s">
        <v>882</v>
      </c>
      <c r="N457">
        <f t="shared" si="19"/>
        <v>7</v>
      </c>
    </row>
    <row r="458" spans="13:14" x14ac:dyDescent="0.2">
      <c r="M458" t="s">
        <v>883</v>
      </c>
      <c r="N458">
        <f t="shared" si="19"/>
        <v>7</v>
      </c>
    </row>
    <row r="459" spans="13:14" x14ac:dyDescent="0.2">
      <c r="M459" t="s">
        <v>884</v>
      </c>
      <c r="N459">
        <f t="shared" si="19"/>
        <v>7</v>
      </c>
    </row>
    <row r="460" spans="13:14" x14ac:dyDescent="0.2">
      <c r="M460" t="s">
        <v>889</v>
      </c>
      <c r="N460">
        <f t="shared" si="19"/>
        <v>7</v>
      </c>
    </row>
    <row r="461" spans="13:14" x14ac:dyDescent="0.2">
      <c r="M461" t="s">
        <v>890</v>
      </c>
      <c r="N461">
        <f t="shared" si="19"/>
        <v>7</v>
      </c>
    </row>
    <row r="462" spans="13:14" x14ac:dyDescent="0.2">
      <c r="M462" t="s">
        <v>903</v>
      </c>
      <c r="N462">
        <f t="shared" si="19"/>
        <v>7</v>
      </c>
    </row>
    <row r="463" spans="13:14" x14ac:dyDescent="0.2">
      <c r="M463" t="s">
        <v>915</v>
      </c>
      <c r="N463">
        <f t="shared" si="19"/>
        <v>7</v>
      </c>
    </row>
    <row r="464" spans="13:14" x14ac:dyDescent="0.2">
      <c r="M464" t="s">
        <v>916</v>
      </c>
      <c r="N464">
        <f t="shared" si="19"/>
        <v>7</v>
      </c>
    </row>
    <row r="465" spans="13:14" x14ac:dyDescent="0.2">
      <c r="M465" t="s">
        <v>917</v>
      </c>
      <c r="N465">
        <f t="shared" si="19"/>
        <v>7</v>
      </c>
    </row>
    <row r="466" spans="13:14" x14ac:dyDescent="0.2">
      <c r="M466" t="s">
        <v>918</v>
      </c>
      <c r="N466">
        <f t="shared" si="19"/>
        <v>7</v>
      </c>
    </row>
    <row r="467" spans="13:14" x14ac:dyDescent="0.2">
      <c r="M467" t="s">
        <v>934</v>
      </c>
      <c r="N467">
        <f t="shared" si="19"/>
        <v>7</v>
      </c>
    </row>
    <row r="468" spans="13:14" x14ac:dyDescent="0.2">
      <c r="M468" t="s">
        <v>935</v>
      </c>
      <c r="N468">
        <f t="shared" si="19"/>
        <v>7</v>
      </c>
    </row>
    <row r="469" spans="13:14" x14ac:dyDescent="0.2">
      <c r="M469" t="s">
        <v>953</v>
      </c>
      <c r="N469">
        <f t="shared" si="19"/>
        <v>7</v>
      </c>
    </row>
    <row r="470" spans="13:14" x14ac:dyDescent="0.2">
      <c r="M470" t="s">
        <v>954</v>
      </c>
      <c r="N470">
        <f t="shared" si="19"/>
        <v>7</v>
      </c>
    </row>
    <row r="471" spans="13:14" x14ac:dyDescent="0.2">
      <c r="M471" t="s">
        <v>969</v>
      </c>
      <c r="N471">
        <f t="shared" si="19"/>
        <v>7</v>
      </c>
    </row>
    <row r="472" spans="13:14" x14ac:dyDescent="0.2">
      <c r="M472" t="s">
        <v>975</v>
      </c>
      <c r="N472">
        <f t="shared" si="19"/>
        <v>7</v>
      </c>
    </row>
    <row r="473" spans="13:14" x14ac:dyDescent="0.2">
      <c r="M473" t="s">
        <v>1007</v>
      </c>
      <c r="N473">
        <f t="shared" si="19"/>
        <v>7</v>
      </c>
    </row>
    <row r="474" spans="13:14" x14ac:dyDescent="0.2">
      <c r="M474" t="s">
        <v>1009</v>
      </c>
      <c r="N474">
        <f t="shared" si="19"/>
        <v>7</v>
      </c>
    </row>
    <row r="475" spans="13:14" x14ac:dyDescent="0.2">
      <c r="M475" t="s">
        <v>1010</v>
      </c>
      <c r="N475">
        <f t="shared" si="19"/>
        <v>7</v>
      </c>
    </row>
    <row r="476" spans="13:14" x14ac:dyDescent="0.2">
      <c r="M476" t="s">
        <v>1038</v>
      </c>
      <c r="N476">
        <f t="shared" si="19"/>
        <v>7</v>
      </c>
    </row>
    <row r="477" spans="13:14" x14ac:dyDescent="0.2">
      <c r="M477" t="s">
        <v>1067</v>
      </c>
      <c r="N477">
        <f t="shared" si="19"/>
        <v>7</v>
      </c>
    </row>
    <row r="478" spans="13:14" x14ac:dyDescent="0.2">
      <c r="M478" t="s">
        <v>1081</v>
      </c>
      <c r="N478">
        <f t="shared" si="19"/>
        <v>7</v>
      </c>
    </row>
    <row r="479" spans="13:14" x14ac:dyDescent="0.2">
      <c r="M479" t="s">
        <v>1147</v>
      </c>
      <c r="N479">
        <f t="shared" si="19"/>
        <v>7</v>
      </c>
    </row>
    <row r="480" spans="13:14" x14ac:dyDescent="0.2">
      <c r="M480" t="s">
        <v>1148</v>
      </c>
      <c r="N480">
        <f t="shared" si="19"/>
        <v>7</v>
      </c>
    </row>
    <row r="481" spans="13:14" x14ac:dyDescent="0.2">
      <c r="M481" t="s">
        <v>1149</v>
      </c>
      <c r="N481">
        <f t="shared" si="19"/>
        <v>7</v>
      </c>
    </row>
    <row r="482" spans="13:14" x14ac:dyDescent="0.2">
      <c r="M482" t="s">
        <v>1152</v>
      </c>
      <c r="N482">
        <f t="shared" si="19"/>
        <v>7</v>
      </c>
    </row>
    <row r="483" spans="13:14" x14ac:dyDescent="0.2">
      <c r="M483" t="s">
        <v>1161</v>
      </c>
      <c r="N483">
        <f t="shared" si="19"/>
        <v>7</v>
      </c>
    </row>
    <row r="484" spans="13:14" x14ac:dyDescent="0.2">
      <c r="M484" t="s">
        <v>1162</v>
      </c>
      <c r="N484">
        <f t="shared" si="19"/>
        <v>7</v>
      </c>
    </row>
    <row r="485" spans="13:14" x14ac:dyDescent="0.2">
      <c r="M485" t="s">
        <v>1186</v>
      </c>
      <c r="N485">
        <f t="shared" si="19"/>
        <v>7</v>
      </c>
    </row>
    <row r="486" spans="13:14" x14ac:dyDescent="0.2">
      <c r="M486" t="s">
        <v>1207</v>
      </c>
      <c r="N486">
        <f t="shared" si="19"/>
        <v>7</v>
      </c>
    </row>
    <row r="487" spans="13:14" x14ac:dyDescent="0.2">
      <c r="M487" t="s">
        <v>1233</v>
      </c>
      <c r="N487">
        <f t="shared" si="19"/>
        <v>7</v>
      </c>
    </row>
    <row r="488" spans="13:14" x14ac:dyDescent="0.2">
      <c r="M488" t="s">
        <v>1238</v>
      </c>
      <c r="N488">
        <f t="shared" si="19"/>
        <v>7</v>
      </c>
    </row>
    <row r="489" spans="13:14" x14ac:dyDescent="0.2">
      <c r="M489" t="s">
        <v>1241</v>
      </c>
      <c r="N489">
        <f t="shared" si="19"/>
        <v>7</v>
      </c>
    </row>
    <row r="490" spans="13:14" x14ac:dyDescent="0.2">
      <c r="M490" t="s">
        <v>1245</v>
      </c>
      <c r="N490">
        <f t="shared" si="19"/>
        <v>7</v>
      </c>
    </row>
    <row r="491" spans="13:14" x14ac:dyDescent="0.2">
      <c r="M491" t="s">
        <v>1261</v>
      </c>
      <c r="N491">
        <f t="shared" si="19"/>
        <v>7</v>
      </c>
    </row>
    <row r="492" spans="13:14" x14ac:dyDescent="0.2">
      <c r="M492" t="s">
        <v>1295</v>
      </c>
      <c r="N492">
        <f t="shared" si="19"/>
        <v>7</v>
      </c>
    </row>
    <row r="493" spans="13:14" x14ac:dyDescent="0.2">
      <c r="M493" t="s">
        <v>1303</v>
      </c>
      <c r="N493">
        <f t="shared" si="19"/>
        <v>7</v>
      </c>
    </row>
    <row r="494" spans="13:14" x14ac:dyDescent="0.2">
      <c r="M494" t="s">
        <v>1305</v>
      </c>
      <c r="N494">
        <f t="shared" si="19"/>
        <v>7</v>
      </c>
    </row>
    <row r="495" spans="13:14" x14ac:dyDescent="0.2">
      <c r="M495" t="s">
        <v>1306</v>
      </c>
      <c r="N495">
        <f t="shared" si="19"/>
        <v>7</v>
      </c>
    </row>
    <row r="496" spans="13:14" x14ac:dyDescent="0.2">
      <c r="M496" t="s">
        <v>1313</v>
      </c>
      <c r="N496">
        <f t="shared" si="19"/>
        <v>7</v>
      </c>
    </row>
    <row r="497" spans="13:14" x14ac:dyDescent="0.2">
      <c r="M497" t="s">
        <v>205</v>
      </c>
      <c r="N497">
        <f t="shared" si="19"/>
        <v>7</v>
      </c>
    </row>
    <row r="498" spans="13:14" x14ac:dyDescent="0.2">
      <c r="M498" t="s">
        <v>1332</v>
      </c>
      <c r="N498">
        <f t="shared" si="19"/>
        <v>7</v>
      </c>
    </row>
    <row r="499" spans="13:14" x14ac:dyDescent="0.2">
      <c r="M499" t="s">
        <v>1333</v>
      </c>
      <c r="N499">
        <f t="shared" si="19"/>
        <v>7</v>
      </c>
    </row>
    <row r="500" spans="13:14" x14ac:dyDescent="0.2">
      <c r="M500" t="s">
        <v>196</v>
      </c>
      <c r="N500">
        <f t="shared" si="19"/>
        <v>7</v>
      </c>
    </row>
    <row r="501" spans="13:14" x14ac:dyDescent="0.2">
      <c r="M501" t="s">
        <v>1336</v>
      </c>
      <c r="N501">
        <f t="shared" si="19"/>
        <v>7</v>
      </c>
    </row>
    <row r="502" spans="13:14" x14ac:dyDescent="0.2">
      <c r="M502" t="s">
        <v>1338</v>
      </c>
      <c r="N502">
        <f t="shared" si="19"/>
        <v>7</v>
      </c>
    </row>
    <row r="503" spans="13:14" x14ac:dyDescent="0.2">
      <c r="M503" t="s">
        <v>1343</v>
      </c>
      <c r="N503">
        <f t="shared" si="19"/>
        <v>7</v>
      </c>
    </row>
    <row r="504" spans="13:14" x14ac:dyDescent="0.2">
      <c r="M504" t="s">
        <v>770</v>
      </c>
      <c r="N504">
        <f t="shared" si="19"/>
        <v>6</v>
      </c>
    </row>
    <row r="505" spans="13:14" x14ac:dyDescent="0.2">
      <c r="M505" t="s">
        <v>774</v>
      </c>
      <c r="N505">
        <f t="shared" si="19"/>
        <v>6</v>
      </c>
    </row>
    <row r="506" spans="13:14" x14ac:dyDescent="0.2">
      <c r="M506" t="s">
        <v>776</v>
      </c>
      <c r="N506">
        <f t="shared" si="19"/>
        <v>6</v>
      </c>
    </row>
    <row r="507" spans="13:14" x14ac:dyDescent="0.2">
      <c r="M507" t="s">
        <v>777</v>
      </c>
      <c r="N507">
        <f t="shared" si="19"/>
        <v>6</v>
      </c>
    </row>
    <row r="508" spans="13:14" x14ac:dyDescent="0.2">
      <c r="M508" t="s">
        <v>792</v>
      </c>
      <c r="N508">
        <f t="shared" si="19"/>
        <v>6</v>
      </c>
    </row>
    <row r="509" spans="13:14" x14ac:dyDescent="0.2">
      <c r="M509" t="s">
        <v>793</v>
      </c>
      <c r="N509">
        <f t="shared" si="19"/>
        <v>6</v>
      </c>
    </row>
    <row r="510" spans="13:14" x14ac:dyDescent="0.2">
      <c r="M510" t="s">
        <v>795</v>
      </c>
      <c r="N510">
        <f t="shared" si="19"/>
        <v>6</v>
      </c>
    </row>
    <row r="511" spans="13:14" x14ac:dyDescent="0.2">
      <c r="M511" t="s">
        <v>800</v>
      </c>
      <c r="N511">
        <f t="shared" si="19"/>
        <v>6</v>
      </c>
    </row>
    <row r="512" spans="13:14" x14ac:dyDescent="0.2">
      <c r="M512" t="s">
        <v>805</v>
      </c>
      <c r="N512">
        <f t="shared" si="19"/>
        <v>6</v>
      </c>
    </row>
    <row r="513" spans="13:14" x14ac:dyDescent="0.2">
      <c r="M513" t="s">
        <v>806</v>
      </c>
      <c r="N513">
        <f t="shared" si="19"/>
        <v>6</v>
      </c>
    </row>
    <row r="514" spans="13:14" x14ac:dyDescent="0.2">
      <c r="M514" t="s">
        <v>849</v>
      </c>
      <c r="N514">
        <f t="shared" ref="N514:N577" si="20">LEN(M514)</f>
        <v>6</v>
      </c>
    </row>
    <row r="515" spans="13:14" x14ac:dyDescent="0.2">
      <c r="M515" t="s">
        <v>873</v>
      </c>
      <c r="N515">
        <f t="shared" si="20"/>
        <v>6</v>
      </c>
    </row>
    <row r="516" spans="13:14" x14ac:dyDescent="0.2">
      <c r="M516" t="s">
        <v>920</v>
      </c>
      <c r="N516">
        <f t="shared" si="20"/>
        <v>6</v>
      </c>
    </row>
    <row r="517" spans="13:14" x14ac:dyDescent="0.2">
      <c r="M517" t="s">
        <v>924</v>
      </c>
      <c r="N517">
        <f t="shared" si="20"/>
        <v>6</v>
      </c>
    </row>
    <row r="518" spans="13:14" x14ac:dyDescent="0.2">
      <c r="M518" t="s">
        <v>925</v>
      </c>
      <c r="N518">
        <f t="shared" si="20"/>
        <v>6</v>
      </c>
    </row>
    <row r="519" spans="13:14" x14ac:dyDescent="0.2">
      <c r="M519" t="s">
        <v>926</v>
      </c>
      <c r="N519">
        <f t="shared" si="20"/>
        <v>6</v>
      </c>
    </row>
    <row r="520" spans="13:14" x14ac:dyDescent="0.2">
      <c r="M520" t="s">
        <v>927</v>
      </c>
      <c r="N520">
        <f t="shared" si="20"/>
        <v>6</v>
      </c>
    </row>
    <row r="521" spans="13:14" x14ac:dyDescent="0.2">
      <c r="M521" t="s">
        <v>928</v>
      </c>
      <c r="N521">
        <f t="shared" si="20"/>
        <v>6</v>
      </c>
    </row>
    <row r="522" spans="13:14" x14ac:dyDescent="0.2">
      <c r="M522" t="s">
        <v>929</v>
      </c>
      <c r="N522">
        <f t="shared" si="20"/>
        <v>6</v>
      </c>
    </row>
    <row r="523" spans="13:14" x14ac:dyDescent="0.2">
      <c r="M523" t="s">
        <v>930</v>
      </c>
      <c r="N523">
        <f t="shared" si="20"/>
        <v>6</v>
      </c>
    </row>
    <row r="524" spans="13:14" x14ac:dyDescent="0.2">
      <c r="M524" t="s">
        <v>931</v>
      </c>
      <c r="N524">
        <f t="shared" si="20"/>
        <v>6</v>
      </c>
    </row>
    <row r="525" spans="13:14" x14ac:dyDescent="0.2">
      <c r="M525" t="s">
        <v>932</v>
      </c>
      <c r="N525">
        <f t="shared" si="20"/>
        <v>6</v>
      </c>
    </row>
    <row r="526" spans="13:14" x14ac:dyDescent="0.2">
      <c r="M526" t="s">
        <v>957</v>
      </c>
      <c r="N526">
        <f t="shared" si="20"/>
        <v>6</v>
      </c>
    </row>
    <row r="527" spans="13:14" x14ac:dyDescent="0.2">
      <c r="M527" t="s">
        <v>989</v>
      </c>
      <c r="N527">
        <f t="shared" si="20"/>
        <v>6</v>
      </c>
    </row>
    <row r="528" spans="13:14" x14ac:dyDescent="0.2">
      <c r="M528" t="s">
        <v>992</v>
      </c>
      <c r="N528">
        <f t="shared" si="20"/>
        <v>6</v>
      </c>
    </row>
    <row r="529" spans="13:14" x14ac:dyDescent="0.2">
      <c r="M529" t="s">
        <v>993</v>
      </c>
      <c r="N529">
        <f t="shared" si="20"/>
        <v>6</v>
      </c>
    </row>
    <row r="530" spans="13:14" x14ac:dyDescent="0.2">
      <c r="M530" t="s">
        <v>994</v>
      </c>
      <c r="N530">
        <f t="shared" si="20"/>
        <v>6</v>
      </c>
    </row>
    <row r="531" spans="13:14" x14ac:dyDescent="0.2">
      <c r="M531" t="s">
        <v>995</v>
      </c>
      <c r="N531">
        <f t="shared" si="20"/>
        <v>6</v>
      </c>
    </row>
    <row r="532" spans="13:14" x14ac:dyDescent="0.2">
      <c r="M532" t="s">
        <v>1005</v>
      </c>
      <c r="N532">
        <f t="shared" si="20"/>
        <v>6</v>
      </c>
    </row>
    <row r="533" spans="13:14" x14ac:dyDescent="0.2">
      <c r="M533" t="s">
        <v>1011</v>
      </c>
      <c r="N533">
        <f t="shared" si="20"/>
        <v>6</v>
      </c>
    </row>
    <row r="534" spans="13:14" x14ac:dyDescent="0.2">
      <c r="M534" t="s">
        <v>1014</v>
      </c>
      <c r="N534">
        <f t="shared" si="20"/>
        <v>6</v>
      </c>
    </row>
    <row r="535" spans="13:14" x14ac:dyDescent="0.2">
      <c r="M535" t="s">
        <v>1015</v>
      </c>
      <c r="N535">
        <f t="shared" si="20"/>
        <v>6</v>
      </c>
    </row>
    <row r="536" spans="13:14" x14ac:dyDescent="0.2">
      <c r="M536" t="s">
        <v>1022</v>
      </c>
      <c r="N536">
        <f t="shared" si="20"/>
        <v>6</v>
      </c>
    </row>
    <row r="537" spans="13:14" x14ac:dyDescent="0.2">
      <c r="M537" t="s">
        <v>1066</v>
      </c>
      <c r="N537">
        <f t="shared" si="20"/>
        <v>6</v>
      </c>
    </row>
    <row r="538" spans="13:14" x14ac:dyDescent="0.2">
      <c r="M538" t="s">
        <v>1144</v>
      </c>
      <c r="N538">
        <f t="shared" si="20"/>
        <v>6</v>
      </c>
    </row>
    <row r="539" spans="13:14" x14ac:dyDescent="0.2">
      <c r="M539" t="s">
        <v>1216</v>
      </c>
      <c r="N539">
        <f t="shared" si="20"/>
        <v>6</v>
      </c>
    </row>
    <row r="540" spans="13:14" x14ac:dyDescent="0.2">
      <c r="M540" t="s">
        <v>1219</v>
      </c>
      <c r="N540">
        <f t="shared" si="20"/>
        <v>6</v>
      </c>
    </row>
    <row r="541" spans="13:14" x14ac:dyDescent="0.2">
      <c r="M541" t="s">
        <v>1223</v>
      </c>
      <c r="N541">
        <f t="shared" si="20"/>
        <v>6</v>
      </c>
    </row>
    <row r="542" spans="13:14" x14ac:dyDescent="0.2">
      <c r="M542" t="s">
        <v>1226</v>
      </c>
      <c r="N542">
        <f t="shared" si="20"/>
        <v>6</v>
      </c>
    </row>
    <row r="543" spans="13:14" x14ac:dyDescent="0.2">
      <c r="M543" t="s">
        <v>1229</v>
      </c>
      <c r="N543">
        <f t="shared" si="20"/>
        <v>6</v>
      </c>
    </row>
    <row r="544" spans="13:14" x14ac:dyDescent="0.2">
      <c r="M544" t="s">
        <v>1230</v>
      </c>
      <c r="N544">
        <f t="shared" si="20"/>
        <v>6</v>
      </c>
    </row>
    <row r="545" spans="13:14" x14ac:dyDescent="0.2">
      <c r="M545" t="s">
        <v>1231</v>
      </c>
      <c r="N545">
        <f t="shared" si="20"/>
        <v>6</v>
      </c>
    </row>
    <row r="546" spans="13:14" x14ac:dyDescent="0.2">
      <c r="M546" t="s">
        <v>1232</v>
      </c>
      <c r="N546">
        <f t="shared" si="20"/>
        <v>6</v>
      </c>
    </row>
    <row r="547" spans="13:14" x14ac:dyDescent="0.2">
      <c r="M547" t="s">
        <v>1259</v>
      </c>
      <c r="N547">
        <f t="shared" si="20"/>
        <v>6</v>
      </c>
    </row>
    <row r="548" spans="13:14" x14ac:dyDescent="0.2">
      <c r="M548" t="s">
        <v>1260</v>
      </c>
      <c r="N548">
        <f t="shared" si="20"/>
        <v>6</v>
      </c>
    </row>
    <row r="549" spans="13:14" x14ac:dyDescent="0.2">
      <c r="M549" t="s">
        <v>1286</v>
      </c>
      <c r="N549">
        <f t="shared" si="20"/>
        <v>6</v>
      </c>
    </row>
    <row r="550" spans="13:14" x14ac:dyDescent="0.2">
      <c r="M550" t="s">
        <v>1294</v>
      </c>
      <c r="N550">
        <f t="shared" si="20"/>
        <v>6</v>
      </c>
    </row>
    <row r="551" spans="13:14" x14ac:dyDescent="0.2">
      <c r="M551" t="s">
        <v>1296</v>
      </c>
      <c r="N551">
        <f t="shared" si="20"/>
        <v>6</v>
      </c>
    </row>
    <row r="552" spans="13:14" x14ac:dyDescent="0.2">
      <c r="M552" t="s">
        <v>1301</v>
      </c>
      <c r="N552">
        <f t="shared" si="20"/>
        <v>6</v>
      </c>
    </row>
    <row r="553" spans="13:14" x14ac:dyDescent="0.2">
      <c r="M553" t="s">
        <v>1308</v>
      </c>
      <c r="N553">
        <f t="shared" si="20"/>
        <v>6</v>
      </c>
    </row>
    <row r="554" spans="13:14" x14ac:dyDescent="0.2">
      <c r="M554" t="s">
        <v>1316</v>
      </c>
      <c r="N554">
        <f t="shared" si="20"/>
        <v>6</v>
      </c>
    </row>
    <row r="555" spans="13:14" x14ac:dyDescent="0.2">
      <c r="M555" t="s">
        <v>1334</v>
      </c>
      <c r="N555">
        <f t="shared" si="20"/>
        <v>6</v>
      </c>
    </row>
    <row r="556" spans="13:14" x14ac:dyDescent="0.2">
      <c r="M556" t="s">
        <v>1337</v>
      </c>
      <c r="N556">
        <f t="shared" si="20"/>
        <v>6</v>
      </c>
    </row>
    <row r="557" spans="13:14" x14ac:dyDescent="0.2">
      <c r="M557" t="s">
        <v>1339</v>
      </c>
      <c r="N557">
        <f t="shared" si="20"/>
        <v>6</v>
      </c>
    </row>
    <row r="558" spans="13:14" x14ac:dyDescent="0.2">
      <c r="M558" t="s">
        <v>1340</v>
      </c>
      <c r="N558">
        <f t="shared" si="20"/>
        <v>6</v>
      </c>
    </row>
    <row r="559" spans="13:14" x14ac:dyDescent="0.2">
      <c r="M559" t="s">
        <v>1347</v>
      </c>
      <c r="N559">
        <f t="shared" si="20"/>
        <v>6</v>
      </c>
    </row>
    <row r="560" spans="13:14" x14ac:dyDescent="0.2">
      <c r="M560" t="s">
        <v>1350</v>
      </c>
      <c r="N560">
        <f t="shared" si="20"/>
        <v>6</v>
      </c>
    </row>
    <row r="561" spans="13:14" x14ac:dyDescent="0.2">
      <c r="M561" t="s">
        <v>1352</v>
      </c>
      <c r="N561">
        <f t="shared" si="20"/>
        <v>6</v>
      </c>
    </row>
    <row r="562" spans="13:14" x14ac:dyDescent="0.2">
      <c r="M562" t="s">
        <v>188</v>
      </c>
      <c r="N562">
        <f t="shared" si="20"/>
        <v>5</v>
      </c>
    </row>
    <row r="563" spans="13:14" x14ac:dyDescent="0.2">
      <c r="M563" t="s">
        <v>744</v>
      </c>
      <c r="N563">
        <f t="shared" si="20"/>
        <v>5</v>
      </c>
    </row>
    <row r="564" spans="13:14" x14ac:dyDescent="0.2">
      <c r="M564" t="s">
        <v>753</v>
      </c>
      <c r="N564">
        <f t="shared" si="20"/>
        <v>5</v>
      </c>
    </row>
    <row r="565" spans="13:14" x14ac:dyDescent="0.2">
      <c r="M565" t="s">
        <v>760</v>
      </c>
      <c r="N565">
        <f t="shared" si="20"/>
        <v>5</v>
      </c>
    </row>
    <row r="566" spans="13:14" x14ac:dyDescent="0.2">
      <c r="M566" t="s">
        <v>772</v>
      </c>
      <c r="N566">
        <f t="shared" si="20"/>
        <v>5</v>
      </c>
    </row>
    <row r="567" spans="13:14" x14ac:dyDescent="0.2">
      <c r="M567" t="s">
        <v>785</v>
      </c>
      <c r="N567">
        <f t="shared" si="20"/>
        <v>5</v>
      </c>
    </row>
    <row r="568" spans="13:14" x14ac:dyDescent="0.2">
      <c r="M568" t="s">
        <v>830</v>
      </c>
      <c r="N568">
        <f t="shared" si="20"/>
        <v>5</v>
      </c>
    </row>
    <row r="569" spans="13:14" x14ac:dyDescent="0.2">
      <c r="M569" t="s">
        <v>831</v>
      </c>
      <c r="N569">
        <f t="shared" si="20"/>
        <v>5</v>
      </c>
    </row>
    <row r="570" spans="13:14" x14ac:dyDescent="0.2">
      <c r="M570" t="s">
        <v>852</v>
      </c>
      <c r="N570">
        <f t="shared" si="20"/>
        <v>5</v>
      </c>
    </row>
    <row r="571" spans="13:14" x14ac:dyDescent="0.2">
      <c r="M571" t="s">
        <v>875</v>
      </c>
      <c r="N571">
        <f t="shared" si="20"/>
        <v>5</v>
      </c>
    </row>
    <row r="572" spans="13:14" x14ac:dyDescent="0.2">
      <c r="M572" t="s">
        <v>876</v>
      </c>
      <c r="N572">
        <f t="shared" si="20"/>
        <v>5</v>
      </c>
    </row>
    <row r="573" spans="13:14" x14ac:dyDescent="0.2">
      <c r="M573" t="s">
        <v>887</v>
      </c>
      <c r="N573">
        <f t="shared" si="20"/>
        <v>5</v>
      </c>
    </row>
    <row r="574" spans="13:14" x14ac:dyDescent="0.2">
      <c r="M574" t="s">
        <v>895</v>
      </c>
      <c r="N574">
        <f t="shared" si="20"/>
        <v>5</v>
      </c>
    </row>
    <row r="575" spans="13:14" x14ac:dyDescent="0.2">
      <c r="M575" t="s">
        <v>897</v>
      </c>
      <c r="N575">
        <f t="shared" si="20"/>
        <v>5</v>
      </c>
    </row>
    <row r="576" spans="13:14" x14ac:dyDescent="0.2">
      <c r="M576" t="s">
        <v>899</v>
      </c>
      <c r="N576">
        <f t="shared" si="20"/>
        <v>5</v>
      </c>
    </row>
    <row r="577" spans="13:14" x14ac:dyDescent="0.2">
      <c r="M577" t="s">
        <v>901</v>
      </c>
      <c r="N577">
        <f t="shared" si="20"/>
        <v>5</v>
      </c>
    </row>
    <row r="578" spans="13:14" x14ac:dyDescent="0.2">
      <c r="M578" t="s">
        <v>913</v>
      </c>
      <c r="N578">
        <f t="shared" ref="N578:N641" si="21">LEN(M578)</f>
        <v>5</v>
      </c>
    </row>
    <row r="579" spans="13:14" x14ac:dyDescent="0.2">
      <c r="M579" t="s">
        <v>922</v>
      </c>
      <c r="N579">
        <f t="shared" si="21"/>
        <v>5</v>
      </c>
    </row>
    <row r="580" spans="13:14" x14ac:dyDescent="0.2">
      <c r="M580" t="s">
        <v>923</v>
      </c>
      <c r="N580">
        <f t="shared" si="21"/>
        <v>5</v>
      </c>
    </row>
    <row r="581" spans="13:14" x14ac:dyDescent="0.2">
      <c r="M581" t="s">
        <v>193</v>
      </c>
      <c r="N581">
        <f t="shared" si="21"/>
        <v>5</v>
      </c>
    </row>
    <row r="582" spans="13:14" x14ac:dyDescent="0.2">
      <c r="M582" t="s">
        <v>949</v>
      </c>
      <c r="N582">
        <f t="shared" si="21"/>
        <v>5</v>
      </c>
    </row>
    <row r="583" spans="13:14" x14ac:dyDescent="0.2">
      <c r="M583" t="s">
        <v>950</v>
      </c>
      <c r="N583">
        <f t="shared" si="21"/>
        <v>5</v>
      </c>
    </row>
    <row r="584" spans="13:14" x14ac:dyDescent="0.2">
      <c r="M584" t="s">
        <v>951</v>
      </c>
      <c r="N584">
        <f t="shared" si="21"/>
        <v>5</v>
      </c>
    </row>
    <row r="585" spans="13:14" x14ac:dyDescent="0.2">
      <c r="M585" t="s">
        <v>952</v>
      </c>
      <c r="N585">
        <f t="shared" si="21"/>
        <v>5</v>
      </c>
    </row>
    <row r="586" spans="13:14" x14ac:dyDescent="0.2">
      <c r="M586" t="s">
        <v>973</v>
      </c>
      <c r="N586">
        <f t="shared" si="21"/>
        <v>5</v>
      </c>
    </row>
    <row r="587" spans="13:14" x14ac:dyDescent="0.2">
      <c r="M587" t="s">
        <v>974</v>
      </c>
      <c r="N587">
        <f t="shared" si="21"/>
        <v>5</v>
      </c>
    </row>
    <row r="588" spans="13:14" x14ac:dyDescent="0.2">
      <c r="M588" t="s">
        <v>997</v>
      </c>
      <c r="N588">
        <f t="shared" si="21"/>
        <v>5</v>
      </c>
    </row>
    <row r="589" spans="13:14" x14ac:dyDescent="0.2">
      <c r="M589" t="s">
        <v>999</v>
      </c>
      <c r="N589">
        <f t="shared" si="21"/>
        <v>5</v>
      </c>
    </row>
    <row r="590" spans="13:14" x14ac:dyDescent="0.2">
      <c r="M590" t="s">
        <v>1001</v>
      </c>
      <c r="N590">
        <f t="shared" si="21"/>
        <v>5</v>
      </c>
    </row>
    <row r="591" spans="13:14" x14ac:dyDescent="0.2">
      <c r="M591" t="s">
        <v>1002</v>
      </c>
      <c r="N591">
        <f t="shared" si="21"/>
        <v>5</v>
      </c>
    </row>
    <row r="592" spans="13:14" x14ac:dyDescent="0.2">
      <c r="M592" t="s">
        <v>1004</v>
      </c>
      <c r="N592">
        <f t="shared" si="21"/>
        <v>5</v>
      </c>
    </row>
    <row r="593" spans="13:14" x14ac:dyDescent="0.2">
      <c r="M593" t="s">
        <v>1025</v>
      </c>
      <c r="N593">
        <f t="shared" si="21"/>
        <v>5</v>
      </c>
    </row>
    <row r="594" spans="13:14" x14ac:dyDescent="0.2">
      <c r="M594" t="s">
        <v>1128</v>
      </c>
      <c r="N594">
        <f t="shared" si="21"/>
        <v>5</v>
      </c>
    </row>
    <row r="595" spans="13:14" x14ac:dyDescent="0.2">
      <c r="M595" t="s">
        <v>1208</v>
      </c>
      <c r="N595">
        <f t="shared" si="21"/>
        <v>5</v>
      </c>
    </row>
    <row r="596" spans="13:14" x14ac:dyDescent="0.2">
      <c r="M596" t="s">
        <v>1212</v>
      </c>
      <c r="N596">
        <f t="shared" si="21"/>
        <v>5</v>
      </c>
    </row>
    <row r="597" spans="13:14" x14ac:dyDescent="0.2">
      <c r="M597" t="s">
        <v>1214</v>
      </c>
      <c r="N597">
        <f t="shared" si="21"/>
        <v>5</v>
      </c>
    </row>
    <row r="598" spans="13:14" x14ac:dyDescent="0.2">
      <c r="M598" t="s">
        <v>1217</v>
      </c>
      <c r="N598">
        <f t="shared" si="21"/>
        <v>5</v>
      </c>
    </row>
    <row r="599" spans="13:14" x14ac:dyDescent="0.2">
      <c r="M599" t="s">
        <v>1220</v>
      </c>
      <c r="N599">
        <f t="shared" si="21"/>
        <v>5</v>
      </c>
    </row>
    <row r="600" spans="13:14" x14ac:dyDescent="0.2">
      <c r="M600" t="s">
        <v>1247</v>
      </c>
      <c r="N600">
        <f t="shared" si="21"/>
        <v>5</v>
      </c>
    </row>
    <row r="601" spans="13:14" x14ac:dyDescent="0.2">
      <c r="M601" t="s">
        <v>1262</v>
      </c>
      <c r="N601">
        <f t="shared" si="21"/>
        <v>5</v>
      </c>
    </row>
    <row r="602" spans="13:14" x14ac:dyDescent="0.2">
      <c r="M602" t="s">
        <v>1263</v>
      </c>
      <c r="N602">
        <f t="shared" si="21"/>
        <v>5</v>
      </c>
    </row>
    <row r="603" spans="13:14" x14ac:dyDescent="0.2">
      <c r="M603" t="s">
        <v>1293</v>
      </c>
      <c r="N603">
        <f t="shared" si="21"/>
        <v>5</v>
      </c>
    </row>
    <row r="604" spans="13:14" x14ac:dyDescent="0.2">
      <c r="M604" t="s">
        <v>1297</v>
      </c>
      <c r="N604">
        <f t="shared" si="21"/>
        <v>5</v>
      </c>
    </row>
    <row r="605" spans="13:14" x14ac:dyDescent="0.2">
      <c r="M605" t="s">
        <v>1298</v>
      </c>
      <c r="N605">
        <f t="shared" si="21"/>
        <v>5</v>
      </c>
    </row>
    <row r="606" spans="13:14" x14ac:dyDescent="0.2">
      <c r="M606" t="s">
        <v>1300</v>
      </c>
      <c r="N606">
        <f t="shared" si="21"/>
        <v>5</v>
      </c>
    </row>
    <row r="607" spans="13:14" x14ac:dyDescent="0.2">
      <c r="M607" t="s">
        <v>1345</v>
      </c>
      <c r="N607">
        <f t="shared" si="21"/>
        <v>5</v>
      </c>
    </row>
    <row r="608" spans="13:14" x14ac:dyDescent="0.2">
      <c r="M608" t="s">
        <v>745</v>
      </c>
      <c r="N608">
        <f t="shared" si="21"/>
        <v>4</v>
      </c>
    </row>
    <row r="609" spans="13:14" x14ac:dyDescent="0.2">
      <c r="M609" t="s">
        <v>778</v>
      </c>
      <c r="N609">
        <f t="shared" si="21"/>
        <v>4</v>
      </c>
    </row>
    <row r="610" spans="13:14" x14ac:dyDescent="0.2">
      <c r="M610" t="s">
        <v>788</v>
      </c>
      <c r="N610">
        <f t="shared" si="21"/>
        <v>4</v>
      </c>
    </row>
    <row r="611" spans="13:14" x14ac:dyDescent="0.2">
      <c r="M611" t="s">
        <v>827</v>
      </c>
      <c r="N611">
        <f t="shared" si="21"/>
        <v>4</v>
      </c>
    </row>
    <row r="612" spans="13:14" x14ac:dyDescent="0.2">
      <c r="M612" t="s">
        <v>828</v>
      </c>
      <c r="N612">
        <f t="shared" si="21"/>
        <v>4</v>
      </c>
    </row>
    <row r="613" spans="13:14" x14ac:dyDescent="0.2">
      <c r="M613" t="s">
        <v>829</v>
      </c>
      <c r="N613">
        <f t="shared" si="21"/>
        <v>4</v>
      </c>
    </row>
    <row r="614" spans="13:14" x14ac:dyDescent="0.2">
      <c r="M614" t="s">
        <v>832</v>
      </c>
      <c r="N614">
        <f t="shared" si="21"/>
        <v>4</v>
      </c>
    </row>
    <row r="615" spans="13:14" x14ac:dyDescent="0.2">
      <c r="M615" t="s">
        <v>840</v>
      </c>
      <c r="N615">
        <f t="shared" si="21"/>
        <v>4</v>
      </c>
    </row>
    <row r="616" spans="13:14" x14ac:dyDescent="0.2">
      <c r="M616" t="s">
        <v>936</v>
      </c>
      <c r="N616">
        <f t="shared" si="21"/>
        <v>4</v>
      </c>
    </row>
    <row r="617" spans="13:14" x14ac:dyDescent="0.2">
      <c r="M617" t="s">
        <v>943</v>
      </c>
      <c r="N617">
        <f t="shared" si="21"/>
        <v>4</v>
      </c>
    </row>
    <row r="618" spans="13:14" x14ac:dyDescent="0.2">
      <c r="M618" t="s">
        <v>178</v>
      </c>
      <c r="N618">
        <f t="shared" si="21"/>
        <v>4</v>
      </c>
    </row>
    <row r="619" spans="13:14" x14ac:dyDescent="0.2">
      <c r="M619" t="s">
        <v>996</v>
      </c>
      <c r="N619">
        <f t="shared" si="21"/>
        <v>4</v>
      </c>
    </row>
    <row r="620" spans="13:14" x14ac:dyDescent="0.2">
      <c r="M620" t="s">
        <v>998</v>
      </c>
      <c r="N620">
        <f t="shared" si="21"/>
        <v>4</v>
      </c>
    </row>
    <row r="621" spans="13:14" x14ac:dyDescent="0.2">
      <c r="M621" t="s">
        <v>1008</v>
      </c>
      <c r="N621">
        <f t="shared" si="21"/>
        <v>4</v>
      </c>
    </row>
    <row r="622" spans="13:14" x14ac:dyDescent="0.2">
      <c r="M622" t="s">
        <v>1026</v>
      </c>
      <c r="N622">
        <f t="shared" si="21"/>
        <v>4</v>
      </c>
    </row>
    <row r="623" spans="13:14" x14ac:dyDescent="0.2">
      <c r="M623" t="s">
        <v>1265</v>
      </c>
      <c r="N623">
        <f t="shared" si="21"/>
        <v>4</v>
      </c>
    </row>
    <row r="624" spans="13:14" x14ac:dyDescent="0.2">
      <c r="M624" t="s">
        <v>1272</v>
      </c>
      <c r="N624">
        <f t="shared" si="21"/>
        <v>4</v>
      </c>
    </row>
    <row r="625" spans="13:14" x14ac:dyDescent="0.2">
      <c r="M625" t="s">
        <v>1291</v>
      </c>
      <c r="N625">
        <f t="shared" si="21"/>
        <v>4</v>
      </c>
    </row>
    <row r="626" spans="13:14" x14ac:dyDescent="0.2">
      <c r="M626" t="s">
        <v>1292</v>
      </c>
      <c r="N626">
        <f t="shared" si="21"/>
        <v>4</v>
      </c>
    </row>
    <row r="627" spans="13:14" x14ac:dyDescent="0.2">
      <c r="M627" t="s">
        <v>1304</v>
      </c>
      <c r="N627">
        <f t="shared" si="21"/>
        <v>4</v>
      </c>
    </row>
    <row r="628" spans="13:14" x14ac:dyDescent="0.2">
      <c r="M628" t="s">
        <v>95</v>
      </c>
      <c r="N628">
        <f t="shared" si="21"/>
        <v>4</v>
      </c>
    </row>
    <row r="629" spans="13:14" x14ac:dyDescent="0.2">
      <c r="M629" t="s">
        <v>1344</v>
      </c>
      <c r="N629">
        <f t="shared" si="21"/>
        <v>4</v>
      </c>
    </row>
    <row r="630" spans="13:14" x14ac:dyDescent="0.2">
      <c r="M630" t="s">
        <v>738</v>
      </c>
      <c r="N630">
        <f t="shared" si="21"/>
        <v>3</v>
      </c>
    </row>
    <row r="631" spans="13:14" x14ac:dyDescent="0.2">
      <c r="M631" t="s">
        <v>790</v>
      </c>
      <c r="N631">
        <f t="shared" si="21"/>
        <v>3</v>
      </c>
    </row>
    <row r="632" spans="13:14" x14ac:dyDescent="0.2">
      <c r="M632" t="s">
        <v>850</v>
      </c>
      <c r="N632">
        <f t="shared" si="21"/>
        <v>3</v>
      </c>
    </row>
    <row r="633" spans="13:14" x14ac:dyDescent="0.2">
      <c r="M633" t="s">
        <v>893</v>
      </c>
      <c r="N633">
        <f t="shared" si="21"/>
        <v>3</v>
      </c>
    </row>
    <row r="634" spans="13:14" x14ac:dyDescent="0.2">
      <c r="M634" t="s">
        <v>948</v>
      </c>
      <c r="N634">
        <f t="shared" si="21"/>
        <v>3</v>
      </c>
    </row>
    <row r="635" spans="13:14" x14ac:dyDescent="0.2">
      <c r="M635" t="s">
        <v>958</v>
      </c>
      <c r="N635">
        <f t="shared" si="21"/>
        <v>3</v>
      </c>
    </row>
    <row r="636" spans="13:14" x14ac:dyDescent="0.2">
      <c r="M636" t="s">
        <v>179</v>
      </c>
      <c r="N636">
        <f t="shared" si="21"/>
        <v>3</v>
      </c>
    </row>
    <row r="637" spans="13:14" x14ac:dyDescent="0.2">
      <c r="M637" t="s">
        <v>180</v>
      </c>
      <c r="N637">
        <f t="shared" si="21"/>
        <v>3</v>
      </c>
    </row>
    <row r="638" spans="13:14" x14ac:dyDescent="0.2">
      <c r="M638" t="s">
        <v>1314</v>
      </c>
      <c r="N638">
        <f t="shared" si="21"/>
        <v>3</v>
      </c>
    </row>
    <row r="639" spans="13:14" x14ac:dyDescent="0.2">
      <c r="M639" t="s">
        <v>1348</v>
      </c>
      <c r="N639">
        <f t="shared" si="21"/>
        <v>3</v>
      </c>
    </row>
    <row r="640" spans="13:14" x14ac:dyDescent="0.2">
      <c r="M640" t="s">
        <v>1185</v>
      </c>
      <c r="N640">
        <f t="shared" si="21"/>
        <v>2</v>
      </c>
    </row>
    <row r="641" spans="13:14" x14ac:dyDescent="0.2">
      <c r="M641" t="s">
        <v>1312</v>
      </c>
      <c r="N641">
        <f t="shared" si="21"/>
        <v>2</v>
      </c>
    </row>
    <row r="642" spans="13:14" x14ac:dyDescent="0.2">
      <c r="M642" t="s">
        <v>1346</v>
      </c>
      <c r="N642">
        <f t="shared" ref="N642:N705" si="22">LEN(M642)</f>
        <v>2</v>
      </c>
    </row>
    <row r="643" spans="13:14" x14ac:dyDescent="0.2">
      <c r="M643" t="s">
        <v>1349</v>
      </c>
      <c r="N643">
        <f t="shared" si="22"/>
        <v>2</v>
      </c>
    </row>
    <row r="644" spans="13:14" x14ac:dyDescent="0.2">
      <c r="M644" t="s">
        <v>1351</v>
      </c>
      <c r="N644">
        <f t="shared" si="22"/>
        <v>2</v>
      </c>
    </row>
    <row r="645" spans="13:14" x14ac:dyDescent="0.2">
      <c r="M645" t="s">
        <v>1353</v>
      </c>
      <c r="N645">
        <f t="shared" si="22"/>
        <v>2</v>
      </c>
    </row>
    <row r="646" spans="13:14" x14ac:dyDescent="0.2">
      <c r="M646" t="s">
        <v>1354</v>
      </c>
      <c r="N646">
        <f t="shared" si="22"/>
        <v>2</v>
      </c>
    </row>
    <row r="647" spans="13:14" x14ac:dyDescent="0.2">
      <c r="M647" t="s">
        <v>1355</v>
      </c>
      <c r="N647">
        <f t="shared" si="22"/>
        <v>2</v>
      </c>
    </row>
    <row r="648" spans="13:14" x14ac:dyDescent="0.2">
      <c r="M648" t="s">
        <v>1356</v>
      </c>
      <c r="N648">
        <f t="shared" si="22"/>
        <v>2</v>
      </c>
    </row>
    <row r="649" spans="13:14" x14ac:dyDescent="0.2">
      <c r="M649" t="s">
        <v>1357</v>
      </c>
      <c r="N649">
        <f t="shared" si="22"/>
        <v>2</v>
      </c>
    </row>
    <row r="650" spans="13:14" x14ac:dyDescent="0.2">
      <c r="M650" t="s">
        <v>1358</v>
      </c>
      <c r="N650">
        <f t="shared" si="22"/>
        <v>2</v>
      </c>
    </row>
  </sheetData>
  <sortState xmlns:xlrd2="http://schemas.microsoft.com/office/spreadsheetml/2017/richdata2" ref="M2:N634">
    <sortCondition descending="1" ref="N2:N634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54"/>
  <sheetViews>
    <sheetView topLeftCell="I1" workbookViewId="0">
      <selection activeCell="J19" sqref="J19"/>
    </sheetView>
  </sheetViews>
  <sheetFormatPr defaultRowHeight="12.75" x14ac:dyDescent="0.2"/>
  <cols>
    <col min="1" max="1" width="12.85546875" bestFit="1" customWidth="1"/>
    <col min="2" max="5" width="5.140625" customWidth="1"/>
    <col min="6" max="6" width="13.85546875" bestFit="1" customWidth="1"/>
    <col min="7" max="7" width="24.7109375" bestFit="1" customWidth="1"/>
    <col min="8" max="8" width="35.140625" bestFit="1" customWidth="1"/>
    <col min="9" max="9" width="14.7109375" bestFit="1" customWidth="1"/>
    <col min="10" max="10" width="32.5703125" bestFit="1" customWidth="1"/>
    <col min="11" max="11" width="19" bestFit="1" customWidth="1"/>
    <col min="12" max="12" width="19.7109375" bestFit="1" customWidth="1"/>
    <col min="13" max="13" width="11.7109375" bestFit="1" customWidth="1"/>
    <col min="14" max="14" width="4.140625" customWidth="1"/>
    <col min="15" max="16" width="11" bestFit="1" customWidth="1"/>
  </cols>
  <sheetData>
    <row r="1" spans="1:16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3</v>
      </c>
      <c r="G1" s="1" t="s">
        <v>5</v>
      </c>
      <c r="H1" s="1" t="s">
        <v>4</v>
      </c>
      <c r="I1" s="1" t="s">
        <v>16</v>
      </c>
      <c r="J1" s="1" t="s">
        <v>15</v>
      </c>
      <c r="K1" s="1" t="s">
        <v>14</v>
      </c>
      <c r="L1" s="1" t="s">
        <v>0</v>
      </c>
      <c r="M1" s="1" t="s">
        <v>1</v>
      </c>
      <c r="N1" s="1" t="s">
        <v>11</v>
      </c>
      <c r="O1" s="1" t="s">
        <v>12</v>
      </c>
      <c r="P1" s="1" t="s">
        <v>2</v>
      </c>
    </row>
    <row r="2" spans="1:16" x14ac:dyDescent="0.2">
      <c r="A2" s="3" t="s">
        <v>242</v>
      </c>
      <c r="B2" s="3" t="s">
        <v>243</v>
      </c>
      <c r="C2" s="3" t="s">
        <v>242</v>
      </c>
      <c r="D2" s="4" t="s">
        <v>294</v>
      </c>
      <c r="E2" s="3" t="s">
        <v>241</v>
      </c>
      <c r="F2" s="3" t="s">
        <v>65</v>
      </c>
      <c r="G2" s="3" t="s">
        <v>109</v>
      </c>
      <c r="H2" s="3" t="s">
        <v>66</v>
      </c>
      <c r="I2" s="3" t="s">
        <v>198</v>
      </c>
      <c r="J2" s="3" t="s">
        <v>174</v>
      </c>
      <c r="K2" s="3"/>
      <c r="L2" s="3" t="s">
        <v>17</v>
      </c>
      <c r="M2" s="3" t="s">
        <v>18</v>
      </c>
      <c r="N2" s="3"/>
      <c r="O2" s="3"/>
      <c r="P2" s="3" t="s">
        <v>58</v>
      </c>
    </row>
    <row r="3" spans="1:16" x14ac:dyDescent="0.2">
      <c r="A3" s="3" t="s">
        <v>242</v>
      </c>
      <c r="B3" s="3" t="s">
        <v>243</v>
      </c>
      <c r="C3" s="3" t="s">
        <v>242</v>
      </c>
      <c r="D3" s="4" t="s">
        <v>294</v>
      </c>
      <c r="E3" s="3" t="s">
        <v>241</v>
      </c>
      <c r="F3" s="3" t="s">
        <v>65</v>
      </c>
      <c r="G3" s="3" t="s">
        <v>110</v>
      </c>
      <c r="H3" s="3" t="s">
        <v>67</v>
      </c>
      <c r="I3" s="3" t="s">
        <v>198</v>
      </c>
      <c r="J3" s="3" t="s">
        <v>175</v>
      </c>
      <c r="K3" s="3"/>
      <c r="L3" s="3" t="s">
        <v>17</v>
      </c>
      <c r="M3" s="3" t="s">
        <v>19</v>
      </c>
      <c r="N3" s="3"/>
      <c r="O3" s="3"/>
      <c r="P3" s="3" t="s">
        <v>59</v>
      </c>
    </row>
    <row r="4" spans="1:16" x14ac:dyDescent="0.2">
      <c r="A4" s="3" t="s">
        <v>242</v>
      </c>
      <c r="B4" s="4" t="s">
        <v>243</v>
      </c>
      <c r="C4" s="3" t="s">
        <v>242</v>
      </c>
      <c r="D4" s="4" t="s">
        <v>294</v>
      </c>
      <c r="E4" s="3" t="s">
        <v>241</v>
      </c>
      <c r="F4" s="3" t="s">
        <v>65</v>
      </c>
      <c r="G4" s="3" t="s">
        <v>111</v>
      </c>
      <c r="H4" s="3" t="s">
        <v>68</v>
      </c>
      <c r="I4" s="3" t="s">
        <v>198</v>
      </c>
      <c r="J4" s="3" t="s">
        <v>176</v>
      </c>
      <c r="K4" s="3"/>
      <c r="L4" s="3" t="s">
        <v>17</v>
      </c>
      <c r="M4" s="3" t="s">
        <v>20</v>
      </c>
      <c r="N4" s="3"/>
      <c r="O4" s="3"/>
      <c r="P4" s="3" t="s">
        <v>59</v>
      </c>
    </row>
    <row r="5" spans="1:16" x14ac:dyDescent="0.2">
      <c r="A5" s="3" t="s">
        <v>242</v>
      </c>
      <c r="B5" s="3" t="s">
        <v>243</v>
      </c>
      <c r="C5" s="3" t="s">
        <v>242</v>
      </c>
      <c r="D5" s="4" t="s">
        <v>294</v>
      </c>
      <c r="E5" s="3" t="s">
        <v>241</v>
      </c>
      <c r="F5" s="3" t="s">
        <v>65</v>
      </c>
      <c r="G5" s="3" t="s">
        <v>112</v>
      </c>
      <c r="H5" s="3" t="s">
        <v>69</v>
      </c>
      <c r="I5" s="3" t="s">
        <v>198</v>
      </c>
      <c r="J5" s="3" t="s">
        <v>177</v>
      </c>
      <c r="K5" s="3"/>
      <c r="L5" s="3" t="s">
        <v>17</v>
      </c>
      <c r="M5" s="3" t="s">
        <v>21</v>
      </c>
      <c r="N5" s="3"/>
      <c r="O5" s="3"/>
      <c r="P5" s="3" t="s">
        <v>59</v>
      </c>
    </row>
    <row r="6" spans="1:16" x14ac:dyDescent="0.2">
      <c r="A6" s="3" t="s">
        <v>242</v>
      </c>
      <c r="B6" s="3" t="s">
        <v>243</v>
      </c>
      <c r="C6" s="3" t="s">
        <v>242</v>
      </c>
      <c r="D6" s="4" t="s">
        <v>294</v>
      </c>
      <c r="E6" s="3" t="s">
        <v>241</v>
      </c>
      <c r="F6" s="3" t="s">
        <v>65</v>
      </c>
      <c r="G6" s="3" t="s">
        <v>113</v>
      </c>
      <c r="H6" s="3" t="s">
        <v>70</v>
      </c>
      <c r="I6" s="3" t="s">
        <v>199</v>
      </c>
      <c r="J6" s="3" t="s">
        <v>178</v>
      </c>
      <c r="K6" s="3"/>
      <c r="L6" s="3" t="s">
        <v>17</v>
      </c>
      <c r="M6" s="3" t="s">
        <v>22</v>
      </c>
      <c r="N6" s="3" t="s">
        <v>157</v>
      </c>
      <c r="O6" s="3" t="s">
        <v>160</v>
      </c>
      <c r="P6" s="3" t="s">
        <v>60</v>
      </c>
    </row>
    <row r="7" spans="1:16" x14ac:dyDescent="0.2">
      <c r="A7" s="3" t="s">
        <v>242</v>
      </c>
      <c r="B7" s="3" t="s">
        <v>243</v>
      </c>
      <c r="C7" s="3" t="s">
        <v>242</v>
      </c>
      <c r="D7" s="4" t="s">
        <v>294</v>
      </c>
      <c r="E7" s="3" t="s">
        <v>241</v>
      </c>
      <c r="F7" s="3" t="s">
        <v>65</v>
      </c>
      <c r="G7" s="3" t="s">
        <v>114</v>
      </c>
      <c r="H7" s="3" t="s">
        <v>71</v>
      </c>
      <c r="I7" s="3" t="s">
        <v>199</v>
      </c>
      <c r="J7" s="3" t="s">
        <v>179</v>
      </c>
      <c r="K7" s="3"/>
      <c r="L7" s="3" t="s">
        <v>17</v>
      </c>
      <c r="M7" s="3" t="s">
        <v>23</v>
      </c>
      <c r="N7" s="3" t="s">
        <v>157</v>
      </c>
      <c r="O7" s="3" t="s">
        <v>160</v>
      </c>
      <c r="P7" s="3" t="s">
        <v>60</v>
      </c>
    </row>
    <row r="8" spans="1:16" x14ac:dyDescent="0.2">
      <c r="A8" s="3" t="s">
        <v>242</v>
      </c>
      <c r="B8" s="3" t="s">
        <v>243</v>
      </c>
      <c r="C8" s="3" t="s">
        <v>242</v>
      </c>
      <c r="D8" s="4" t="s">
        <v>294</v>
      </c>
      <c r="E8" s="3" t="s">
        <v>241</v>
      </c>
      <c r="F8" s="3" t="s">
        <v>65</v>
      </c>
      <c r="G8" s="3" t="s">
        <v>115</v>
      </c>
      <c r="H8" s="3" t="s">
        <v>72</v>
      </c>
      <c r="I8" s="3" t="s">
        <v>199</v>
      </c>
      <c r="J8" s="3" t="s">
        <v>180</v>
      </c>
      <c r="K8" s="3"/>
      <c r="L8" s="3" t="s">
        <v>17</v>
      </c>
      <c r="M8" s="3" t="s">
        <v>24</v>
      </c>
      <c r="N8" s="3" t="s">
        <v>157</v>
      </c>
      <c r="O8" s="3" t="s">
        <v>160</v>
      </c>
      <c r="P8" s="3" t="s">
        <v>60</v>
      </c>
    </row>
    <row r="9" spans="1:16" x14ac:dyDescent="0.2">
      <c r="A9" s="3" t="s">
        <v>242</v>
      </c>
      <c r="B9" s="3" t="s">
        <v>243</v>
      </c>
      <c r="C9" s="3" t="s">
        <v>242</v>
      </c>
      <c r="D9" s="4" t="s">
        <v>294</v>
      </c>
      <c r="E9" s="3" t="s">
        <v>241</v>
      </c>
      <c r="F9" s="3" t="s">
        <v>65</v>
      </c>
      <c r="G9" s="3" t="s">
        <v>293</v>
      </c>
      <c r="H9" s="3" t="s">
        <v>73</v>
      </c>
      <c r="I9" s="3" t="s">
        <v>199</v>
      </c>
      <c r="J9" s="3" t="s">
        <v>181</v>
      </c>
      <c r="K9" s="3" t="s">
        <v>172</v>
      </c>
      <c r="L9" s="3" t="s">
        <v>17</v>
      </c>
      <c r="M9" s="3" t="s">
        <v>25</v>
      </c>
      <c r="N9" s="3" t="s">
        <v>157</v>
      </c>
      <c r="O9" s="3" t="s">
        <v>160</v>
      </c>
      <c r="P9" s="3" t="s">
        <v>60</v>
      </c>
    </row>
    <row r="10" spans="1:16" x14ac:dyDescent="0.2">
      <c r="A10" s="3" t="s">
        <v>242</v>
      </c>
      <c r="B10" s="3" t="s">
        <v>243</v>
      </c>
      <c r="C10" s="3" t="s">
        <v>242</v>
      </c>
      <c r="D10" s="4" t="s">
        <v>294</v>
      </c>
      <c r="E10" s="3" t="s">
        <v>241</v>
      </c>
      <c r="F10" s="3" t="s">
        <v>65</v>
      </c>
      <c r="G10" s="3" t="s">
        <v>117</v>
      </c>
      <c r="H10" s="3" t="s">
        <v>74</v>
      </c>
      <c r="I10" s="3" t="s">
        <v>198</v>
      </c>
      <c r="J10" s="3" t="s">
        <v>182</v>
      </c>
      <c r="K10" s="3"/>
      <c r="L10" s="3" t="s">
        <v>17</v>
      </c>
      <c r="M10" s="3" t="s">
        <v>26</v>
      </c>
      <c r="N10" s="3" t="s">
        <v>158</v>
      </c>
      <c r="O10" s="3"/>
      <c r="P10" s="3" t="s">
        <v>58</v>
      </c>
    </row>
    <row r="11" spans="1:16" x14ac:dyDescent="0.2">
      <c r="A11" s="3" t="s">
        <v>242</v>
      </c>
      <c r="B11" s="3" t="s">
        <v>243</v>
      </c>
      <c r="C11" s="3" t="s">
        <v>242</v>
      </c>
      <c r="D11" s="4" t="s">
        <v>294</v>
      </c>
      <c r="E11" s="3" t="s">
        <v>241</v>
      </c>
      <c r="F11" s="3" t="s">
        <v>65</v>
      </c>
      <c r="G11" s="3" t="s">
        <v>118</v>
      </c>
      <c r="H11" s="3" t="s">
        <v>75</v>
      </c>
      <c r="I11" s="3" t="s">
        <v>198</v>
      </c>
      <c r="J11" s="3" t="s">
        <v>75</v>
      </c>
      <c r="K11" s="3"/>
      <c r="L11" s="3" t="s">
        <v>17</v>
      </c>
      <c r="M11" s="3" t="s">
        <v>27</v>
      </c>
      <c r="N11" s="3"/>
      <c r="O11" s="3"/>
      <c r="P11" s="3" t="s">
        <v>61</v>
      </c>
    </row>
    <row r="12" spans="1:16" x14ac:dyDescent="0.2">
      <c r="A12" s="3" t="s">
        <v>242</v>
      </c>
      <c r="B12" s="3" t="s">
        <v>243</v>
      </c>
      <c r="C12" s="3" t="s">
        <v>242</v>
      </c>
      <c r="D12" s="4" t="s">
        <v>294</v>
      </c>
      <c r="E12" s="3" t="s">
        <v>241</v>
      </c>
      <c r="F12" s="3" t="s">
        <v>65</v>
      </c>
      <c r="G12" s="3" t="s">
        <v>119</v>
      </c>
      <c r="H12" s="3" t="s">
        <v>76</v>
      </c>
      <c r="I12" s="3" t="s">
        <v>198</v>
      </c>
      <c r="J12" s="3" t="s">
        <v>76</v>
      </c>
      <c r="K12" s="3"/>
      <c r="L12" s="3" t="s">
        <v>17</v>
      </c>
      <c r="M12" s="3" t="s">
        <v>240</v>
      </c>
      <c r="N12" s="3" t="s">
        <v>159</v>
      </c>
      <c r="O12" s="3"/>
      <c r="P12" s="3" t="s">
        <v>62</v>
      </c>
    </row>
    <row r="13" spans="1:16" x14ac:dyDescent="0.2">
      <c r="A13" s="3" t="s">
        <v>242</v>
      </c>
      <c r="B13" s="3" t="s">
        <v>243</v>
      </c>
      <c r="C13" s="3" t="s">
        <v>242</v>
      </c>
      <c r="D13" s="4" t="s">
        <v>294</v>
      </c>
      <c r="E13" s="3" t="s">
        <v>241</v>
      </c>
      <c r="F13" s="3" t="s">
        <v>65</v>
      </c>
      <c r="G13" s="3" t="s">
        <v>121</v>
      </c>
      <c r="H13" s="3" t="s">
        <v>292</v>
      </c>
      <c r="I13" s="3" t="s">
        <v>199</v>
      </c>
      <c r="J13" s="3" t="s">
        <v>180</v>
      </c>
      <c r="K13" s="3"/>
      <c r="L13" s="3" t="s">
        <v>17</v>
      </c>
      <c r="M13" s="3" t="s">
        <v>30</v>
      </c>
      <c r="N13" s="3" t="s">
        <v>159</v>
      </c>
      <c r="O13" s="3" t="s">
        <v>161</v>
      </c>
      <c r="P13" s="3" t="s">
        <v>62</v>
      </c>
    </row>
    <row r="14" spans="1:16" x14ac:dyDescent="0.2">
      <c r="A14" s="3" t="s">
        <v>242</v>
      </c>
      <c r="B14" s="3" t="s">
        <v>243</v>
      </c>
      <c r="C14" s="3" t="s">
        <v>242</v>
      </c>
      <c r="D14" s="4" t="s">
        <v>294</v>
      </c>
      <c r="E14" s="3" t="s">
        <v>241</v>
      </c>
      <c r="F14" s="3" t="s">
        <v>65</v>
      </c>
      <c r="G14" s="3" t="s">
        <v>122</v>
      </c>
      <c r="H14" s="3" t="s">
        <v>79</v>
      </c>
      <c r="I14" s="3" t="s">
        <v>199</v>
      </c>
      <c r="J14" s="3" t="s">
        <v>180</v>
      </c>
      <c r="K14" s="3"/>
      <c r="L14" s="3" t="s">
        <v>17</v>
      </c>
      <c r="M14" s="3" t="s">
        <v>237</v>
      </c>
      <c r="N14" s="3" t="s">
        <v>159</v>
      </c>
      <c r="O14" s="3" t="s">
        <v>291</v>
      </c>
      <c r="P14" s="3" t="s">
        <v>62</v>
      </c>
    </row>
    <row r="15" spans="1:16" x14ac:dyDescent="0.2">
      <c r="A15" s="3" t="s">
        <v>242</v>
      </c>
      <c r="B15" s="3" t="s">
        <v>243</v>
      </c>
      <c r="C15" s="3" t="s">
        <v>242</v>
      </c>
      <c r="D15" s="4" t="s">
        <v>294</v>
      </c>
      <c r="E15" s="3" t="s">
        <v>241</v>
      </c>
      <c r="F15" s="3" t="s">
        <v>65</v>
      </c>
      <c r="G15" s="3" t="s">
        <v>123</v>
      </c>
      <c r="H15" s="3" t="s">
        <v>80</v>
      </c>
      <c r="I15" s="3" t="s">
        <v>199</v>
      </c>
      <c r="J15" s="3" t="s">
        <v>180</v>
      </c>
      <c r="K15" s="3"/>
      <c r="L15" s="3" t="s">
        <v>17</v>
      </c>
      <c r="M15" s="3" t="s">
        <v>236</v>
      </c>
      <c r="N15" s="3" t="s">
        <v>159</v>
      </c>
      <c r="O15" s="3" t="s">
        <v>290</v>
      </c>
      <c r="P15" s="3" t="s">
        <v>62</v>
      </c>
    </row>
    <row r="16" spans="1:16" x14ac:dyDescent="0.2">
      <c r="A16" s="3" t="s">
        <v>242</v>
      </c>
      <c r="B16" s="3" t="s">
        <v>243</v>
      </c>
      <c r="C16" s="3" t="s">
        <v>242</v>
      </c>
      <c r="D16" s="4" t="s">
        <v>294</v>
      </c>
      <c r="E16" s="3" t="s">
        <v>241</v>
      </c>
      <c r="F16" s="3" t="s">
        <v>65</v>
      </c>
      <c r="G16" s="3" t="s">
        <v>124</v>
      </c>
      <c r="H16" s="3" t="s">
        <v>81</v>
      </c>
      <c r="I16" s="3" t="s">
        <v>199</v>
      </c>
      <c r="J16" s="3" t="s">
        <v>184</v>
      </c>
      <c r="K16" s="3"/>
      <c r="L16" s="3" t="s">
        <v>289</v>
      </c>
      <c r="M16" s="3" t="s">
        <v>33</v>
      </c>
      <c r="N16" s="3" t="s">
        <v>157</v>
      </c>
      <c r="O16" s="3" t="s">
        <v>160</v>
      </c>
      <c r="P16" s="3" t="s">
        <v>60</v>
      </c>
    </row>
    <row r="17" spans="1:16" x14ac:dyDescent="0.2">
      <c r="A17" s="3" t="s">
        <v>242</v>
      </c>
      <c r="B17" s="3" t="s">
        <v>243</v>
      </c>
      <c r="C17" s="3" t="s">
        <v>242</v>
      </c>
      <c r="D17" s="4" t="s">
        <v>294</v>
      </c>
      <c r="E17" s="3" t="s">
        <v>241</v>
      </c>
      <c r="F17" s="3" t="s">
        <v>65</v>
      </c>
      <c r="G17" s="3" t="s">
        <v>125</v>
      </c>
      <c r="H17" s="3" t="s">
        <v>82</v>
      </c>
      <c r="I17" s="3" t="s">
        <v>199</v>
      </c>
      <c r="J17" s="3" t="s">
        <v>185</v>
      </c>
      <c r="K17" s="3"/>
      <c r="L17" s="3" t="s">
        <v>17</v>
      </c>
      <c r="M17" s="3" t="s">
        <v>34</v>
      </c>
      <c r="N17" s="3" t="s">
        <v>157</v>
      </c>
      <c r="O17" s="3" t="s">
        <v>160</v>
      </c>
      <c r="P17" s="3" t="s">
        <v>60</v>
      </c>
    </row>
    <row r="18" spans="1:16" x14ac:dyDescent="0.2">
      <c r="A18" s="3" t="s">
        <v>242</v>
      </c>
      <c r="B18" s="3" t="s">
        <v>243</v>
      </c>
      <c r="C18" s="3" t="s">
        <v>242</v>
      </c>
      <c r="D18" s="4" t="s">
        <v>294</v>
      </c>
      <c r="E18" s="3" t="s">
        <v>241</v>
      </c>
      <c r="F18" s="3" t="s">
        <v>65</v>
      </c>
      <c r="G18" s="3" t="s">
        <v>126</v>
      </c>
      <c r="H18" s="3" t="s">
        <v>83</v>
      </c>
      <c r="I18" s="3" t="s">
        <v>199</v>
      </c>
      <c r="J18" s="3" t="s">
        <v>186</v>
      </c>
      <c r="K18" s="3"/>
      <c r="L18" s="3" t="s">
        <v>17</v>
      </c>
      <c r="M18" s="3" t="s">
        <v>35</v>
      </c>
      <c r="N18" s="3" t="s">
        <v>159</v>
      </c>
      <c r="O18" s="3" t="s">
        <v>164</v>
      </c>
      <c r="P18" s="3" t="s">
        <v>64</v>
      </c>
    </row>
    <row r="19" spans="1:16" x14ac:dyDescent="0.2">
      <c r="A19" s="3" t="s">
        <v>242</v>
      </c>
      <c r="B19" s="3" t="s">
        <v>243</v>
      </c>
      <c r="C19" s="3" t="s">
        <v>242</v>
      </c>
      <c r="D19" s="4" t="s">
        <v>294</v>
      </c>
      <c r="E19" s="3" t="s">
        <v>241</v>
      </c>
      <c r="F19" s="3" t="s">
        <v>65</v>
      </c>
      <c r="G19" s="3" t="s">
        <v>127</v>
      </c>
      <c r="H19" s="3" t="s">
        <v>84</v>
      </c>
      <c r="I19" s="3" t="s">
        <v>199</v>
      </c>
      <c r="J19" s="3" t="s">
        <v>187</v>
      </c>
      <c r="K19" s="3"/>
      <c r="L19" s="3" t="s">
        <v>17</v>
      </c>
      <c r="M19" s="3" t="s">
        <v>36</v>
      </c>
      <c r="N19" s="3" t="s">
        <v>157</v>
      </c>
      <c r="O19" s="3" t="s">
        <v>160</v>
      </c>
      <c r="P19" s="3" t="s">
        <v>60</v>
      </c>
    </row>
    <row r="20" spans="1:16" x14ac:dyDescent="0.2">
      <c r="A20" s="3" t="s">
        <v>242</v>
      </c>
      <c r="B20" s="3" t="s">
        <v>243</v>
      </c>
      <c r="C20" s="3" t="s">
        <v>242</v>
      </c>
      <c r="D20" s="4" t="s">
        <v>294</v>
      </c>
      <c r="E20" s="3" t="s">
        <v>241</v>
      </c>
      <c r="F20" s="3" t="s">
        <v>65</v>
      </c>
      <c r="G20" s="3" t="s">
        <v>128</v>
      </c>
      <c r="H20" s="3" t="s">
        <v>85</v>
      </c>
      <c r="I20" s="3" t="s">
        <v>199</v>
      </c>
      <c r="J20" s="3" t="s">
        <v>181</v>
      </c>
      <c r="K20" s="3" t="s">
        <v>173</v>
      </c>
      <c r="L20" s="3" t="s">
        <v>17</v>
      </c>
      <c r="M20" s="3" t="s">
        <v>37</v>
      </c>
      <c r="N20" s="3" t="s">
        <v>158</v>
      </c>
      <c r="O20" s="3" t="s">
        <v>165</v>
      </c>
      <c r="P20" s="3" t="s">
        <v>64</v>
      </c>
    </row>
    <row r="21" spans="1:16" x14ac:dyDescent="0.2">
      <c r="A21" s="3" t="s">
        <v>242</v>
      </c>
      <c r="B21" s="3" t="s">
        <v>243</v>
      </c>
      <c r="C21" s="3" t="s">
        <v>242</v>
      </c>
      <c r="D21" s="4" t="s">
        <v>294</v>
      </c>
      <c r="E21" s="3" t="s">
        <v>241</v>
      </c>
      <c r="F21" s="3" t="s">
        <v>65</v>
      </c>
      <c r="G21" s="3" t="s">
        <v>129</v>
      </c>
      <c r="H21" s="3" t="s">
        <v>86</v>
      </c>
      <c r="I21" s="3" t="s">
        <v>199</v>
      </c>
      <c r="J21" s="3" t="s">
        <v>181</v>
      </c>
      <c r="K21" s="3" t="s">
        <v>172</v>
      </c>
      <c r="L21" s="3" t="s">
        <v>17</v>
      </c>
      <c r="M21" s="3" t="s">
        <v>38</v>
      </c>
      <c r="N21" s="3" t="s">
        <v>158</v>
      </c>
      <c r="O21" s="3" t="s">
        <v>165</v>
      </c>
      <c r="P21" s="3" t="s">
        <v>64</v>
      </c>
    </row>
    <row r="22" spans="1:16" x14ac:dyDescent="0.2">
      <c r="A22" s="3" t="s">
        <v>242</v>
      </c>
      <c r="B22" s="3" t="s">
        <v>243</v>
      </c>
      <c r="C22" s="3" t="s">
        <v>242</v>
      </c>
      <c r="D22" s="4" t="s">
        <v>294</v>
      </c>
      <c r="E22" s="3" t="s">
        <v>241</v>
      </c>
      <c r="F22" s="3" t="s">
        <v>65</v>
      </c>
      <c r="G22" s="3" t="s">
        <v>130</v>
      </c>
      <c r="H22" s="3" t="s">
        <v>87</v>
      </c>
      <c r="I22" s="3" t="s">
        <v>199</v>
      </c>
      <c r="J22" s="3" t="s">
        <v>181</v>
      </c>
      <c r="K22" s="3" t="s">
        <v>172</v>
      </c>
      <c r="L22" s="3" t="s">
        <v>17</v>
      </c>
      <c r="M22" s="3" t="s">
        <v>39</v>
      </c>
      <c r="N22" s="3" t="s">
        <v>159</v>
      </c>
      <c r="O22" s="3" t="s">
        <v>166</v>
      </c>
      <c r="P22" s="3" t="s">
        <v>62</v>
      </c>
    </row>
    <row r="23" spans="1:16" x14ac:dyDescent="0.2">
      <c r="A23" s="3" t="s">
        <v>242</v>
      </c>
      <c r="B23" s="3" t="s">
        <v>243</v>
      </c>
      <c r="C23" s="3" t="s">
        <v>242</v>
      </c>
      <c r="D23" s="4" t="s">
        <v>294</v>
      </c>
      <c r="E23" s="3" t="s">
        <v>241</v>
      </c>
      <c r="F23" s="3" t="s">
        <v>65</v>
      </c>
      <c r="G23" s="3" t="s">
        <v>131</v>
      </c>
      <c r="H23" s="3" t="s">
        <v>88</v>
      </c>
      <c r="I23" s="3" t="s">
        <v>199</v>
      </c>
      <c r="J23" s="3" t="s">
        <v>181</v>
      </c>
      <c r="K23" s="3" t="s">
        <v>172</v>
      </c>
      <c r="L23" s="3" t="s">
        <v>17</v>
      </c>
      <c r="M23" s="3" t="s">
        <v>40</v>
      </c>
      <c r="N23" s="3" t="s">
        <v>157</v>
      </c>
      <c r="O23" s="3" t="s">
        <v>167</v>
      </c>
      <c r="P23" s="3" t="s">
        <v>60</v>
      </c>
    </row>
    <row r="24" spans="1:16" x14ac:dyDescent="0.2">
      <c r="A24" s="3" t="s">
        <v>242</v>
      </c>
      <c r="B24" s="3" t="s">
        <v>243</v>
      </c>
      <c r="C24" s="3" t="s">
        <v>242</v>
      </c>
      <c r="D24" s="4" t="s">
        <v>294</v>
      </c>
      <c r="E24" s="3" t="s">
        <v>241</v>
      </c>
      <c r="F24" s="3" t="s">
        <v>65</v>
      </c>
      <c r="G24" s="3" t="s">
        <v>132</v>
      </c>
      <c r="H24" s="3" t="s">
        <v>89</v>
      </c>
      <c r="I24" s="3" t="s">
        <v>199</v>
      </c>
      <c r="J24" s="3" t="s">
        <v>181</v>
      </c>
      <c r="K24" s="3" t="s">
        <v>172</v>
      </c>
      <c r="L24" s="3" t="s">
        <v>17</v>
      </c>
      <c r="M24" s="3" t="s">
        <v>41</v>
      </c>
      <c r="N24" s="3" t="s">
        <v>157</v>
      </c>
      <c r="O24" s="3" t="s">
        <v>168</v>
      </c>
      <c r="P24" s="3" t="s">
        <v>60</v>
      </c>
    </row>
    <row r="25" spans="1:16" x14ac:dyDescent="0.2">
      <c r="A25" s="3" t="s">
        <v>242</v>
      </c>
      <c r="B25" s="3" t="s">
        <v>243</v>
      </c>
      <c r="C25" s="3" t="s">
        <v>242</v>
      </c>
      <c r="D25" s="4" t="s">
        <v>294</v>
      </c>
      <c r="E25" s="3" t="s">
        <v>241</v>
      </c>
      <c r="F25" s="3" t="s">
        <v>65</v>
      </c>
      <c r="G25" s="3" t="s">
        <v>133</v>
      </c>
      <c r="H25" s="3" t="s">
        <v>288</v>
      </c>
      <c r="I25" s="3" t="s">
        <v>199</v>
      </c>
      <c r="J25" s="3" t="s">
        <v>188</v>
      </c>
      <c r="K25" s="3"/>
      <c r="L25" s="3" t="s">
        <v>17</v>
      </c>
      <c r="M25" s="3" t="s">
        <v>42</v>
      </c>
      <c r="N25" s="3" t="s">
        <v>158</v>
      </c>
      <c r="O25" s="3" t="s">
        <v>164</v>
      </c>
      <c r="P25" s="3" t="s">
        <v>64</v>
      </c>
    </row>
    <row r="26" spans="1:16" x14ac:dyDescent="0.2">
      <c r="A26" s="3" t="s">
        <v>242</v>
      </c>
      <c r="B26" s="3" t="s">
        <v>243</v>
      </c>
      <c r="C26" s="3" t="s">
        <v>242</v>
      </c>
      <c r="D26" s="4" t="s">
        <v>294</v>
      </c>
      <c r="E26" s="3" t="s">
        <v>241</v>
      </c>
      <c r="F26" s="3" t="s">
        <v>65</v>
      </c>
      <c r="G26" s="3" t="s">
        <v>286</v>
      </c>
      <c r="H26" s="3" t="s">
        <v>287</v>
      </c>
      <c r="I26" s="3" t="s">
        <v>199</v>
      </c>
      <c r="J26" s="3" t="s">
        <v>188</v>
      </c>
      <c r="K26" s="3"/>
      <c r="L26" s="3" t="s">
        <v>17</v>
      </c>
      <c r="M26" s="3" t="s">
        <v>43</v>
      </c>
      <c r="N26" s="3" t="s">
        <v>157</v>
      </c>
      <c r="O26" s="3" t="s">
        <v>260</v>
      </c>
      <c r="P26" s="3" t="s">
        <v>60</v>
      </c>
    </row>
    <row r="27" spans="1:16" x14ac:dyDescent="0.2">
      <c r="A27" s="3" t="s">
        <v>242</v>
      </c>
      <c r="B27" s="3" t="s">
        <v>243</v>
      </c>
      <c r="C27" s="3" t="s">
        <v>242</v>
      </c>
      <c r="D27" s="4" t="s">
        <v>294</v>
      </c>
      <c r="E27" s="3" t="s">
        <v>241</v>
      </c>
      <c r="F27" s="3" t="s">
        <v>65</v>
      </c>
      <c r="G27" s="3" t="s">
        <v>134</v>
      </c>
      <c r="H27" s="3" t="s">
        <v>91</v>
      </c>
      <c r="I27" s="3" t="s">
        <v>199</v>
      </c>
      <c r="J27" s="3" t="s">
        <v>189</v>
      </c>
      <c r="K27" s="3"/>
      <c r="L27" s="3" t="s">
        <v>17</v>
      </c>
      <c r="M27" s="3" t="s">
        <v>44</v>
      </c>
      <c r="N27" s="3" t="s">
        <v>158</v>
      </c>
      <c r="O27" s="3" t="s">
        <v>164</v>
      </c>
      <c r="P27" s="3" t="s">
        <v>64</v>
      </c>
    </row>
    <row r="28" spans="1:16" x14ac:dyDescent="0.2">
      <c r="A28" s="3" t="s">
        <v>242</v>
      </c>
      <c r="B28" s="3" t="s">
        <v>243</v>
      </c>
      <c r="C28" s="3" t="s">
        <v>242</v>
      </c>
      <c r="D28" s="4" t="s">
        <v>294</v>
      </c>
      <c r="E28" s="3" t="s">
        <v>241</v>
      </c>
      <c r="F28" s="3" t="s">
        <v>65</v>
      </c>
      <c r="G28" s="3" t="s">
        <v>284</v>
      </c>
      <c r="H28" s="3" t="s">
        <v>285</v>
      </c>
      <c r="I28" s="3" t="s">
        <v>199</v>
      </c>
      <c r="J28" s="3" t="s">
        <v>189</v>
      </c>
      <c r="K28" s="3"/>
      <c r="L28" s="3" t="s">
        <v>17</v>
      </c>
      <c r="M28" s="3" t="s">
        <v>45</v>
      </c>
      <c r="N28" s="3" t="s">
        <v>157</v>
      </c>
      <c r="O28" s="3" t="s">
        <v>260</v>
      </c>
      <c r="P28" s="3" t="s">
        <v>60</v>
      </c>
    </row>
    <row r="29" spans="1:16" x14ac:dyDescent="0.2">
      <c r="A29" s="3" t="s">
        <v>242</v>
      </c>
      <c r="B29" s="3" t="s">
        <v>243</v>
      </c>
      <c r="C29" s="3" t="s">
        <v>242</v>
      </c>
      <c r="D29" s="4" t="s">
        <v>294</v>
      </c>
      <c r="E29" s="3" t="s">
        <v>241</v>
      </c>
      <c r="F29" s="3" t="s">
        <v>65</v>
      </c>
      <c r="G29" s="3" t="s">
        <v>135</v>
      </c>
      <c r="H29" s="3" t="s">
        <v>92</v>
      </c>
      <c r="I29" s="3" t="s">
        <v>199</v>
      </c>
      <c r="J29" s="3" t="s">
        <v>190</v>
      </c>
      <c r="K29" s="3"/>
      <c r="L29" s="3" t="s">
        <v>17</v>
      </c>
      <c r="M29" s="3" t="s">
        <v>46</v>
      </c>
      <c r="N29" s="3" t="s">
        <v>158</v>
      </c>
      <c r="O29" s="3" t="s">
        <v>164</v>
      </c>
      <c r="P29" s="3" t="s">
        <v>64</v>
      </c>
    </row>
    <row r="30" spans="1:16" x14ac:dyDescent="0.2">
      <c r="A30" s="3" t="s">
        <v>242</v>
      </c>
      <c r="B30" s="3" t="s">
        <v>243</v>
      </c>
      <c r="C30" s="3" t="s">
        <v>242</v>
      </c>
      <c r="D30" s="4" t="s">
        <v>294</v>
      </c>
      <c r="E30" s="3" t="s">
        <v>241</v>
      </c>
      <c r="F30" s="3" t="s">
        <v>65</v>
      </c>
      <c r="G30" s="3" t="s">
        <v>282</v>
      </c>
      <c r="H30" s="3" t="s">
        <v>283</v>
      </c>
      <c r="I30" s="3" t="s">
        <v>199</v>
      </c>
      <c r="J30" s="3" t="s">
        <v>190</v>
      </c>
      <c r="K30" s="3"/>
      <c r="L30" s="3" t="s">
        <v>17</v>
      </c>
      <c r="M30" s="3" t="s">
        <v>47</v>
      </c>
      <c r="N30" s="3" t="s">
        <v>157</v>
      </c>
      <c r="O30" s="3" t="s">
        <v>281</v>
      </c>
      <c r="P30" s="3" t="s">
        <v>60</v>
      </c>
    </row>
    <row r="31" spans="1:16" x14ac:dyDescent="0.2">
      <c r="A31" s="3" t="s">
        <v>242</v>
      </c>
      <c r="B31" s="3" t="s">
        <v>243</v>
      </c>
      <c r="C31" s="3" t="s">
        <v>242</v>
      </c>
      <c r="D31" s="4" t="s">
        <v>294</v>
      </c>
      <c r="E31" s="3" t="s">
        <v>241</v>
      </c>
      <c r="F31" s="3" t="s">
        <v>65</v>
      </c>
      <c r="G31" s="3" t="s">
        <v>279</v>
      </c>
      <c r="H31" s="3" t="s">
        <v>280</v>
      </c>
      <c r="I31" s="3" t="s">
        <v>199</v>
      </c>
      <c r="J31" s="3" t="s">
        <v>190</v>
      </c>
      <c r="K31" s="3"/>
      <c r="L31" s="3" t="s">
        <v>17</v>
      </c>
      <c r="M31" s="3" t="s">
        <v>48</v>
      </c>
      <c r="N31" s="3" t="s">
        <v>157</v>
      </c>
      <c r="O31" s="3" t="s">
        <v>278</v>
      </c>
      <c r="P31" s="3" t="s">
        <v>60</v>
      </c>
    </row>
    <row r="32" spans="1:16" x14ac:dyDescent="0.2">
      <c r="A32" s="3" t="s">
        <v>242</v>
      </c>
      <c r="B32" s="3" t="s">
        <v>243</v>
      </c>
      <c r="C32" s="3" t="s">
        <v>242</v>
      </c>
      <c r="D32" s="4" t="s">
        <v>294</v>
      </c>
      <c r="E32" s="3" t="s">
        <v>241</v>
      </c>
      <c r="F32" s="3" t="s">
        <v>65</v>
      </c>
      <c r="G32" s="3" t="s">
        <v>136</v>
      </c>
      <c r="H32" s="3" t="s">
        <v>277</v>
      </c>
      <c r="I32" s="3" t="s">
        <v>199</v>
      </c>
      <c r="J32" s="3" t="s">
        <v>191</v>
      </c>
      <c r="K32" s="3"/>
      <c r="L32" s="3" t="s">
        <v>17</v>
      </c>
      <c r="M32" s="3" t="s">
        <v>49</v>
      </c>
      <c r="N32" s="3" t="s">
        <v>158</v>
      </c>
      <c r="O32" s="3" t="s">
        <v>164</v>
      </c>
      <c r="P32" s="3" t="s">
        <v>64</v>
      </c>
    </row>
    <row r="33" spans="1:16" x14ac:dyDescent="0.2">
      <c r="A33" s="3" t="s">
        <v>242</v>
      </c>
      <c r="B33" s="3" t="s">
        <v>243</v>
      </c>
      <c r="C33" s="3" t="s">
        <v>242</v>
      </c>
      <c r="D33" s="4" t="s">
        <v>294</v>
      </c>
      <c r="E33" s="3" t="s">
        <v>241</v>
      </c>
      <c r="F33" s="3" t="s">
        <v>65</v>
      </c>
      <c r="G33" s="3" t="s">
        <v>137</v>
      </c>
      <c r="H33" s="3" t="s">
        <v>94</v>
      </c>
      <c r="I33" s="3" t="s">
        <v>199</v>
      </c>
      <c r="J33" s="3" t="s">
        <v>192</v>
      </c>
      <c r="K33" s="3"/>
      <c r="L33" s="3" t="s">
        <v>17</v>
      </c>
      <c r="M33" s="3" t="s">
        <v>50</v>
      </c>
      <c r="N33" s="3" t="s">
        <v>158</v>
      </c>
      <c r="O33" s="3" t="s">
        <v>164</v>
      </c>
      <c r="P33" s="3" t="s">
        <v>64</v>
      </c>
    </row>
    <row r="34" spans="1:16" x14ac:dyDescent="0.2">
      <c r="A34" s="3" t="s">
        <v>242</v>
      </c>
      <c r="B34" s="3" t="s">
        <v>243</v>
      </c>
      <c r="C34" s="3" t="s">
        <v>242</v>
      </c>
      <c r="D34" s="4" t="s">
        <v>294</v>
      </c>
      <c r="E34" s="3" t="s">
        <v>241</v>
      </c>
      <c r="F34" s="3" t="s">
        <v>65</v>
      </c>
      <c r="G34" s="3" t="s">
        <v>275</v>
      </c>
      <c r="H34" s="3" t="s">
        <v>276</v>
      </c>
      <c r="I34" s="3" t="s">
        <v>199</v>
      </c>
      <c r="J34" s="3" t="s">
        <v>192</v>
      </c>
      <c r="K34" s="3"/>
      <c r="L34" s="3" t="s">
        <v>17</v>
      </c>
      <c r="M34" s="3" t="s">
        <v>51</v>
      </c>
      <c r="N34" s="3" t="s">
        <v>157</v>
      </c>
      <c r="O34" s="3" t="s">
        <v>274</v>
      </c>
      <c r="P34" s="3" t="s">
        <v>60</v>
      </c>
    </row>
    <row r="35" spans="1:16" x14ac:dyDescent="0.2">
      <c r="A35" s="3" t="s">
        <v>242</v>
      </c>
      <c r="B35" s="3" t="s">
        <v>243</v>
      </c>
      <c r="C35" s="3" t="s">
        <v>242</v>
      </c>
      <c r="D35" s="4" t="s">
        <v>294</v>
      </c>
      <c r="E35" s="3" t="s">
        <v>241</v>
      </c>
      <c r="F35" s="3" t="s">
        <v>65</v>
      </c>
      <c r="G35" s="3" t="s">
        <v>138</v>
      </c>
      <c r="H35" s="3" t="s">
        <v>273</v>
      </c>
      <c r="I35" s="3" t="s">
        <v>199</v>
      </c>
      <c r="J35" s="3" t="s">
        <v>95</v>
      </c>
      <c r="K35" s="3"/>
      <c r="L35" s="3" t="s">
        <v>17</v>
      </c>
      <c r="M35" s="3" t="s">
        <v>52</v>
      </c>
      <c r="N35" s="3" t="s">
        <v>157</v>
      </c>
      <c r="O35" s="3" t="s">
        <v>169</v>
      </c>
      <c r="P35" s="3" t="s">
        <v>60</v>
      </c>
    </row>
    <row r="36" spans="1:16" x14ac:dyDescent="0.2">
      <c r="A36" s="3" t="s">
        <v>242</v>
      </c>
      <c r="B36" s="3" t="s">
        <v>243</v>
      </c>
      <c r="C36" s="3" t="s">
        <v>242</v>
      </c>
      <c r="D36" s="4" t="s">
        <v>294</v>
      </c>
      <c r="E36" s="3" t="s">
        <v>241</v>
      </c>
      <c r="F36" s="3" t="s">
        <v>65</v>
      </c>
      <c r="G36" s="3" t="s">
        <v>139</v>
      </c>
      <c r="H36" s="3" t="s">
        <v>96</v>
      </c>
      <c r="I36" s="3" t="s">
        <v>199</v>
      </c>
      <c r="J36" s="3" t="s">
        <v>193</v>
      </c>
      <c r="K36" s="3"/>
      <c r="L36" s="3" t="s">
        <v>17</v>
      </c>
      <c r="M36" s="3" t="s">
        <v>272</v>
      </c>
      <c r="N36" s="3" t="s">
        <v>158</v>
      </c>
      <c r="O36" s="3" t="s">
        <v>164</v>
      </c>
      <c r="P36" s="3" t="s">
        <v>64</v>
      </c>
    </row>
    <row r="37" spans="1:16" x14ac:dyDescent="0.2">
      <c r="A37" s="3" t="s">
        <v>242</v>
      </c>
      <c r="B37" s="3" t="s">
        <v>243</v>
      </c>
      <c r="C37" s="3" t="s">
        <v>242</v>
      </c>
      <c r="D37" s="4" t="s">
        <v>294</v>
      </c>
      <c r="E37" s="3" t="s">
        <v>241</v>
      </c>
      <c r="F37" s="3" t="s">
        <v>65</v>
      </c>
      <c r="G37" s="3" t="s">
        <v>270</v>
      </c>
      <c r="H37" s="3" t="s">
        <v>271</v>
      </c>
      <c r="I37" s="3" t="s">
        <v>199</v>
      </c>
      <c r="J37" s="3" t="s">
        <v>193</v>
      </c>
      <c r="K37" s="3"/>
      <c r="L37" s="3" t="s">
        <v>17</v>
      </c>
      <c r="M37" s="3" t="s">
        <v>212</v>
      </c>
      <c r="N37" s="3" t="s">
        <v>157</v>
      </c>
      <c r="O37" s="3" t="s">
        <v>269</v>
      </c>
      <c r="P37" s="3" t="s">
        <v>60</v>
      </c>
    </row>
    <row r="38" spans="1:16" x14ac:dyDescent="0.2">
      <c r="A38" s="3" t="s">
        <v>242</v>
      </c>
      <c r="B38" s="3" t="s">
        <v>243</v>
      </c>
      <c r="C38" s="3" t="s">
        <v>242</v>
      </c>
      <c r="D38" s="4" t="s">
        <v>294</v>
      </c>
      <c r="E38" s="3" t="s">
        <v>241</v>
      </c>
      <c r="F38" s="3" t="s">
        <v>65</v>
      </c>
      <c r="G38" s="3" t="s">
        <v>140</v>
      </c>
      <c r="H38" s="3" t="s">
        <v>97</v>
      </c>
      <c r="I38" s="3" t="s">
        <v>199</v>
      </c>
      <c r="J38" s="3" t="s">
        <v>194</v>
      </c>
      <c r="K38" s="3"/>
      <c r="L38" s="3" t="s">
        <v>17</v>
      </c>
      <c r="M38" s="3" t="s">
        <v>209</v>
      </c>
      <c r="N38" s="3" t="s">
        <v>158</v>
      </c>
      <c r="O38" s="3" t="s">
        <v>164</v>
      </c>
      <c r="P38" s="3" t="s">
        <v>64</v>
      </c>
    </row>
    <row r="39" spans="1:16" x14ac:dyDescent="0.2">
      <c r="A39" s="3" t="s">
        <v>242</v>
      </c>
      <c r="B39" s="3" t="s">
        <v>243</v>
      </c>
      <c r="C39" s="3" t="s">
        <v>242</v>
      </c>
      <c r="D39" s="4" t="s">
        <v>294</v>
      </c>
      <c r="E39" s="3" t="s">
        <v>241</v>
      </c>
      <c r="F39" s="3" t="s">
        <v>65</v>
      </c>
      <c r="G39" s="3" t="s">
        <v>266</v>
      </c>
      <c r="H39" s="3" t="s">
        <v>267</v>
      </c>
      <c r="I39" s="3" t="s">
        <v>199</v>
      </c>
      <c r="J39" s="3" t="s">
        <v>194</v>
      </c>
      <c r="K39" s="3"/>
      <c r="L39" s="3" t="s">
        <v>17</v>
      </c>
      <c r="M39" s="3" t="s">
        <v>268</v>
      </c>
      <c r="N39" s="3" t="s">
        <v>157</v>
      </c>
      <c r="O39" s="3" t="s">
        <v>265</v>
      </c>
      <c r="P39" s="3" t="s">
        <v>60</v>
      </c>
    </row>
    <row r="40" spans="1:16" x14ac:dyDescent="0.2">
      <c r="A40" s="3" t="s">
        <v>242</v>
      </c>
      <c r="B40" s="3" t="s">
        <v>243</v>
      </c>
      <c r="C40" s="3" t="s">
        <v>242</v>
      </c>
      <c r="D40" s="4" t="s">
        <v>294</v>
      </c>
      <c r="E40" s="3" t="s">
        <v>241</v>
      </c>
      <c r="F40" s="3" t="s">
        <v>65</v>
      </c>
      <c r="G40" s="3" t="s">
        <v>141</v>
      </c>
      <c r="H40" s="3" t="s">
        <v>98</v>
      </c>
      <c r="I40" s="3" t="s">
        <v>199</v>
      </c>
      <c r="J40" s="3" t="s">
        <v>195</v>
      </c>
      <c r="K40" s="3"/>
      <c r="L40" s="3" t="s">
        <v>17</v>
      </c>
      <c r="M40" s="3" t="s">
        <v>264</v>
      </c>
      <c r="N40" s="3" t="s">
        <v>158</v>
      </c>
      <c r="O40" s="3" t="s">
        <v>164</v>
      </c>
      <c r="P40" s="3" t="s">
        <v>64</v>
      </c>
    </row>
    <row r="41" spans="1:16" x14ac:dyDescent="0.2">
      <c r="A41" s="3" t="s">
        <v>242</v>
      </c>
      <c r="B41" s="3" t="s">
        <v>243</v>
      </c>
      <c r="C41" s="3" t="s">
        <v>242</v>
      </c>
      <c r="D41" s="4" t="s">
        <v>294</v>
      </c>
      <c r="E41" s="3" t="s">
        <v>241</v>
      </c>
      <c r="F41" s="3" t="s">
        <v>65</v>
      </c>
      <c r="G41" s="3" t="s">
        <v>261</v>
      </c>
      <c r="H41" s="3" t="s">
        <v>262</v>
      </c>
      <c r="I41" s="3" t="s">
        <v>199</v>
      </c>
      <c r="J41" s="3" t="s">
        <v>195</v>
      </c>
      <c r="K41" s="3"/>
      <c r="L41" s="3" t="s">
        <v>17</v>
      </c>
      <c r="M41" s="3" t="s">
        <v>263</v>
      </c>
      <c r="N41" s="3" t="s">
        <v>157</v>
      </c>
      <c r="O41" s="3" t="s">
        <v>260</v>
      </c>
      <c r="P41" s="3" t="s">
        <v>60</v>
      </c>
    </row>
    <row r="42" spans="1:16" x14ac:dyDescent="0.2">
      <c r="A42" s="3" t="s">
        <v>242</v>
      </c>
      <c r="B42" s="3" t="s">
        <v>243</v>
      </c>
      <c r="C42" s="3" t="s">
        <v>242</v>
      </c>
      <c r="D42" s="4" t="s">
        <v>294</v>
      </c>
      <c r="E42" s="3" t="s">
        <v>241</v>
      </c>
      <c r="F42" s="3" t="s">
        <v>65</v>
      </c>
      <c r="G42" s="3" t="s">
        <v>143</v>
      </c>
      <c r="H42" s="3" t="s">
        <v>100</v>
      </c>
      <c r="I42" s="3" t="s">
        <v>199</v>
      </c>
      <c r="J42" s="3" t="s">
        <v>195</v>
      </c>
      <c r="K42" s="3"/>
      <c r="L42" s="3" t="s">
        <v>17</v>
      </c>
      <c r="M42" s="3" t="s">
        <v>259</v>
      </c>
      <c r="N42" s="3" t="s">
        <v>157</v>
      </c>
      <c r="O42" s="3" t="s">
        <v>169</v>
      </c>
      <c r="P42" s="3" t="s">
        <v>60</v>
      </c>
    </row>
    <row r="43" spans="1:16" x14ac:dyDescent="0.2">
      <c r="A43" s="3" t="s">
        <v>242</v>
      </c>
      <c r="B43" s="3" t="s">
        <v>243</v>
      </c>
      <c r="C43" s="3" t="s">
        <v>242</v>
      </c>
      <c r="D43" s="4" t="s">
        <v>294</v>
      </c>
      <c r="E43" s="3" t="s">
        <v>241</v>
      </c>
      <c r="F43" s="3" t="s">
        <v>65</v>
      </c>
      <c r="G43" s="3" t="s">
        <v>144</v>
      </c>
      <c r="H43" s="3" t="s">
        <v>101</v>
      </c>
      <c r="I43" s="3" t="s">
        <v>199</v>
      </c>
      <c r="J43" s="3" t="s">
        <v>196</v>
      </c>
      <c r="K43" s="3"/>
      <c r="L43" s="3" t="s">
        <v>17</v>
      </c>
      <c r="M43" s="3" t="s">
        <v>258</v>
      </c>
      <c r="N43" s="3" t="s">
        <v>158</v>
      </c>
      <c r="O43" s="3" t="s">
        <v>164</v>
      </c>
      <c r="P43" s="3" t="s">
        <v>64</v>
      </c>
    </row>
    <row r="44" spans="1:16" x14ac:dyDescent="0.2">
      <c r="A44" s="3" t="s">
        <v>242</v>
      </c>
      <c r="B44" s="3" t="s">
        <v>243</v>
      </c>
      <c r="C44" s="3" t="s">
        <v>242</v>
      </c>
      <c r="D44" s="4" t="s">
        <v>294</v>
      </c>
      <c r="E44" s="3" t="s">
        <v>241</v>
      </c>
      <c r="F44" s="3" t="s">
        <v>65</v>
      </c>
      <c r="G44" s="3" t="s">
        <v>145</v>
      </c>
      <c r="H44" s="3" t="s">
        <v>102</v>
      </c>
      <c r="I44" s="3" t="s">
        <v>199</v>
      </c>
      <c r="J44" s="3" t="s">
        <v>197</v>
      </c>
      <c r="K44" s="3"/>
      <c r="L44" s="3" t="s">
        <v>17</v>
      </c>
      <c r="M44" s="3" t="s">
        <v>257</v>
      </c>
      <c r="N44" s="3" t="s">
        <v>158</v>
      </c>
      <c r="O44" s="3" t="s">
        <v>164</v>
      </c>
      <c r="P44" s="3" t="s">
        <v>64</v>
      </c>
    </row>
    <row r="45" spans="1:16" x14ac:dyDescent="0.2">
      <c r="A45" s="3" t="s">
        <v>242</v>
      </c>
      <c r="B45" s="3" t="s">
        <v>243</v>
      </c>
      <c r="C45" s="3" t="s">
        <v>242</v>
      </c>
      <c r="D45" s="4" t="s">
        <v>294</v>
      </c>
      <c r="E45" s="3" t="s">
        <v>241</v>
      </c>
      <c r="F45" s="3" t="s">
        <v>65</v>
      </c>
      <c r="G45" s="3" t="s">
        <v>254</v>
      </c>
      <c r="H45" s="3" t="s">
        <v>255</v>
      </c>
      <c r="I45" s="3" t="s">
        <v>199</v>
      </c>
      <c r="J45" s="3" t="s">
        <v>196</v>
      </c>
      <c r="K45" s="3"/>
      <c r="L45" s="3" t="s">
        <v>17</v>
      </c>
      <c r="M45" s="3" t="s">
        <v>256</v>
      </c>
      <c r="N45" s="3" t="s">
        <v>157</v>
      </c>
      <c r="O45" s="3" t="s">
        <v>250</v>
      </c>
      <c r="P45" s="3" t="s">
        <v>60</v>
      </c>
    </row>
    <row r="46" spans="1:16" x14ac:dyDescent="0.2">
      <c r="A46" s="3" t="s">
        <v>242</v>
      </c>
      <c r="B46" s="3" t="s">
        <v>243</v>
      </c>
      <c r="C46" s="3" t="s">
        <v>242</v>
      </c>
      <c r="D46" s="4" t="s">
        <v>294</v>
      </c>
      <c r="E46" s="3" t="s">
        <v>241</v>
      </c>
      <c r="F46" s="3" t="s">
        <v>65</v>
      </c>
      <c r="G46" s="3" t="s">
        <v>251</v>
      </c>
      <c r="H46" s="3" t="s">
        <v>252</v>
      </c>
      <c r="I46" s="3" t="s">
        <v>199</v>
      </c>
      <c r="J46" s="3" t="s">
        <v>197</v>
      </c>
      <c r="K46" s="3"/>
      <c r="L46" s="3" t="s">
        <v>17</v>
      </c>
      <c r="M46" s="3" t="s">
        <v>253</v>
      </c>
      <c r="N46" s="3" t="s">
        <v>157</v>
      </c>
      <c r="O46" s="3" t="s">
        <v>250</v>
      </c>
      <c r="P46" s="3" t="s">
        <v>60</v>
      </c>
    </row>
    <row r="47" spans="1:16" x14ac:dyDescent="0.2">
      <c r="A47" s="3" t="s">
        <v>242</v>
      </c>
      <c r="B47" s="3" t="s">
        <v>243</v>
      </c>
      <c r="C47" s="3" t="s">
        <v>242</v>
      </c>
      <c r="D47" s="4" t="s">
        <v>294</v>
      </c>
      <c r="E47" s="3" t="s">
        <v>241</v>
      </c>
      <c r="F47" s="3" t="s">
        <v>65</v>
      </c>
      <c r="G47" s="3" t="s">
        <v>210</v>
      </c>
      <c r="H47" s="3" t="s">
        <v>211</v>
      </c>
      <c r="I47" s="3" t="s">
        <v>199</v>
      </c>
      <c r="J47" s="3" t="s">
        <v>205</v>
      </c>
      <c r="K47" s="3"/>
      <c r="L47" s="3" t="s">
        <v>17</v>
      </c>
      <c r="M47" s="3" t="s">
        <v>249</v>
      </c>
      <c r="N47" s="3" t="s">
        <v>158</v>
      </c>
      <c r="O47" s="3" t="s">
        <v>164</v>
      </c>
      <c r="P47" s="3" t="s">
        <v>64</v>
      </c>
    </row>
    <row r="48" spans="1:16" x14ac:dyDescent="0.2">
      <c r="A48" s="3" t="s">
        <v>242</v>
      </c>
      <c r="B48" s="3" t="s">
        <v>243</v>
      </c>
      <c r="C48" s="3" t="s">
        <v>242</v>
      </c>
      <c r="D48" s="4" t="s">
        <v>294</v>
      </c>
      <c r="E48" s="3" t="s">
        <v>241</v>
      </c>
      <c r="F48" s="3" t="s">
        <v>65</v>
      </c>
      <c r="G48" s="3" t="s">
        <v>246</v>
      </c>
      <c r="H48" s="3" t="s">
        <v>247</v>
      </c>
      <c r="I48" s="3" t="s">
        <v>199</v>
      </c>
      <c r="J48" s="3" t="s">
        <v>205</v>
      </c>
      <c r="K48" s="3"/>
      <c r="L48" s="3" t="s">
        <v>17</v>
      </c>
      <c r="M48" s="3" t="s">
        <v>248</v>
      </c>
      <c r="N48" s="3" t="s">
        <v>157</v>
      </c>
      <c r="O48" s="3" t="s">
        <v>245</v>
      </c>
      <c r="P48" s="3" t="s">
        <v>60</v>
      </c>
    </row>
    <row r="49" spans="1:16" x14ac:dyDescent="0.2">
      <c r="A49" s="3" t="s">
        <v>242</v>
      </c>
      <c r="B49" s="3" t="s">
        <v>243</v>
      </c>
      <c r="C49" s="3" t="s">
        <v>242</v>
      </c>
      <c r="D49" s="4" t="s">
        <v>294</v>
      </c>
      <c r="E49" s="3" t="s">
        <v>241</v>
      </c>
      <c r="F49" s="3" t="s">
        <v>65</v>
      </c>
      <c r="G49" s="3" t="s">
        <v>244</v>
      </c>
      <c r="H49" s="3" t="s">
        <v>103</v>
      </c>
      <c r="I49" s="3" t="s">
        <v>171</v>
      </c>
      <c r="J49" s="3" t="s">
        <v>103</v>
      </c>
      <c r="K49" s="3"/>
      <c r="L49" s="3" t="s">
        <v>17</v>
      </c>
      <c r="M49" s="3" t="s">
        <v>55</v>
      </c>
      <c r="N49" s="3"/>
      <c r="O49" s="3" t="s">
        <v>171</v>
      </c>
      <c r="P49" s="3" t="s">
        <v>62</v>
      </c>
    </row>
    <row r="50" spans="1:16" x14ac:dyDescent="0.2">
      <c r="A50" s="3" t="s">
        <v>242</v>
      </c>
      <c r="B50" s="3" t="s">
        <v>243</v>
      </c>
      <c r="C50" s="3" t="s">
        <v>242</v>
      </c>
      <c r="D50" s="4" t="s">
        <v>294</v>
      </c>
      <c r="E50" s="3" t="s">
        <v>241</v>
      </c>
      <c r="F50" s="3" t="s">
        <v>65</v>
      </c>
      <c r="G50" s="3" t="s">
        <v>147</v>
      </c>
      <c r="H50" s="3" t="s">
        <v>104</v>
      </c>
      <c r="I50" s="3" t="s">
        <v>171</v>
      </c>
      <c r="J50" s="3" t="s">
        <v>104</v>
      </c>
      <c r="K50" s="3"/>
      <c r="L50" s="3" t="s">
        <v>17</v>
      </c>
      <c r="M50" s="3" t="s">
        <v>56</v>
      </c>
      <c r="N50" s="3"/>
      <c r="O50" s="3" t="s">
        <v>171</v>
      </c>
      <c r="P50" s="3" t="s">
        <v>62</v>
      </c>
    </row>
    <row r="51" spans="1:16" x14ac:dyDescent="0.2">
      <c r="A51" s="3" t="s">
        <v>242</v>
      </c>
      <c r="B51" s="3" t="s">
        <v>243</v>
      </c>
      <c r="C51" s="3" t="s">
        <v>242</v>
      </c>
      <c r="D51" s="4" t="s">
        <v>294</v>
      </c>
      <c r="E51" s="3" t="s">
        <v>241</v>
      </c>
      <c r="F51" s="3" t="s">
        <v>65</v>
      </c>
      <c r="G51" s="3" t="s">
        <v>148</v>
      </c>
      <c r="H51" s="3" t="s">
        <v>105</v>
      </c>
      <c r="I51" s="3" t="s">
        <v>171</v>
      </c>
      <c r="J51" s="3" t="s">
        <v>105</v>
      </c>
      <c r="K51" s="3"/>
      <c r="L51" s="3" t="s">
        <v>17</v>
      </c>
      <c r="M51" s="3" t="s">
        <v>57</v>
      </c>
      <c r="N51" s="3"/>
      <c r="O51" s="3" t="s">
        <v>171</v>
      </c>
      <c r="P51" s="3" t="s">
        <v>62</v>
      </c>
    </row>
    <row r="52" spans="1:16" x14ac:dyDescent="0.2">
      <c r="A52" s="3" t="s">
        <v>242</v>
      </c>
      <c r="B52" s="3" t="s">
        <v>243</v>
      </c>
      <c r="C52" s="3" t="s">
        <v>242</v>
      </c>
      <c r="D52" s="4" t="s">
        <v>294</v>
      </c>
      <c r="E52" s="3" t="s">
        <v>241</v>
      </c>
      <c r="F52" s="3" t="s">
        <v>65</v>
      </c>
      <c r="G52" s="3" t="s">
        <v>149</v>
      </c>
      <c r="H52" s="3" t="s">
        <v>106</v>
      </c>
      <c r="I52" s="3" t="s">
        <v>198</v>
      </c>
      <c r="J52" s="3" t="s">
        <v>106</v>
      </c>
      <c r="K52" s="3"/>
      <c r="L52" s="3" t="s">
        <v>17</v>
      </c>
      <c r="M52" s="3"/>
      <c r="N52" s="3"/>
      <c r="O52" s="3"/>
      <c r="P52" s="3"/>
    </row>
    <row r="53" spans="1:16" x14ac:dyDescent="0.2">
      <c r="A53" s="3" t="s">
        <v>242</v>
      </c>
      <c r="B53" s="3" t="s">
        <v>243</v>
      </c>
      <c r="C53" s="3" t="s">
        <v>242</v>
      </c>
      <c r="D53" s="4" t="s">
        <v>294</v>
      </c>
      <c r="E53" s="3" t="s">
        <v>241</v>
      </c>
      <c r="F53" s="3" t="s">
        <v>65</v>
      </c>
      <c r="G53" s="3" t="s">
        <v>150</v>
      </c>
      <c r="H53" s="3" t="s">
        <v>107</v>
      </c>
      <c r="I53" s="3" t="s">
        <v>198</v>
      </c>
      <c r="J53" s="3" t="s">
        <v>107</v>
      </c>
      <c r="K53" s="3"/>
      <c r="L53" s="3" t="s">
        <v>17</v>
      </c>
      <c r="M53" s="3"/>
      <c r="N53" s="3"/>
      <c r="O53" s="3"/>
      <c r="P53" s="3"/>
    </row>
    <row r="54" spans="1:16" x14ac:dyDescent="0.2">
      <c r="A54" s="3" t="s">
        <v>242</v>
      </c>
      <c r="B54" s="3" t="s">
        <v>243</v>
      </c>
      <c r="C54" s="3" t="s">
        <v>242</v>
      </c>
      <c r="D54" s="4" t="s">
        <v>294</v>
      </c>
      <c r="E54" s="3" t="s">
        <v>241</v>
      </c>
      <c r="F54" s="3" t="s">
        <v>65</v>
      </c>
      <c r="G54" s="3" t="s">
        <v>151</v>
      </c>
      <c r="H54" s="3" t="s">
        <v>108</v>
      </c>
      <c r="I54" s="3" t="s">
        <v>198</v>
      </c>
      <c r="J54" s="3" t="s">
        <v>108</v>
      </c>
      <c r="K54" s="3"/>
      <c r="L54" s="3" t="s">
        <v>17</v>
      </c>
      <c r="M54" s="3"/>
      <c r="N54" s="3"/>
      <c r="O54" s="3"/>
      <c r="P54" s="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60"/>
  <sheetViews>
    <sheetView topLeftCell="B17" zoomScaleNormal="100" workbookViewId="0">
      <selection activeCell="L23" sqref="L23"/>
    </sheetView>
  </sheetViews>
  <sheetFormatPr defaultRowHeight="12.75" x14ac:dyDescent="0.2"/>
  <cols>
    <col min="1" max="1" width="8.28515625" style="11" customWidth="1"/>
    <col min="2" max="3" width="9.140625" style="11"/>
    <col min="4" max="4" width="11.7109375" style="11" customWidth="1"/>
    <col min="5" max="5" width="3.85546875" style="11" customWidth="1"/>
    <col min="6" max="6" width="8.140625" style="185" customWidth="1"/>
    <col min="7" max="7" width="19.28515625" style="185" customWidth="1"/>
    <col min="8" max="8" width="19.5703125" style="185" customWidth="1"/>
    <col min="9" max="9" width="0" style="11" hidden="1" customWidth="1"/>
    <col min="10" max="10" width="3.85546875" style="11" hidden="1" customWidth="1"/>
    <col min="11" max="11" width="14.42578125" style="185" customWidth="1"/>
    <col min="12" max="12" width="17.42578125" style="185" customWidth="1"/>
    <col min="13" max="13" width="14" style="186" customWidth="1"/>
    <col min="14" max="14" width="9.140625" style="11"/>
    <col min="15" max="15" width="38.85546875" style="176" bestFit="1" customWidth="1"/>
    <col min="16" max="16" width="13.5703125" style="13" bestFit="1" customWidth="1"/>
    <col min="17" max="16384" width="9.140625" style="11"/>
  </cols>
  <sheetData>
    <row r="1" spans="2:18" ht="13.5" thickBot="1" x14ac:dyDescent="0.25">
      <c r="B1" s="5" t="s">
        <v>295</v>
      </c>
      <c r="C1" s="6"/>
      <c r="D1" s="5"/>
      <c r="E1" s="6"/>
      <c r="F1" s="7"/>
      <c r="G1" s="7"/>
      <c r="H1" s="8" t="s">
        <v>296</v>
      </c>
      <c r="I1" s="5"/>
      <c r="J1" s="5"/>
      <c r="K1" s="9"/>
      <c r="L1" s="9"/>
      <c r="M1" s="10"/>
      <c r="O1" s="12"/>
    </row>
    <row r="2" spans="2:18" x14ac:dyDescent="0.2">
      <c r="B2" s="14"/>
      <c r="C2" s="15"/>
      <c r="D2" s="15"/>
      <c r="E2" s="15"/>
      <c r="F2" s="16"/>
      <c r="G2" s="17" t="s">
        <v>384</v>
      </c>
      <c r="H2" s="16"/>
      <c r="I2" s="15"/>
      <c r="J2" s="15"/>
      <c r="K2" s="16"/>
      <c r="L2" s="18"/>
      <c r="M2" s="10"/>
      <c r="O2" s="12"/>
    </row>
    <row r="3" spans="2:18" ht="13.5" thickBot="1" x14ac:dyDescent="0.25">
      <c r="B3" s="19"/>
      <c r="C3" s="20"/>
      <c r="D3" s="20"/>
      <c r="E3" s="20"/>
      <c r="F3" s="21"/>
      <c r="G3" s="22" t="s">
        <v>298</v>
      </c>
      <c r="H3" s="21"/>
      <c r="I3" s="20"/>
      <c r="J3" s="20"/>
      <c r="K3" s="21"/>
      <c r="L3" s="23"/>
      <c r="M3" s="10"/>
      <c r="O3" s="12"/>
    </row>
    <row r="4" spans="2:18" x14ac:dyDescent="0.2">
      <c r="B4" s="24"/>
      <c r="C4" s="25" t="s">
        <v>66</v>
      </c>
      <c r="D4" s="26"/>
      <c r="E4" s="27"/>
      <c r="F4" s="25" t="s">
        <v>74</v>
      </c>
      <c r="G4" s="28"/>
      <c r="H4" s="29"/>
      <c r="I4" s="27"/>
      <c r="J4" s="27"/>
      <c r="K4" s="175" t="s">
        <v>68</v>
      </c>
      <c r="L4" s="30"/>
      <c r="M4" s="10"/>
      <c r="O4" s="31" t="str">
        <f>C4</f>
        <v>Patient:</v>
      </c>
      <c r="P4" s="32">
        <f>D4</f>
        <v>0</v>
      </c>
      <c r="R4" s="11" t="s">
        <v>18</v>
      </c>
    </row>
    <row r="5" spans="2:18" ht="13.5" thickBot="1" x14ac:dyDescent="0.25">
      <c r="B5" s="24"/>
      <c r="C5" s="25" t="s">
        <v>67</v>
      </c>
      <c r="D5" s="33"/>
      <c r="E5" s="27"/>
      <c r="F5" s="25" t="s">
        <v>75</v>
      </c>
      <c r="G5" s="28"/>
      <c r="H5" s="29"/>
      <c r="I5" s="27"/>
      <c r="J5" s="27"/>
      <c r="K5" s="175" t="s">
        <v>69</v>
      </c>
      <c r="L5" s="34"/>
      <c r="M5" s="10"/>
      <c r="O5" s="31" t="str">
        <f>C5</f>
        <v>CR#:</v>
      </c>
      <c r="P5" s="32">
        <f>D5</f>
        <v>0</v>
      </c>
      <c r="R5" s="11" t="s">
        <v>19</v>
      </c>
    </row>
    <row r="6" spans="2:18" x14ac:dyDescent="0.2">
      <c r="B6" s="36" t="s">
        <v>299</v>
      </c>
      <c r="C6" s="15"/>
      <c r="D6" s="15"/>
      <c r="E6" s="15"/>
      <c r="F6" s="16"/>
      <c r="G6" s="16"/>
      <c r="H6" s="16"/>
      <c r="I6" s="15"/>
      <c r="J6" s="15"/>
      <c r="K6" s="16"/>
      <c r="L6" s="18"/>
      <c r="M6" s="10"/>
      <c r="O6" s="31" t="str">
        <f>K4</f>
        <v>Site:</v>
      </c>
      <c r="P6" s="32">
        <f>L4</f>
        <v>0</v>
      </c>
      <c r="R6" s="11" t="s">
        <v>20</v>
      </c>
    </row>
    <row r="7" spans="2:18" x14ac:dyDescent="0.2">
      <c r="B7" s="24"/>
      <c r="C7" s="27" t="s">
        <v>70</v>
      </c>
      <c r="D7" s="27"/>
      <c r="E7" s="27"/>
      <c r="F7" s="28"/>
      <c r="G7" s="37"/>
      <c r="H7" s="28"/>
      <c r="I7" s="27"/>
      <c r="J7" s="27"/>
      <c r="K7" s="28"/>
      <c r="L7" s="38"/>
      <c r="M7" s="10"/>
      <c r="O7" s="31" t="str">
        <f>K5</f>
        <v>Plan Name:</v>
      </c>
      <c r="P7" s="32">
        <f>L5</f>
        <v>0</v>
      </c>
      <c r="R7" s="11" t="s">
        <v>21</v>
      </c>
    </row>
    <row r="8" spans="2:18" x14ac:dyDescent="0.2">
      <c r="B8" s="24"/>
      <c r="C8" s="27" t="s">
        <v>71</v>
      </c>
      <c r="D8" s="27"/>
      <c r="E8" s="27"/>
      <c r="F8" s="28"/>
      <c r="G8" s="177"/>
      <c r="H8" s="28"/>
      <c r="I8" s="27"/>
      <c r="J8" s="27"/>
      <c r="K8" s="28"/>
      <c r="L8" s="38" t="s">
        <v>302</v>
      </c>
      <c r="M8" s="10"/>
      <c r="O8" s="31" t="str">
        <f>F4</f>
        <v>Prescription Dose (cGy):</v>
      </c>
      <c r="P8" s="32">
        <f>H4</f>
        <v>0</v>
      </c>
      <c r="R8" s="11" t="s">
        <v>26</v>
      </c>
    </row>
    <row r="9" spans="2:18" x14ac:dyDescent="0.2">
      <c r="B9" s="24"/>
      <c r="C9" s="27" t="s">
        <v>72</v>
      </c>
      <c r="D9" s="27"/>
      <c r="E9" s="27"/>
      <c r="F9" s="28"/>
      <c r="G9" s="37"/>
      <c r="H9" s="28"/>
      <c r="I9" s="27"/>
      <c r="J9" s="27"/>
      <c r="K9" s="28"/>
      <c r="L9" s="38"/>
      <c r="M9" s="10"/>
      <c r="O9" s="31" t="str">
        <f>F5</f>
        <v>Fractions:</v>
      </c>
      <c r="P9" s="32">
        <f>H5</f>
        <v>0</v>
      </c>
      <c r="R9" s="11" t="s">
        <v>27</v>
      </c>
    </row>
    <row r="10" spans="2:18" ht="13.5" thickBot="1" x14ac:dyDescent="0.25">
      <c r="B10" s="19"/>
      <c r="C10" s="20" t="s">
        <v>73</v>
      </c>
      <c r="D10" s="20"/>
      <c r="E10" s="20"/>
      <c r="F10" s="21"/>
      <c r="G10" s="39"/>
      <c r="H10" s="21"/>
      <c r="I10" s="20"/>
      <c r="J10" s="20"/>
      <c r="K10" s="21"/>
      <c r="L10" s="23"/>
      <c r="M10" s="10"/>
      <c r="O10" s="31" t="str">
        <f>C7</f>
        <v>GTV Volume (cc)</v>
      </c>
      <c r="P10" s="32">
        <f>G7</f>
        <v>0</v>
      </c>
      <c r="R10" s="11" t="s">
        <v>22</v>
      </c>
    </row>
    <row r="11" spans="2:18" x14ac:dyDescent="0.2">
      <c r="B11" s="47" t="s">
        <v>300</v>
      </c>
      <c r="C11" s="27"/>
      <c r="D11" s="27"/>
      <c r="E11" s="187" t="s">
        <v>301</v>
      </c>
      <c r="F11" s="188"/>
      <c r="G11" s="188"/>
      <c r="H11" s="188"/>
      <c r="I11" s="25" t="s">
        <v>302</v>
      </c>
      <c r="J11" s="27"/>
      <c r="K11" s="115" t="s">
        <v>302</v>
      </c>
      <c r="L11" s="189" t="s">
        <v>302</v>
      </c>
      <c r="M11" s="10"/>
      <c r="O11" s="31" t="str">
        <f>C8</f>
        <v>ITV Volume (cc):</v>
      </c>
      <c r="P11" s="46">
        <f>G8</f>
        <v>0</v>
      </c>
      <c r="R11" s="11" t="s">
        <v>23</v>
      </c>
    </row>
    <row r="12" spans="2:18" x14ac:dyDescent="0.2">
      <c r="B12" s="47"/>
      <c r="C12" s="48"/>
      <c r="D12" s="49"/>
      <c r="E12" s="49"/>
      <c r="F12" s="49"/>
      <c r="G12" s="53" t="s">
        <v>303</v>
      </c>
      <c r="H12" s="51" t="s">
        <v>304</v>
      </c>
      <c r="I12" s="52" t="s">
        <v>385</v>
      </c>
      <c r="J12" s="49"/>
      <c r="K12" s="53" t="s">
        <v>305</v>
      </c>
      <c r="L12" s="54" t="s">
        <v>306</v>
      </c>
      <c r="M12" s="55" t="s">
        <v>307</v>
      </c>
      <c r="O12" s="31" t="str">
        <f>C9</f>
        <v>PTV Volume (cc)</v>
      </c>
      <c r="P12" s="56">
        <f>G9</f>
        <v>0</v>
      </c>
      <c r="R12" s="11" t="s">
        <v>24</v>
      </c>
    </row>
    <row r="13" spans="2:18" x14ac:dyDescent="0.2">
      <c r="B13" s="47"/>
      <c r="C13" s="57"/>
      <c r="D13" s="27"/>
      <c r="E13" s="27"/>
      <c r="F13" s="28"/>
      <c r="G13" s="190" t="s">
        <v>308</v>
      </c>
      <c r="H13" s="115"/>
      <c r="I13" s="25"/>
      <c r="J13" s="27"/>
      <c r="K13" s="50" t="s">
        <v>309</v>
      </c>
      <c r="L13" s="38"/>
      <c r="M13" s="10"/>
      <c r="O13" s="31" t="str">
        <f>C10</f>
        <v>Total Lung Volume (cc)</v>
      </c>
      <c r="P13" s="46">
        <f>G10</f>
        <v>0</v>
      </c>
      <c r="R13" s="11" t="s">
        <v>25</v>
      </c>
    </row>
    <row r="14" spans="2:18" x14ac:dyDescent="0.2">
      <c r="B14" s="47"/>
      <c r="C14" s="48" t="s">
        <v>76</v>
      </c>
      <c r="D14" s="49"/>
      <c r="E14" s="49"/>
      <c r="F14" s="60"/>
      <c r="G14" s="61" t="s">
        <v>310</v>
      </c>
      <c r="H14" s="191"/>
      <c r="I14" s="68"/>
      <c r="J14" s="49"/>
      <c r="K14" s="62" t="s">
        <v>311</v>
      </c>
      <c r="L14" s="63" t="str">
        <f>IF(G14="??","??",IF((AND((G14&gt;59.99%),(G14&lt;95.01%))),"Yes", "No"))</f>
        <v>??</v>
      </c>
      <c r="M14" s="10" t="s">
        <v>386</v>
      </c>
      <c r="O14" s="31" t="str">
        <f>C14</f>
        <v>Plan Normalization Value (%)</v>
      </c>
      <c r="P14" s="65" t="str">
        <f>G14</f>
        <v>??</v>
      </c>
      <c r="R14" s="11" t="s">
        <v>240</v>
      </c>
    </row>
    <row r="15" spans="2:18" ht="13.5" thickBot="1" x14ac:dyDescent="0.25">
      <c r="B15" s="24"/>
      <c r="C15" s="48" t="s">
        <v>77</v>
      </c>
      <c r="D15" s="49"/>
      <c r="E15" s="49"/>
      <c r="F15" s="60"/>
      <c r="G15" s="66" t="s">
        <v>310</v>
      </c>
      <c r="H15" s="67"/>
      <c r="I15" s="192"/>
      <c r="J15" s="49" t="s">
        <v>302</v>
      </c>
      <c r="K15" s="69" t="s">
        <v>313</v>
      </c>
      <c r="L15" s="63" t="str">
        <f>IF(G15="??","??",IF((AND((G15&gt;=111.1%),(G15&lt;=166.7%))),"Yes", "No"))</f>
        <v>??</v>
      </c>
      <c r="M15" s="10" t="s">
        <v>314</v>
      </c>
      <c r="O15" s="31" t="str">
        <f>C15</f>
        <v>Dose @COM-PTV (cGy)</v>
      </c>
      <c r="P15" s="65" t="str">
        <f>G15</f>
        <v>??</v>
      </c>
      <c r="R15" s="11" t="s">
        <v>29</v>
      </c>
    </row>
    <row r="16" spans="2:18" x14ac:dyDescent="0.2">
      <c r="B16" s="36" t="s">
        <v>315</v>
      </c>
      <c r="C16" s="43"/>
      <c r="D16" s="15"/>
      <c r="E16" s="15"/>
      <c r="F16" s="70"/>
      <c r="G16" s="71"/>
      <c r="H16" s="16"/>
      <c r="I16" s="193"/>
      <c r="J16" s="15"/>
      <c r="K16" s="73"/>
      <c r="L16" s="74"/>
      <c r="M16" s="10"/>
      <c r="O16" s="31" t="str">
        <f>C17</f>
        <v>PTV- Minimum Dose</v>
      </c>
      <c r="P16" s="46" t="str">
        <f>G17</f>
        <v>??</v>
      </c>
      <c r="R16" s="11" t="s">
        <v>30</v>
      </c>
    </row>
    <row r="17" spans="2:18" x14ac:dyDescent="0.2">
      <c r="B17" s="24"/>
      <c r="C17" s="48" t="s">
        <v>78</v>
      </c>
      <c r="D17" s="49"/>
      <c r="E17" s="49"/>
      <c r="F17" s="194"/>
      <c r="G17" s="66" t="s">
        <v>310</v>
      </c>
      <c r="H17" s="75"/>
      <c r="I17" s="192"/>
      <c r="J17" s="49"/>
      <c r="K17" s="69" t="s">
        <v>311</v>
      </c>
      <c r="L17" s="63" t="str">
        <f>IF(G17="??","??",IF((AND((G17&gt;=60%),(G17&lt;=95%))),"Yes", "No"))</f>
        <v>??</v>
      </c>
      <c r="M17" s="10"/>
      <c r="O17" s="31" t="str">
        <f>C18</f>
        <v>PTV - V100(%)</v>
      </c>
      <c r="P17" s="46" t="str">
        <f>G18</f>
        <v>??</v>
      </c>
      <c r="R17" s="11" t="s">
        <v>237</v>
      </c>
    </row>
    <row r="18" spans="2:18" ht="13.5" thickBot="1" x14ac:dyDescent="0.25">
      <c r="B18" s="24"/>
      <c r="C18" s="57" t="s">
        <v>79</v>
      </c>
      <c r="D18" s="27"/>
      <c r="E18" s="27"/>
      <c r="F18" s="195"/>
      <c r="G18" s="76" t="s">
        <v>310</v>
      </c>
      <c r="H18" s="75"/>
      <c r="I18" s="77"/>
      <c r="J18" s="77"/>
      <c r="K18" s="78">
        <v>0.95</v>
      </c>
      <c r="L18" s="79" t="str">
        <f>IF(G18="??","??",(IF(G18&gt;=95%,"Yes","No")))</f>
        <v>??</v>
      </c>
      <c r="M18" s="80" t="s">
        <v>316</v>
      </c>
      <c r="O18" s="31" t="str">
        <f>C19</f>
        <v>PTV - V90 (%)</v>
      </c>
      <c r="P18" s="46" t="str">
        <f>G19</f>
        <v>??</v>
      </c>
      <c r="R18" s="11" t="s">
        <v>236</v>
      </c>
    </row>
    <row r="19" spans="2:18" ht="13.5" thickBot="1" x14ac:dyDescent="0.25">
      <c r="B19" s="19"/>
      <c r="C19" s="81" t="s">
        <v>80</v>
      </c>
      <c r="D19" s="20"/>
      <c r="E19" s="20"/>
      <c r="F19" s="196"/>
      <c r="G19" s="82" t="s">
        <v>310</v>
      </c>
      <c r="H19" s="83"/>
      <c r="I19" s="84"/>
      <c r="J19" s="20"/>
      <c r="K19" s="85">
        <v>0.99</v>
      </c>
      <c r="L19" s="79" t="str">
        <f>IF(G19="??","??",(IF(G19&gt;=99%,"Yes","No")))</f>
        <v>??</v>
      </c>
      <c r="M19" s="80" t="s">
        <v>317</v>
      </c>
      <c r="O19" s="31" t="str">
        <f>CONCATENATE(C21," ",D21)</f>
        <v>Location V105% - PTV (cc) =</v>
      </c>
      <c r="P19" s="86" t="str">
        <f>G21</f>
        <v>??</v>
      </c>
      <c r="R19" s="11" t="s">
        <v>33</v>
      </c>
    </row>
    <row r="20" spans="2:18" x14ac:dyDescent="0.2">
      <c r="B20" s="47" t="s">
        <v>318</v>
      </c>
      <c r="C20" s="27"/>
      <c r="D20" s="27"/>
      <c r="E20" s="27"/>
      <c r="F20" s="28"/>
      <c r="G20" s="87"/>
      <c r="H20" s="28"/>
      <c r="I20" s="27"/>
      <c r="J20" s="27"/>
      <c r="K20" s="88"/>
      <c r="L20" s="89"/>
      <c r="M20" s="10"/>
      <c r="O20" s="31" t="str">
        <f>CONCATENATE(C22," ",D22)</f>
        <v>Volume V100% (cc) =</v>
      </c>
      <c r="P20" s="86" t="str">
        <f>G22</f>
        <v>??</v>
      </c>
      <c r="R20" s="11" t="s">
        <v>34</v>
      </c>
    </row>
    <row r="21" spans="2:18" ht="15.75" x14ac:dyDescent="0.3">
      <c r="B21" s="47" t="s">
        <v>302</v>
      </c>
      <c r="C21" s="90" t="s">
        <v>319</v>
      </c>
      <c r="D21" s="77" t="s">
        <v>320</v>
      </c>
      <c r="E21" s="77"/>
      <c r="F21" s="91"/>
      <c r="G21" s="92" t="s">
        <v>310</v>
      </c>
      <c r="H21" s="197" t="str">
        <f>IFERROR(G21/G9,"??")</f>
        <v>??</v>
      </c>
      <c r="I21" s="77"/>
      <c r="J21" s="77"/>
      <c r="K21" s="94" t="s">
        <v>321</v>
      </c>
      <c r="L21" s="95" t="str">
        <f>IF(G21="??","??",IF(H21&lt;15%,"Yes","No"))</f>
        <v>??</v>
      </c>
      <c r="M21" s="64" t="s">
        <v>322</v>
      </c>
      <c r="O21" s="31" t="str">
        <f>CONCATENATE(C24," ",D24)</f>
        <v>Location D³2cm (%) =</v>
      </c>
      <c r="P21" s="96" t="str">
        <f>G24</f>
        <v>??</v>
      </c>
      <c r="R21" s="11" t="s">
        <v>35</v>
      </c>
    </row>
    <row r="22" spans="2:18" ht="16.5" thickBot="1" x14ac:dyDescent="0.35">
      <c r="B22" s="97" t="s">
        <v>302</v>
      </c>
      <c r="C22" s="98" t="s">
        <v>160</v>
      </c>
      <c r="D22" s="20" t="s">
        <v>323</v>
      </c>
      <c r="E22" s="20"/>
      <c r="F22" s="198" t="s">
        <v>302</v>
      </c>
      <c r="G22" s="110" t="s">
        <v>310</v>
      </c>
      <c r="H22" s="100" t="str">
        <f>IFERROR(G22/G9,"??")</f>
        <v>??</v>
      </c>
      <c r="I22" s="101" t="s">
        <v>302</v>
      </c>
      <c r="J22" s="20"/>
      <c r="K22" s="102" t="s">
        <v>324</v>
      </c>
      <c r="L22" s="103" t="e">
        <v>#REF!</v>
      </c>
      <c r="M22" s="10" t="s">
        <v>325</v>
      </c>
      <c r="O22" s="31" t="str">
        <f>C25</f>
        <v>Volume</v>
      </c>
      <c r="P22" s="96" t="str">
        <f>G25</f>
        <v>??</v>
      </c>
      <c r="R22" s="11" t="s">
        <v>36</v>
      </c>
    </row>
    <row r="23" spans="2:18" x14ac:dyDescent="0.2">
      <c r="B23" s="36" t="s">
        <v>326</v>
      </c>
      <c r="C23" s="15"/>
      <c r="D23" s="15"/>
      <c r="E23" s="15"/>
      <c r="F23" s="16"/>
      <c r="G23" s="73"/>
      <c r="H23" s="16"/>
      <c r="I23" s="15"/>
      <c r="J23" s="15"/>
      <c r="K23" s="73"/>
      <c r="L23" s="74"/>
      <c r="M23" s="10"/>
      <c r="O23" s="31" t="str">
        <f>C29</f>
        <v>Mean Dose (contralateral lung)</v>
      </c>
      <c r="P23" s="96" t="str">
        <f>G29</f>
        <v>??</v>
      </c>
      <c r="R23" s="11" t="s">
        <v>37</v>
      </c>
    </row>
    <row r="24" spans="2:18" ht="14.25" x14ac:dyDescent="0.25">
      <c r="B24" s="47" t="s">
        <v>302</v>
      </c>
      <c r="C24" s="90" t="s">
        <v>319</v>
      </c>
      <c r="D24" s="199" t="s">
        <v>387</v>
      </c>
      <c r="E24" s="77"/>
      <c r="F24" s="200"/>
      <c r="G24" s="201" t="s">
        <v>310</v>
      </c>
      <c r="H24" s="202"/>
      <c r="I24" s="106"/>
      <c r="J24" s="77"/>
      <c r="K24" s="203" t="s">
        <v>310</v>
      </c>
      <c r="L24" s="128" t="s">
        <v>310</v>
      </c>
      <c r="M24" s="64" t="s">
        <v>328</v>
      </c>
      <c r="O24" s="31" t="str">
        <f>C30</f>
        <v>Mean Dose (Total lung)</v>
      </c>
      <c r="P24" s="96" t="str">
        <f>G30</f>
        <v>??</v>
      </c>
      <c r="R24" s="11" t="s">
        <v>38</v>
      </c>
    </row>
    <row r="25" spans="2:18" ht="16.5" thickBot="1" x14ac:dyDescent="0.35">
      <c r="B25" s="97" t="s">
        <v>302</v>
      </c>
      <c r="C25" s="98" t="s">
        <v>160</v>
      </c>
      <c r="D25" s="204" t="s">
        <v>388</v>
      </c>
      <c r="E25" s="20"/>
      <c r="F25" s="205"/>
      <c r="G25" s="110" t="s">
        <v>310</v>
      </c>
      <c r="H25" s="111" t="str">
        <f>IFERROR(G25/G9,"??")</f>
        <v>??</v>
      </c>
      <c r="I25" s="112" t="s">
        <v>302</v>
      </c>
      <c r="J25" s="20"/>
      <c r="K25" s="206" t="s">
        <v>310</v>
      </c>
      <c r="L25" s="114" t="s">
        <v>310</v>
      </c>
      <c r="M25" s="64" t="s">
        <v>331</v>
      </c>
      <c r="O25" s="31" t="str">
        <f>C31</f>
        <v>V20 (Total Lung)</v>
      </c>
      <c r="P25" s="96" t="str">
        <f>G31</f>
        <v>??</v>
      </c>
      <c r="R25" s="11" t="s">
        <v>39</v>
      </c>
    </row>
    <row r="26" spans="2:18" x14ac:dyDescent="0.2">
      <c r="B26" s="47" t="s">
        <v>332</v>
      </c>
      <c r="C26" s="27"/>
      <c r="D26" s="27"/>
      <c r="E26" s="27"/>
      <c r="F26" s="28"/>
      <c r="G26" s="50" t="s">
        <v>333</v>
      </c>
      <c r="H26" s="115" t="s">
        <v>304</v>
      </c>
      <c r="I26" s="116"/>
      <c r="J26" s="116"/>
      <c r="K26" s="117" t="s">
        <v>334</v>
      </c>
      <c r="L26" s="118"/>
      <c r="M26" s="10"/>
      <c r="O26" s="31" t="str">
        <f>CONCATENATE(C33," ",F33)</f>
        <v>Aorta  (max point dose)</v>
      </c>
      <c r="P26" s="96" t="str">
        <f>G33</f>
        <v>??</v>
      </c>
      <c r="R26" s="11" t="s">
        <v>41</v>
      </c>
    </row>
    <row r="27" spans="2:18" ht="13.5" thickBot="1" x14ac:dyDescent="0.25">
      <c r="B27" s="47" t="s">
        <v>302</v>
      </c>
      <c r="C27" s="27"/>
      <c r="D27" s="27"/>
      <c r="E27" s="27"/>
      <c r="F27" s="28"/>
      <c r="G27" s="50" t="s">
        <v>335</v>
      </c>
      <c r="H27" s="115"/>
      <c r="I27" s="116"/>
      <c r="J27" s="116"/>
      <c r="K27" s="119" t="s">
        <v>336</v>
      </c>
      <c r="L27" s="118"/>
      <c r="M27" s="10"/>
      <c r="O27" s="31" t="str">
        <f>CONCATENATE(C33," ",F34)</f>
        <v>Aorta  V60Gy=</v>
      </c>
      <c r="P27" s="96" t="str">
        <f t="shared" ref="P27:P37" si="0">G34</f>
        <v>??</v>
      </c>
      <c r="R27" s="11" t="s">
        <v>233</v>
      </c>
    </row>
    <row r="28" spans="2:18" x14ac:dyDescent="0.2">
      <c r="B28" s="47" t="s">
        <v>302</v>
      </c>
      <c r="C28" s="36" t="s">
        <v>337</v>
      </c>
      <c r="D28" s="15"/>
      <c r="E28" s="15"/>
      <c r="F28" s="16"/>
      <c r="G28" s="73"/>
      <c r="H28" s="16"/>
      <c r="I28" s="15"/>
      <c r="J28" s="15"/>
      <c r="K28" s="73"/>
      <c r="L28" s="74"/>
      <c r="M28" s="10"/>
      <c r="O28" s="31" t="str">
        <f>CONCATENATE(C35," ",F35)</f>
        <v>Artery-Pulmonary (max point dose)</v>
      </c>
      <c r="P28" s="96" t="str">
        <f t="shared" si="0"/>
        <v>??</v>
      </c>
      <c r="R28" s="11" t="s">
        <v>42</v>
      </c>
    </row>
    <row r="29" spans="2:18" x14ac:dyDescent="0.2">
      <c r="B29" s="24"/>
      <c r="C29" s="24" t="s">
        <v>338</v>
      </c>
      <c r="D29" s="27"/>
      <c r="E29" s="27"/>
      <c r="F29" s="28"/>
      <c r="G29" s="120" t="s">
        <v>310</v>
      </c>
      <c r="H29" s="91"/>
      <c r="I29" s="77"/>
      <c r="J29" s="77"/>
      <c r="K29" s="94"/>
      <c r="L29" s="95" t="s">
        <v>310</v>
      </c>
      <c r="M29" s="10"/>
      <c r="O29" s="31" t="str">
        <f>CONCATENATE(C35," ",F36)</f>
        <v>Artery-Pulmonary V60Gy=</v>
      </c>
      <c r="P29" s="96" t="str">
        <f t="shared" si="0"/>
        <v>??</v>
      </c>
      <c r="R29" s="11" t="s">
        <v>43</v>
      </c>
    </row>
    <row r="30" spans="2:18" x14ac:dyDescent="0.2">
      <c r="B30" s="24"/>
      <c r="C30" s="24" t="s">
        <v>339</v>
      </c>
      <c r="D30" s="27"/>
      <c r="E30" s="27"/>
      <c r="F30" s="28"/>
      <c r="G30" s="121" t="s">
        <v>310</v>
      </c>
      <c r="H30" s="122"/>
      <c r="I30" s="123"/>
      <c r="J30" s="123"/>
      <c r="K30" s="124"/>
      <c r="L30" s="125" t="s">
        <v>310</v>
      </c>
      <c r="M30" s="10"/>
      <c r="O30" s="31" t="str">
        <f>CONCATENATE(C37," ",F37)</f>
        <v>Spinal Canal (max point dose)</v>
      </c>
      <c r="P30" s="96" t="str">
        <f t="shared" si="0"/>
        <v>??</v>
      </c>
      <c r="R30" s="11" t="s">
        <v>44</v>
      </c>
    </row>
    <row r="31" spans="2:18" ht="15" thickBot="1" x14ac:dyDescent="0.3">
      <c r="B31" s="24"/>
      <c r="C31" s="19" t="s">
        <v>389</v>
      </c>
      <c r="D31" s="20"/>
      <c r="E31" s="277" t="s">
        <v>341</v>
      </c>
      <c r="F31" s="278"/>
      <c r="G31" s="82" t="s">
        <v>310</v>
      </c>
      <c r="H31" s="207" t="s">
        <v>302</v>
      </c>
      <c r="I31" s="208"/>
      <c r="J31" s="208"/>
      <c r="K31" s="209" t="s">
        <v>342</v>
      </c>
      <c r="L31" s="79" t="s">
        <v>310</v>
      </c>
      <c r="M31" s="10" t="s">
        <v>343</v>
      </c>
      <c r="O31" s="31" t="str">
        <f>CONCATENATE(C38," ",F38)</f>
        <v>Ipsilat. Brach. Plex. (max point dose)</v>
      </c>
      <c r="P31" s="96" t="str">
        <f t="shared" si="0"/>
        <v>??</v>
      </c>
      <c r="R31" s="11" t="s">
        <v>45</v>
      </c>
    </row>
    <row r="32" spans="2:18" x14ac:dyDescent="0.2">
      <c r="B32" s="47" t="s">
        <v>302</v>
      </c>
      <c r="C32" s="47" t="s">
        <v>347</v>
      </c>
      <c r="D32" s="27"/>
      <c r="E32" s="27"/>
      <c r="F32" s="28"/>
      <c r="G32" s="87"/>
      <c r="H32" s="28"/>
      <c r="I32" s="27"/>
      <c r="J32" s="27"/>
      <c r="K32" s="87"/>
      <c r="L32" s="38"/>
      <c r="M32" s="10"/>
      <c r="O32" s="31" t="str">
        <f>CONCATENATE(C38," ",F39)</f>
        <v>Ipsilat. Brach. Plex. V30Gy=</v>
      </c>
      <c r="P32" s="96" t="str">
        <f t="shared" si="0"/>
        <v>??</v>
      </c>
      <c r="R32" s="11" t="s">
        <v>46</v>
      </c>
    </row>
    <row r="33" spans="1:18" x14ac:dyDescent="0.2">
      <c r="B33" s="24"/>
      <c r="C33" s="136" t="s">
        <v>348</v>
      </c>
      <c r="D33" s="49" t="s">
        <v>302</v>
      </c>
      <c r="E33" s="77"/>
      <c r="F33" s="210" t="s">
        <v>349</v>
      </c>
      <c r="G33" s="138" t="s">
        <v>310</v>
      </c>
      <c r="H33" s="60"/>
      <c r="I33" s="49"/>
      <c r="J33" s="49"/>
      <c r="K33" s="53">
        <v>6400</v>
      </c>
      <c r="L33" s="132" t="str">
        <f>IF(G33="??","??",IF(G33&lt;=6400,"Yes","No"))</f>
        <v>??</v>
      </c>
      <c r="M33" s="64" t="s">
        <v>350</v>
      </c>
      <c r="O33" s="31" t="str">
        <f>CONCATENATE(C40," ",F40)</f>
        <v>Heart (max point dose)</v>
      </c>
      <c r="P33" s="96" t="str">
        <f t="shared" si="0"/>
        <v>??</v>
      </c>
      <c r="R33" s="11" t="s">
        <v>47</v>
      </c>
    </row>
    <row r="34" spans="1:18" ht="14.25" x14ac:dyDescent="0.25">
      <c r="B34" s="24"/>
      <c r="C34" s="139"/>
      <c r="D34" s="140" t="s">
        <v>390</v>
      </c>
      <c r="E34" s="123"/>
      <c r="F34" s="211" t="s">
        <v>391</v>
      </c>
      <c r="G34" s="142" t="str">
        <f>IF(G33&lt;=6000,"OK","??")</f>
        <v>??</v>
      </c>
      <c r="H34" s="60"/>
      <c r="I34" s="49"/>
      <c r="J34" s="49"/>
      <c r="K34" s="53">
        <v>10</v>
      </c>
      <c r="L34" s="132" t="str">
        <f>IF(G34="??","??",IF(G34&lt;=10,"Yes",IF(G34="OK","Yes","No")))</f>
        <v>??</v>
      </c>
      <c r="M34" s="10"/>
      <c r="O34" s="31" t="str">
        <f>CONCATENATE(C40," ",F41)</f>
        <v>Heart V60Gy=</v>
      </c>
      <c r="P34" s="96" t="str">
        <f t="shared" si="0"/>
        <v>??</v>
      </c>
      <c r="R34" s="11" t="s">
        <v>48</v>
      </c>
    </row>
    <row r="35" spans="1:18" x14ac:dyDescent="0.2">
      <c r="B35" s="24"/>
      <c r="C35" s="136" t="s">
        <v>353</v>
      </c>
      <c r="D35" s="49"/>
      <c r="E35" s="77"/>
      <c r="F35" s="210" t="s">
        <v>349</v>
      </c>
      <c r="G35" s="138" t="s">
        <v>310</v>
      </c>
      <c r="H35" s="60"/>
      <c r="I35" s="49"/>
      <c r="J35" s="49"/>
      <c r="K35" s="53">
        <v>6400</v>
      </c>
      <c r="L35" s="132" t="str">
        <f>IF(G35="??","??",IF(G35&lt;=6400,"Yes","No"))</f>
        <v>??</v>
      </c>
      <c r="M35" s="64" t="s">
        <v>350</v>
      </c>
      <c r="O35" s="31" t="str">
        <f>CONCATENATE(C42," ",F42)</f>
        <v>Esophagus (max point dose)</v>
      </c>
      <c r="P35" s="96" t="str">
        <f t="shared" si="0"/>
        <v>??</v>
      </c>
      <c r="R35" s="11" t="s">
        <v>49</v>
      </c>
    </row>
    <row r="36" spans="1:18" ht="14.25" x14ac:dyDescent="0.25">
      <c r="B36" s="24"/>
      <c r="C36" s="139"/>
      <c r="D36" s="140" t="s">
        <v>390</v>
      </c>
      <c r="E36" s="123"/>
      <c r="F36" s="211" t="s">
        <v>391</v>
      </c>
      <c r="G36" s="142" t="str">
        <f>IF(G35&lt;=6000,"OK","??")</f>
        <v>??</v>
      </c>
      <c r="H36" s="60"/>
      <c r="I36" s="49"/>
      <c r="J36" s="49"/>
      <c r="K36" s="53">
        <v>10</v>
      </c>
      <c r="L36" s="132" t="str">
        <f>IF(G36="??","??",IF(G36&lt;=10,"Yes",IF(G36="OK","Yes","No")))</f>
        <v>??</v>
      </c>
      <c r="M36" s="10"/>
      <c r="O36" s="31" t="str">
        <f>CONCATENATE(C43," ",F43)</f>
        <v>Chestwall (rib) (max point dose)</v>
      </c>
      <c r="P36" s="96" t="str">
        <f t="shared" si="0"/>
        <v>??</v>
      </c>
      <c r="R36" s="11" t="s">
        <v>50</v>
      </c>
    </row>
    <row r="37" spans="1:18" x14ac:dyDescent="0.2">
      <c r="B37" s="24"/>
      <c r="C37" s="24" t="s">
        <v>190</v>
      </c>
      <c r="D37" s="27"/>
      <c r="E37" s="212"/>
      <c r="F37" s="213" t="s">
        <v>349</v>
      </c>
      <c r="G37" s="151" t="s">
        <v>310</v>
      </c>
      <c r="H37" s="60"/>
      <c r="I37" s="49"/>
      <c r="J37" s="49"/>
      <c r="K37" s="69">
        <v>3200</v>
      </c>
      <c r="L37" s="132" t="str">
        <f>IF(G37="??","??",IF(G37&lt;=3200,"Yes","No"))</f>
        <v>??</v>
      </c>
      <c r="M37" s="10" t="s">
        <v>392</v>
      </c>
      <c r="O37" s="31" t="str">
        <f>CONCATENATE(C43," ",F44)</f>
        <v>Chestwall (rib) V50Gy=</v>
      </c>
      <c r="P37" s="96" t="str">
        <f t="shared" si="0"/>
        <v>??</v>
      </c>
      <c r="R37" s="11" t="s">
        <v>51</v>
      </c>
    </row>
    <row r="38" spans="1:18" x14ac:dyDescent="0.2">
      <c r="B38" s="24"/>
      <c r="C38" s="136" t="s">
        <v>192</v>
      </c>
      <c r="D38" s="49"/>
      <c r="E38" s="77"/>
      <c r="F38" s="210" t="s">
        <v>349</v>
      </c>
      <c r="G38" s="151" t="s">
        <v>310</v>
      </c>
      <c r="H38" s="60"/>
      <c r="I38" s="49"/>
      <c r="J38" s="49"/>
      <c r="K38" s="69">
        <v>3800</v>
      </c>
      <c r="L38" s="132" t="str">
        <f>IF(G38="??","??",IF(G38&lt;=3800,"Yes","No"))</f>
        <v>??</v>
      </c>
      <c r="M38" s="64" t="s">
        <v>350</v>
      </c>
      <c r="O38" s="31" t="str">
        <f>CONCATENATE(A44," ",F45)</f>
        <v>Trachea (max point dose)</v>
      </c>
      <c r="P38" s="154">
        <f>A45</f>
        <v>0</v>
      </c>
      <c r="R38" s="11" t="s">
        <v>221</v>
      </c>
    </row>
    <row r="39" spans="1:18" ht="14.25" x14ac:dyDescent="0.25">
      <c r="B39" s="24"/>
      <c r="C39" s="147"/>
      <c r="D39" s="140" t="s">
        <v>393</v>
      </c>
      <c r="E39" s="123"/>
      <c r="F39" s="214" t="s">
        <v>363</v>
      </c>
      <c r="G39" s="142" t="str">
        <f>IF(G38&lt;=3000,"OK","??")</f>
        <v>??</v>
      </c>
      <c r="H39" s="60"/>
      <c r="I39" s="49"/>
      <c r="J39" s="49"/>
      <c r="K39" s="69">
        <v>3</v>
      </c>
      <c r="L39" s="132" t="str">
        <f>IF(G39="??","??",IF(G39&lt;=3,"Yes",IF(G39="OK","Yes","No")))</f>
        <v>??</v>
      </c>
      <c r="M39" s="64"/>
      <c r="O39" s="31" t="str">
        <f>CONCATENATE(A44," ",F46)</f>
        <v>Trachea V60Gy =</v>
      </c>
      <c r="P39" s="154">
        <f>A46</f>
        <v>0</v>
      </c>
      <c r="R39" s="11" t="s">
        <v>219</v>
      </c>
    </row>
    <row r="40" spans="1:18" x14ac:dyDescent="0.2">
      <c r="B40" s="24"/>
      <c r="C40" s="153" t="s">
        <v>193</v>
      </c>
      <c r="D40" s="49"/>
      <c r="E40" s="77"/>
      <c r="F40" s="210" t="s">
        <v>349</v>
      </c>
      <c r="G40" s="151" t="s">
        <v>310</v>
      </c>
      <c r="H40" s="60"/>
      <c r="I40" s="49"/>
      <c r="J40" s="49"/>
      <c r="K40" s="69">
        <v>6400</v>
      </c>
      <c r="L40" s="132" t="str">
        <f>IF(G40="??","??",IF(G40&lt;=6400,"Yes","No"))</f>
        <v>??</v>
      </c>
      <c r="M40" s="10" t="s">
        <v>392</v>
      </c>
      <c r="O40" s="31" t="str">
        <f>CONCATENATE(B44," ",F45)</f>
        <v>Bronchus (max point dose)</v>
      </c>
      <c r="P40" s="154">
        <f>B45</f>
        <v>0</v>
      </c>
      <c r="R40" s="11" t="s">
        <v>220</v>
      </c>
    </row>
    <row r="41" spans="1:18" ht="14.25" x14ac:dyDescent="0.25">
      <c r="B41" s="24"/>
      <c r="C41" s="139"/>
      <c r="D41" s="140" t="s">
        <v>390</v>
      </c>
      <c r="E41" s="123"/>
      <c r="F41" s="211" t="s">
        <v>391</v>
      </c>
      <c r="G41" s="142" t="str">
        <f>IF(G40&lt;=6000,"OK","??")</f>
        <v>??</v>
      </c>
      <c r="H41" s="60"/>
      <c r="I41" s="49"/>
      <c r="J41" s="49"/>
      <c r="K41" s="53">
        <v>10</v>
      </c>
      <c r="L41" s="132" t="str">
        <f>IF(G41="??","??",IF(G41&lt;=10,"Yes",IF(G41="OK","Yes","No")))</f>
        <v>??</v>
      </c>
      <c r="M41" s="64" t="s">
        <v>350</v>
      </c>
      <c r="O41" s="31" t="str">
        <f>CONCATENATE(B44," ",F48)</f>
        <v>Bronchus V36Gy=</v>
      </c>
      <c r="P41" s="154">
        <f>B46</f>
        <v>0</v>
      </c>
      <c r="R41" s="11" t="s">
        <v>216</v>
      </c>
    </row>
    <row r="42" spans="1:18" x14ac:dyDescent="0.2">
      <c r="B42" s="24"/>
      <c r="C42" s="153" t="s">
        <v>194</v>
      </c>
      <c r="D42" s="49"/>
      <c r="E42" s="49"/>
      <c r="F42" s="215" t="s">
        <v>349</v>
      </c>
      <c r="G42" s="151" t="s">
        <v>310</v>
      </c>
      <c r="H42" s="60"/>
      <c r="I42" s="49"/>
      <c r="J42" s="49"/>
      <c r="K42" s="69">
        <v>4000</v>
      </c>
      <c r="L42" s="132" t="str">
        <f>IF(G42="??","??",IF(G42&lt;=4000,"Yes","No"))</f>
        <v>??</v>
      </c>
      <c r="M42" s="64" t="s">
        <v>350</v>
      </c>
      <c r="O42" s="31" t="str">
        <f>CONCATENATE(C45," ",C46," ",F45)</f>
        <v>Proximal Trachea &amp; Bronch. Tree:  (max point dose)</v>
      </c>
      <c r="P42" s="96" t="str">
        <f>G45</f>
        <v>??</v>
      </c>
      <c r="R42" s="11" t="s">
        <v>52</v>
      </c>
    </row>
    <row r="43" spans="1:18" ht="13.5" thickBot="1" x14ac:dyDescent="0.25">
      <c r="B43" s="24"/>
      <c r="C43" s="153" t="s">
        <v>394</v>
      </c>
      <c r="D43" s="49"/>
      <c r="E43" s="77"/>
      <c r="F43" s="210" t="s">
        <v>349</v>
      </c>
      <c r="G43" s="151" t="s">
        <v>310</v>
      </c>
      <c r="H43" s="60"/>
      <c r="I43" s="49"/>
      <c r="J43" s="49"/>
      <c r="K43" s="69">
        <v>6000</v>
      </c>
      <c r="L43" s="132" t="str">
        <f>IF(G43="??","??",IF(G43&lt;=6000,"Yes","No"))</f>
        <v>??</v>
      </c>
      <c r="M43" s="64" t="s">
        <v>350</v>
      </c>
      <c r="O43" s="31" t="str">
        <f>CONCATENATE(C45," ",C46," ",F46)</f>
        <v>Proximal Trachea &amp; Bronch. Tree:  V60Gy =</v>
      </c>
      <c r="P43" s="96" t="str">
        <f t="shared" ref="P43:P45" si="1">G46</f>
        <v>??</v>
      </c>
      <c r="R43" s="11" t="s">
        <v>272</v>
      </c>
    </row>
    <row r="44" spans="1:18" ht="15" thickBot="1" x14ac:dyDescent="0.3">
      <c r="A44" s="160" t="s">
        <v>196</v>
      </c>
      <c r="B44" s="161" t="s">
        <v>371</v>
      </c>
      <c r="C44" s="24"/>
      <c r="D44" s="116" t="s">
        <v>395</v>
      </c>
      <c r="E44" s="123"/>
      <c r="F44" s="211" t="s">
        <v>396</v>
      </c>
      <c r="G44" s="142" t="str">
        <f>IF(G43&lt;=5000,"OK","??")</f>
        <v>??</v>
      </c>
      <c r="H44" s="60"/>
      <c r="I44" s="49"/>
      <c r="J44" s="49"/>
      <c r="K44" s="53">
        <v>5</v>
      </c>
      <c r="L44" s="132" t="str">
        <f>IF(G44="??","??",IF(G44&lt;=5,"Yes",IF(G44="OK","Yes","No")))</f>
        <v>??</v>
      </c>
      <c r="M44" s="64" t="s">
        <v>350</v>
      </c>
      <c r="O44" s="31" t="str">
        <f>CONCATENATE(C47," ",C48," ",F47)</f>
        <v>Stomach and  Intestines (max point dose)</v>
      </c>
      <c r="P44" s="96" t="str">
        <f t="shared" si="1"/>
        <v>??</v>
      </c>
      <c r="R44" s="11" t="s">
        <v>212</v>
      </c>
    </row>
    <row r="45" spans="1:18" x14ac:dyDescent="0.2">
      <c r="A45" s="164">
        <v>0</v>
      </c>
      <c r="B45" s="165">
        <v>0</v>
      </c>
      <c r="C45" s="153" t="s">
        <v>372</v>
      </c>
      <c r="D45" s="216"/>
      <c r="E45" s="49"/>
      <c r="F45" s="215" t="s">
        <v>349</v>
      </c>
      <c r="G45" s="92" t="str">
        <f>IF(MAX(A45:B45)&gt;0,MAX(A45:B45),"??")</f>
        <v>??</v>
      </c>
      <c r="H45" s="217" t="s">
        <v>302</v>
      </c>
      <c r="I45" s="77"/>
      <c r="J45" s="77"/>
      <c r="K45" s="94">
        <v>6400</v>
      </c>
      <c r="L45" s="132" t="str">
        <f>IF(G45="??","??",IF(G45&lt;=6400,"Yes","No"))</f>
        <v>??</v>
      </c>
      <c r="M45" s="10" t="s">
        <v>392</v>
      </c>
      <c r="O45" s="31" t="str">
        <f>CONCATENATE(C47," ",C48," ",F48)</f>
        <v>Stomach and  Intestines V36Gy=</v>
      </c>
      <c r="P45" s="96" t="str">
        <f t="shared" si="1"/>
        <v>??</v>
      </c>
      <c r="R45" s="11" t="s">
        <v>209</v>
      </c>
    </row>
    <row r="46" spans="1:18" ht="15" thickBot="1" x14ac:dyDescent="0.3">
      <c r="A46" s="170">
        <v>0</v>
      </c>
      <c r="B46" s="171">
        <v>0</v>
      </c>
      <c r="C46" s="134" t="s">
        <v>397</v>
      </c>
      <c r="D46" s="116" t="s">
        <v>398</v>
      </c>
      <c r="E46" s="27"/>
      <c r="F46" s="175" t="s">
        <v>399</v>
      </c>
      <c r="G46" s="92" t="str">
        <f>IF(MAX(A46:B46)&gt;0,MAX(A46:B46),"??")</f>
        <v>??</v>
      </c>
      <c r="H46" s="218" t="s">
        <v>302</v>
      </c>
      <c r="I46" s="27"/>
      <c r="J46" s="27"/>
      <c r="K46" s="69">
        <v>5</v>
      </c>
      <c r="L46" s="132" t="str">
        <f>IF(G46="??","??",IF(G46&lt;=5,"Yes",IF(G46="OK","Yes","No")))</f>
        <v>??</v>
      </c>
      <c r="M46" s="64" t="s">
        <v>350</v>
      </c>
      <c r="O46" s="31" t="str">
        <f>C49</f>
        <v>Dosimetrist:</v>
      </c>
      <c r="P46" s="169" t="str">
        <f>C50</f>
        <v>??</v>
      </c>
      <c r="R46" s="11" t="s">
        <v>437</v>
      </c>
    </row>
    <row r="47" spans="1:18" x14ac:dyDescent="0.2">
      <c r="B47" s="24"/>
      <c r="C47" s="153" t="s">
        <v>400</v>
      </c>
      <c r="D47" s="49"/>
      <c r="E47" s="77"/>
      <c r="F47" s="215" t="s">
        <v>349</v>
      </c>
      <c r="G47" s="92" t="s">
        <v>310</v>
      </c>
      <c r="H47" s="91"/>
      <c r="I47" s="77"/>
      <c r="J47" s="77"/>
      <c r="K47" s="94">
        <v>4000</v>
      </c>
      <c r="L47" s="132" t="str">
        <f>IF(G47="??","??",IF(G47&lt;=4000,"Yes","No"))</f>
        <v>??</v>
      </c>
      <c r="M47" s="64" t="s">
        <v>350</v>
      </c>
      <c r="O47" s="31" t="str">
        <f>G49</f>
        <v>Physicist:</v>
      </c>
      <c r="P47" s="169" t="str">
        <f>G50</f>
        <v>??</v>
      </c>
      <c r="R47" s="11" t="s">
        <v>264</v>
      </c>
    </row>
    <row r="48" spans="1:18" ht="15" thickBot="1" x14ac:dyDescent="0.3">
      <c r="B48" s="24"/>
      <c r="C48" s="19" t="s">
        <v>377</v>
      </c>
      <c r="D48" s="108" t="s">
        <v>401</v>
      </c>
      <c r="E48" s="20" t="s">
        <v>302</v>
      </c>
      <c r="F48" s="219" t="s">
        <v>402</v>
      </c>
      <c r="G48" s="220" t="str">
        <f>IF(G47&lt;=3600,"OK","??")</f>
        <v>??</v>
      </c>
      <c r="H48" s="21"/>
      <c r="I48" s="20"/>
      <c r="J48" s="20"/>
      <c r="K48" s="102">
        <v>1</v>
      </c>
      <c r="L48" s="79" t="str">
        <f>IF(G48="??","??",IF(G48&lt;=1,"Yes",IF(G48="OK","Yes","No")))</f>
        <v>??</v>
      </c>
      <c r="M48" s="64" t="s">
        <v>350</v>
      </c>
      <c r="O48" s="31" t="str">
        <f>K49</f>
        <v>Radiation Oncologist:</v>
      </c>
      <c r="P48" s="169" t="str">
        <f>K50</f>
        <v>??</v>
      </c>
      <c r="R48" s="11" t="s">
        <v>438</v>
      </c>
    </row>
    <row r="49" spans="2:18" x14ac:dyDescent="0.2">
      <c r="B49" s="24"/>
      <c r="C49" s="25" t="s">
        <v>106</v>
      </c>
      <c r="D49" s="27"/>
      <c r="E49" s="27"/>
      <c r="F49" s="28"/>
      <c r="G49" s="175" t="s">
        <v>107</v>
      </c>
      <c r="H49" s="28"/>
      <c r="I49" s="27"/>
      <c r="J49" s="25" t="s">
        <v>108</v>
      </c>
      <c r="K49" s="17" t="s">
        <v>108</v>
      </c>
      <c r="L49" s="38"/>
      <c r="M49" s="10"/>
      <c r="O49" s="31" t="str">
        <f>B51</f>
        <v>NOTES:</v>
      </c>
      <c r="P49" s="169">
        <f>C51</f>
        <v>0</v>
      </c>
      <c r="R49" s="11" t="s">
        <v>439</v>
      </c>
    </row>
    <row r="50" spans="2:18" x14ac:dyDescent="0.2">
      <c r="B50" s="24"/>
      <c r="C50" s="177" t="s">
        <v>310</v>
      </c>
      <c r="D50" s="27"/>
      <c r="E50" s="27"/>
      <c r="F50" s="28"/>
      <c r="G50" s="177" t="s">
        <v>310</v>
      </c>
      <c r="H50" s="28"/>
      <c r="I50" s="27"/>
      <c r="J50" s="27"/>
      <c r="K50" s="177" t="s">
        <v>310</v>
      </c>
      <c r="L50" s="38"/>
      <c r="M50" s="10"/>
      <c r="P50" s="176"/>
    </row>
    <row r="51" spans="2:18" x14ac:dyDescent="0.2">
      <c r="B51" s="47" t="s">
        <v>380</v>
      </c>
      <c r="C51" s="178"/>
      <c r="D51" s="178"/>
      <c r="E51" s="178"/>
      <c r="F51" s="177"/>
      <c r="G51" s="177"/>
      <c r="H51" s="177"/>
      <c r="I51" s="178"/>
      <c r="J51" s="178"/>
      <c r="K51" s="177"/>
      <c r="L51" s="30"/>
      <c r="M51" s="10"/>
      <c r="P51" s="176"/>
    </row>
    <row r="52" spans="2:18" ht="13.5" thickBot="1" x14ac:dyDescent="0.25">
      <c r="B52" s="19"/>
      <c r="C52" s="221"/>
      <c r="D52" s="221"/>
      <c r="E52" s="221"/>
      <c r="F52" s="222"/>
      <c r="G52" s="222"/>
      <c r="H52" s="223" t="s">
        <v>302</v>
      </c>
      <c r="I52" s="221"/>
      <c r="J52" s="221"/>
      <c r="K52" s="222"/>
      <c r="L52" s="224"/>
      <c r="M52" s="10"/>
      <c r="P52" s="176"/>
    </row>
    <row r="53" spans="2:18" x14ac:dyDescent="0.2">
      <c r="B53" s="183" t="s">
        <v>383</v>
      </c>
      <c r="C53" s="80"/>
      <c r="D53" s="80"/>
      <c r="E53" s="80"/>
      <c r="F53" s="184"/>
      <c r="G53" s="184"/>
      <c r="H53" s="184"/>
      <c r="I53" s="80"/>
      <c r="J53" s="80"/>
      <c r="K53" s="184"/>
      <c r="L53" s="184"/>
      <c r="M53" s="10"/>
      <c r="P53" s="176"/>
    </row>
    <row r="54" spans="2:18" x14ac:dyDescent="0.2">
      <c r="B54" s="80"/>
      <c r="C54" s="80"/>
      <c r="D54" s="80"/>
      <c r="E54" s="80"/>
      <c r="F54" s="184"/>
      <c r="G54" s="184"/>
      <c r="H54" s="184"/>
      <c r="I54" s="80"/>
      <c r="J54" s="80"/>
      <c r="K54" s="184"/>
      <c r="L54" s="184"/>
      <c r="M54" s="10"/>
      <c r="P54" s="176"/>
    </row>
    <row r="55" spans="2:18" x14ac:dyDescent="0.2">
      <c r="B55" s="80"/>
      <c r="C55" s="80"/>
      <c r="D55" s="80"/>
      <c r="E55" s="80"/>
      <c r="F55" s="184"/>
      <c r="G55" s="184"/>
      <c r="H55" s="184"/>
      <c r="I55" s="80"/>
      <c r="J55" s="80"/>
      <c r="K55" s="184"/>
      <c r="L55" s="184"/>
      <c r="M55" s="10"/>
      <c r="P55" s="176"/>
    </row>
    <row r="56" spans="2:18" x14ac:dyDescent="0.2">
      <c r="B56" s="80"/>
      <c r="C56" s="80"/>
      <c r="D56" s="80"/>
      <c r="E56" s="80"/>
      <c r="F56" s="184"/>
      <c r="G56" s="184"/>
      <c r="H56" s="184"/>
      <c r="I56" s="80"/>
      <c r="J56" s="80"/>
      <c r="K56" s="184"/>
      <c r="L56" s="184"/>
      <c r="M56" s="10"/>
      <c r="P56" s="176"/>
    </row>
    <row r="57" spans="2:18" x14ac:dyDescent="0.2">
      <c r="M57" s="10"/>
      <c r="P57" s="176"/>
    </row>
    <row r="58" spans="2:18" x14ac:dyDescent="0.2">
      <c r="P58" s="176"/>
    </row>
    <row r="59" spans="2:18" x14ac:dyDescent="0.2">
      <c r="P59" s="176"/>
    </row>
    <row r="60" spans="2:18" x14ac:dyDescent="0.2">
      <c r="P60" s="176"/>
    </row>
  </sheetData>
  <sheetProtection formatCells="0" formatColumns="0" formatRows="0"/>
  <mergeCells count="1">
    <mergeCell ref="E31:F31"/>
  </mergeCells>
  <conditionalFormatting sqref="L33:L48">
    <cfRule type="containsText" dxfId="9" priority="10" stopIfTrue="1" operator="containsText" text="No">
      <formula>NOT(ISERROR(SEARCH("No",L33)))</formula>
    </cfRule>
  </conditionalFormatting>
  <conditionalFormatting sqref="L20:L30">
    <cfRule type="containsText" dxfId="8" priority="8" stopIfTrue="1" operator="containsText" text="No">
      <formula>NOT(ISERROR(SEARCH("No",L20)))</formula>
    </cfRule>
    <cfRule type="containsText" dxfId="7" priority="9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47"/>
  <sheetViews>
    <sheetView workbookViewId="0">
      <selection activeCell="Q1" sqref="Q1:Q1048576"/>
    </sheetView>
  </sheetViews>
  <sheetFormatPr defaultRowHeight="12.7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0</v>
      </c>
      <c r="B2" s="3" t="s">
        <v>17</v>
      </c>
      <c r="C2" s="3" t="s">
        <v>18</v>
      </c>
      <c r="D2" s="3" t="s">
        <v>58</v>
      </c>
      <c r="E2" s="3" t="s">
        <v>65</v>
      </c>
      <c r="F2" s="3" t="s">
        <v>66</v>
      </c>
      <c r="G2" s="3" t="s">
        <v>109</v>
      </c>
      <c r="H2" s="3" t="s">
        <v>203</v>
      </c>
      <c r="I2" s="3" t="s">
        <v>153</v>
      </c>
      <c r="J2" s="3" t="s">
        <v>202</v>
      </c>
      <c r="K2" s="3" t="s">
        <v>155</v>
      </c>
      <c r="L2" s="3" t="s">
        <v>201</v>
      </c>
      <c r="M2" s="3"/>
      <c r="N2" s="3"/>
      <c r="O2" s="3"/>
      <c r="P2" s="3"/>
      <c r="Q2" s="3" t="s">
        <v>174</v>
      </c>
      <c r="R2" s="3" t="s">
        <v>198</v>
      </c>
    </row>
    <row r="3" spans="1:18" x14ac:dyDescent="0.2">
      <c r="A3" s="1">
        <v>1</v>
      </c>
      <c r="B3" s="3" t="s">
        <v>17</v>
      </c>
      <c r="C3" s="3" t="s">
        <v>19</v>
      </c>
      <c r="D3" s="3" t="s">
        <v>59</v>
      </c>
      <c r="E3" s="3" t="s">
        <v>65</v>
      </c>
      <c r="F3" s="3" t="s">
        <v>110</v>
      </c>
      <c r="G3" s="3" t="s">
        <v>110</v>
      </c>
      <c r="H3" s="3" t="s">
        <v>203</v>
      </c>
      <c r="I3" s="3" t="s">
        <v>153</v>
      </c>
      <c r="J3" s="3" t="s">
        <v>202</v>
      </c>
      <c r="K3" s="3" t="s">
        <v>155</v>
      </c>
      <c r="L3" s="3" t="s">
        <v>201</v>
      </c>
      <c r="M3" s="3"/>
      <c r="N3" s="3"/>
      <c r="O3" s="3"/>
      <c r="P3" s="3"/>
      <c r="Q3" s="3" t="s">
        <v>175</v>
      </c>
      <c r="R3" s="3" t="s">
        <v>198</v>
      </c>
    </row>
    <row r="4" spans="1:18" x14ac:dyDescent="0.2">
      <c r="A4" s="1">
        <v>2</v>
      </c>
      <c r="B4" s="3" t="s">
        <v>17</v>
      </c>
      <c r="C4" s="3" t="s">
        <v>20</v>
      </c>
      <c r="D4" s="3" t="s">
        <v>59</v>
      </c>
      <c r="E4" s="3" t="s">
        <v>65</v>
      </c>
      <c r="F4" s="3" t="s">
        <v>68</v>
      </c>
      <c r="G4" s="3" t="s">
        <v>111</v>
      </c>
      <c r="H4" s="3" t="s">
        <v>203</v>
      </c>
      <c r="I4" s="3" t="s">
        <v>153</v>
      </c>
      <c r="J4" s="3" t="s">
        <v>202</v>
      </c>
      <c r="K4" s="3" t="s">
        <v>155</v>
      </c>
      <c r="L4" s="3" t="s">
        <v>201</v>
      </c>
      <c r="M4" s="3"/>
      <c r="N4" s="3"/>
      <c r="O4" s="3"/>
      <c r="P4" s="3"/>
      <c r="Q4" s="3" t="s">
        <v>176</v>
      </c>
      <c r="R4" s="3" t="s">
        <v>198</v>
      </c>
    </row>
    <row r="5" spans="1:18" x14ac:dyDescent="0.2">
      <c r="A5" s="1">
        <v>3</v>
      </c>
      <c r="B5" s="3" t="s">
        <v>17</v>
      </c>
      <c r="C5" s="3" t="s">
        <v>21</v>
      </c>
      <c r="D5" s="3" t="s">
        <v>59</v>
      </c>
      <c r="E5" s="3" t="s">
        <v>65</v>
      </c>
      <c r="F5" s="3" t="s">
        <v>69</v>
      </c>
      <c r="G5" s="3" t="s">
        <v>112</v>
      </c>
      <c r="H5" s="3" t="s">
        <v>203</v>
      </c>
      <c r="I5" s="3" t="s">
        <v>153</v>
      </c>
      <c r="J5" s="3" t="s">
        <v>202</v>
      </c>
      <c r="K5" s="3" t="s">
        <v>155</v>
      </c>
      <c r="L5" s="3" t="s">
        <v>201</v>
      </c>
      <c r="M5" s="3"/>
      <c r="N5" s="3"/>
      <c r="O5" s="3"/>
      <c r="P5" s="3"/>
      <c r="Q5" s="3" t="s">
        <v>177</v>
      </c>
      <c r="R5" s="3" t="s">
        <v>198</v>
      </c>
    </row>
    <row r="6" spans="1:18" x14ac:dyDescent="0.2">
      <c r="A6" s="1">
        <v>4</v>
      </c>
      <c r="B6" s="3" t="s">
        <v>17</v>
      </c>
      <c r="C6" s="3" t="s">
        <v>22</v>
      </c>
      <c r="D6" s="3" t="s">
        <v>60</v>
      </c>
      <c r="E6" s="3" t="s">
        <v>65</v>
      </c>
      <c r="F6" s="3" t="s">
        <v>70</v>
      </c>
      <c r="G6" s="3" t="s">
        <v>113</v>
      </c>
      <c r="H6" s="3" t="s">
        <v>203</v>
      </c>
      <c r="I6" s="3" t="s">
        <v>153</v>
      </c>
      <c r="J6" s="3" t="s">
        <v>202</v>
      </c>
      <c r="K6" s="3" t="s">
        <v>155</v>
      </c>
      <c r="L6" s="3" t="s">
        <v>201</v>
      </c>
      <c r="M6" s="3" t="s">
        <v>157</v>
      </c>
      <c r="N6" s="3" t="s">
        <v>160</v>
      </c>
      <c r="O6" s="3"/>
      <c r="P6" s="3"/>
      <c r="Q6" s="3" t="s">
        <v>178</v>
      </c>
      <c r="R6" s="3" t="s">
        <v>199</v>
      </c>
    </row>
    <row r="7" spans="1:18" x14ac:dyDescent="0.2">
      <c r="A7" s="1">
        <v>5</v>
      </c>
      <c r="B7" s="3" t="s">
        <v>17</v>
      </c>
      <c r="C7" s="3" t="s">
        <v>23</v>
      </c>
      <c r="D7" s="3" t="s">
        <v>60</v>
      </c>
      <c r="E7" s="3" t="s">
        <v>65</v>
      </c>
      <c r="F7" s="3" t="s">
        <v>71</v>
      </c>
      <c r="G7" s="3" t="s">
        <v>114</v>
      </c>
      <c r="H7" s="3" t="s">
        <v>203</v>
      </c>
      <c r="I7" s="3" t="s">
        <v>153</v>
      </c>
      <c r="J7" s="3" t="s">
        <v>202</v>
      </c>
      <c r="K7" s="3" t="s">
        <v>155</v>
      </c>
      <c r="L7" s="3" t="s">
        <v>201</v>
      </c>
      <c r="M7" s="3" t="s">
        <v>157</v>
      </c>
      <c r="N7" s="3" t="s">
        <v>160</v>
      </c>
      <c r="O7" s="3"/>
      <c r="P7" s="3"/>
      <c r="Q7" s="3" t="s">
        <v>179</v>
      </c>
      <c r="R7" s="3" t="s">
        <v>199</v>
      </c>
    </row>
    <row r="8" spans="1:18" x14ac:dyDescent="0.2">
      <c r="A8" s="1">
        <v>6</v>
      </c>
      <c r="B8" s="3" t="s">
        <v>17</v>
      </c>
      <c r="C8" s="3" t="s">
        <v>24</v>
      </c>
      <c r="D8" s="3" t="s">
        <v>60</v>
      </c>
      <c r="E8" s="3" t="s">
        <v>65</v>
      </c>
      <c r="F8" s="3" t="s">
        <v>72</v>
      </c>
      <c r="G8" s="3" t="s">
        <v>115</v>
      </c>
      <c r="H8" s="3" t="s">
        <v>203</v>
      </c>
      <c r="I8" s="3" t="s">
        <v>153</v>
      </c>
      <c r="J8" s="3" t="s">
        <v>202</v>
      </c>
      <c r="K8" s="3" t="s">
        <v>155</v>
      </c>
      <c r="L8" s="3" t="s">
        <v>201</v>
      </c>
      <c r="M8" s="3" t="s">
        <v>157</v>
      </c>
      <c r="N8" s="3" t="s">
        <v>160</v>
      </c>
      <c r="O8" s="3"/>
      <c r="P8" s="3"/>
      <c r="Q8" s="3" t="s">
        <v>180</v>
      </c>
      <c r="R8" s="3" t="s">
        <v>199</v>
      </c>
    </row>
    <row r="9" spans="1:18" x14ac:dyDescent="0.2">
      <c r="A9" s="1">
        <v>7</v>
      </c>
      <c r="B9" s="3" t="s">
        <v>17</v>
      </c>
      <c r="C9" s="3" t="s">
        <v>25</v>
      </c>
      <c r="D9" s="3" t="s">
        <v>60</v>
      </c>
      <c r="E9" s="3" t="s">
        <v>65</v>
      </c>
      <c r="F9" s="3" t="s">
        <v>73</v>
      </c>
      <c r="G9" s="3" t="s">
        <v>116</v>
      </c>
      <c r="H9" s="3" t="s">
        <v>203</v>
      </c>
      <c r="I9" s="3" t="s">
        <v>153</v>
      </c>
      <c r="J9" s="3" t="s">
        <v>202</v>
      </c>
      <c r="K9" s="3" t="s">
        <v>155</v>
      </c>
      <c r="L9" s="3" t="s">
        <v>201</v>
      </c>
      <c r="M9" s="3" t="s">
        <v>157</v>
      </c>
      <c r="N9" s="3" t="s">
        <v>160</v>
      </c>
      <c r="O9" s="3"/>
      <c r="P9" s="3" t="s">
        <v>172</v>
      </c>
      <c r="Q9" s="3" t="s">
        <v>181</v>
      </c>
      <c r="R9" s="3" t="s">
        <v>199</v>
      </c>
    </row>
    <row r="10" spans="1:18" x14ac:dyDescent="0.2">
      <c r="A10" s="1">
        <v>8</v>
      </c>
      <c r="B10" s="3" t="s">
        <v>17</v>
      </c>
      <c r="C10" s="3" t="s">
        <v>26</v>
      </c>
      <c r="D10" s="3" t="s">
        <v>58</v>
      </c>
      <c r="E10" s="3" t="s">
        <v>65</v>
      </c>
      <c r="F10" s="3" t="s">
        <v>74</v>
      </c>
      <c r="G10" s="3" t="s">
        <v>117</v>
      </c>
      <c r="H10" s="3" t="s">
        <v>203</v>
      </c>
      <c r="I10" s="3" t="s">
        <v>153</v>
      </c>
      <c r="J10" s="3" t="s">
        <v>202</v>
      </c>
      <c r="K10" s="3" t="s">
        <v>155</v>
      </c>
      <c r="L10" s="3" t="s">
        <v>201</v>
      </c>
      <c r="M10" s="3" t="s">
        <v>158</v>
      </c>
      <c r="N10" s="3"/>
      <c r="O10" s="3"/>
      <c r="P10" s="3"/>
      <c r="Q10" s="3" t="s">
        <v>182</v>
      </c>
      <c r="R10" s="3" t="s">
        <v>198</v>
      </c>
    </row>
    <row r="11" spans="1:18" x14ac:dyDescent="0.2">
      <c r="A11" s="1">
        <v>9</v>
      </c>
      <c r="B11" s="3" t="s">
        <v>17</v>
      </c>
      <c r="C11" s="3" t="s">
        <v>27</v>
      </c>
      <c r="D11" s="3" t="s">
        <v>61</v>
      </c>
      <c r="E11" s="3" t="s">
        <v>65</v>
      </c>
      <c r="F11" s="3" t="s">
        <v>75</v>
      </c>
      <c r="G11" s="3" t="s">
        <v>118</v>
      </c>
      <c r="H11" s="3" t="s">
        <v>203</v>
      </c>
      <c r="I11" s="3" t="s">
        <v>153</v>
      </c>
      <c r="J11" s="3" t="s">
        <v>202</v>
      </c>
      <c r="K11" s="3" t="s">
        <v>155</v>
      </c>
      <c r="L11" s="3" t="s">
        <v>201</v>
      </c>
      <c r="M11" s="3"/>
      <c r="N11" s="3"/>
      <c r="O11" s="3"/>
      <c r="P11" s="3"/>
      <c r="Q11" s="3" t="s">
        <v>118</v>
      </c>
      <c r="R11" s="3" t="s">
        <v>198</v>
      </c>
    </row>
    <row r="12" spans="1:18" x14ac:dyDescent="0.2">
      <c r="A12" s="1">
        <v>10</v>
      </c>
      <c r="B12" s="3" t="s">
        <v>17</v>
      </c>
      <c r="C12" s="3" t="s">
        <v>240</v>
      </c>
      <c r="D12" s="3" t="s">
        <v>62</v>
      </c>
      <c r="E12" s="3" t="s">
        <v>65</v>
      </c>
      <c r="F12" s="3" t="s">
        <v>76</v>
      </c>
      <c r="G12" s="3" t="s">
        <v>119</v>
      </c>
      <c r="H12" s="3" t="s">
        <v>203</v>
      </c>
      <c r="I12" s="3" t="s">
        <v>153</v>
      </c>
      <c r="J12" s="3" t="s">
        <v>202</v>
      </c>
      <c r="K12" s="3" t="s">
        <v>155</v>
      </c>
      <c r="L12" s="3" t="s">
        <v>201</v>
      </c>
      <c r="M12" s="3" t="s">
        <v>159</v>
      </c>
      <c r="N12" s="3"/>
      <c r="O12" s="3"/>
      <c r="P12" s="3"/>
      <c r="Q12" s="3" t="s">
        <v>119</v>
      </c>
      <c r="R12" s="3" t="s">
        <v>198</v>
      </c>
    </row>
    <row r="13" spans="1:18" x14ac:dyDescent="0.2">
      <c r="A13" s="1">
        <v>11</v>
      </c>
      <c r="B13" s="3" t="s">
        <v>17</v>
      </c>
      <c r="C13" s="3" t="s">
        <v>30</v>
      </c>
      <c r="D13" s="3" t="s">
        <v>63</v>
      </c>
      <c r="E13" s="3" t="s">
        <v>65</v>
      </c>
      <c r="F13" s="3" t="s">
        <v>239</v>
      </c>
      <c r="G13" s="3" t="s">
        <v>121</v>
      </c>
      <c r="H13" s="3" t="s">
        <v>203</v>
      </c>
      <c r="I13" s="3" t="s">
        <v>153</v>
      </c>
      <c r="J13" s="3" t="s">
        <v>202</v>
      </c>
      <c r="K13" s="3" t="s">
        <v>155</v>
      </c>
      <c r="L13" s="3" t="s">
        <v>201</v>
      </c>
      <c r="M13" s="3" t="s">
        <v>159</v>
      </c>
      <c r="N13" s="3"/>
      <c r="O13" s="3"/>
      <c r="P13" s="3"/>
      <c r="Q13" s="3" t="s">
        <v>238</v>
      </c>
      <c r="R13" s="3" t="s">
        <v>200</v>
      </c>
    </row>
    <row r="14" spans="1:18" x14ac:dyDescent="0.2">
      <c r="A14" s="1">
        <v>12</v>
      </c>
      <c r="B14" s="3" t="s">
        <v>17</v>
      </c>
      <c r="C14" s="3" t="s">
        <v>29</v>
      </c>
      <c r="D14" s="3" t="s">
        <v>63</v>
      </c>
      <c r="E14" s="3" t="s">
        <v>65</v>
      </c>
      <c r="F14" s="3" t="s">
        <v>77</v>
      </c>
      <c r="G14" s="3" t="s">
        <v>120</v>
      </c>
      <c r="H14" s="3" t="s">
        <v>203</v>
      </c>
      <c r="I14" s="3" t="s">
        <v>153</v>
      </c>
      <c r="J14" s="3" t="s">
        <v>202</v>
      </c>
      <c r="K14" s="3" t="s">
        <v>155</v>
      </c>
      <c r="L14" s="3" t="s">
        <v>201</v>
      </c>
      <c r="M14" s="3" t="s">
        <v>159</v>
      </c>
      <c r="N14" s="3"/>
      <c r="O14" s="3"/>
      <c r="P14" s="3"/>
      <c r="Q14" s="3" t="s">
        <v>183</v>
      </c>
      <c r="R14" s="3" t="s">
        <v>200</v>
      </c>
    </row>
    <row r="15" spans="1:18" x14ac:dyDescent="0.2">
      <c r="A15" s="1">
        <v>13</v>
      </c>
      <c r="B15" s="3" t="s">
        <v>17</v>
      </c>
      <c r="C15" s="3" t="s">
        <v>237</v>
      </c>
      <c r="D15" s="3" t="s">
        <v>62</v>
      </c>
      <c r="E15" s="3" t="s">
        <v>65</v>
      </c>
      <c r="F15" s="3" t="s">
        <v>79</v>
      </c>
      <c r="G15" s="3" t="s">
        <v>122</v>
      </c>
      <c r="H15" s="3" t="s">
        <v>203</v>
      </c>
      <c r="I15" s="3" t="s">
        <v>153</v>
      </c>
      <c r="J15" s="3" t="s">
        <v>202</v>
      </c>
      <c r="K15" s="3" t="s">
        <v>155</v>
      </c>
      <c r="L15" s="3" t="s">
        <v>201</v>
      </c>
      <c r="M15" s="3" t="s">
        <v>159</v>
      </c>
      <c r="N15" s="3" t="s">
        <v>162</v>
      </c>
      <c r="O15" s="3"/>
      <c r="P15" s="3"/>
      <c r="Q15" s="3" t="s">
        <v>180</v>
      </c>
      <c r="R15" s="3" t="s">
        <v>199</v>
      </c>
    </row>
    <row r="16" spans="1:18" x14ac:dyDescent="0.2">
      <c r="A16" s="1">
        <v>14</v>
      </c>
      <c r="B16" s="3" t="s">
        <v>17</v>
      </c>
      <c r="C16" s="3" t="s">
        <v>236</v>
      </c>
      <c r="D16" s="3" t="s">
        <v>62</v>
      </c>
      <c r="E16" s="3" t="s">
        <v>65</v>
      </c>
      <c r="F16" s="3" t="s">
        <v>80</v>
      </c>
      <c r="G16" s="3" t="s">
        <v>123</v>
      </c>
      <c r="H16" s="3" t="s">
        <v>203</v>
      </c>
      <c r="I16" s="3" t="s">
        <v>153</v>
      </c>
      <c r="J16" s="3" t="s">
        <v>202</v>
      </c>
      <c r="K16" s="3" t="s">
        <v>155</v>
      </c>
      <c r="L16" s="3" t="s">
        <v>201</v>
      </c>
      <c r="M16" s="3" t="s">
        <v>159</v>
      </c>
      <c r="N16" s="3" t="s">
        <v>163</v>
      </c>
      <c r="O16" s="3"/>
      <c r="P16" s="3"/>
      <c r="Q16" s="3" t="s">
        <v>180</v>
      </c>
      <c r="R16" s="3" t="s">
        <v>199</v>
      </c>
    </row>
    <row r="17" spans="1:18" x14ac:dyDescent="0.2">
      <c r="A17" s="1">
        <v>15</v>
      </c>
      <c r="B17" s="3" t="s">
        <v>17</v>
      </c>
      <c r="C17" s="3" t="s">
        <v>33</v>
      </c>
      <c r="D17" s="3" t="s">
        <v>60</v>
      </c>
      <c r="E17" s="3" t="s">
        <v>65</v>
      </c>
      <c r="F17" s="3" t="s">
        <v>81</v>
      </c>
      <c r="G17" s="3" t="s">
        <v>235</v>
      </c>
      <c r="H17" s="3" t="s">
        <v>203</v>
      </c>
      <c r="I17" s="3" t="s">
        <v>153</v>
      </c>
      <c r="J17" s="3" t="s">
        <v>202</v>
      </c>
      <c r="K17" s="3" t="s">
        <v>155</v>
      </c>
      <c r="L17" s="3" t="s">
        <v>201</v>
      </c>
      <c r="M17" s="3" t="s">
        <v>157</v>
      </c>
      <c r="N17" s="3" t="s">
        <v>160</v>
      </c>
      <c r="O17" s="3"/>
      <c r="P17" s="3"/>
      <c r="Q17" s="3" t="s">
        <v>184</v>
      </c>
      <c r="R17" s="3" t="s">
        <v>199</v>
      </c>
    </row>
    <row r="18" spans="1:18" x14ac:dyDescent="0.2">
      <c r="A18" s="1">
        <v>16</v>
      </c>
      <c r="B18" s="3" t="s">
        <v>17</v>
      </c>
      <c r="C18" s="3" t="s">
        <v>34</v>
      </c>
      <c r="D18" s="3" t="s">
        <v>60</v>
      </c>
      <c r="E18" s="3" t="s">
        <v>65</v>
      </c>
      <c r="F18" s="3" t="s">
        <v>82</v>
      </c>
      <c r="G18" s="3" t="s">
        <v>234</v>
      </c>
      <c r="H18" s="3" t="s">
        <v>203</v>
      </c>
      <c r="I18" s="3" t="s">
        <v>153</v>
      </c>
      <c r="J18" s="3" t="s">
        <v>202</v>
      </c>
      <c r="K18" s="3" t="s">
        <v>155</v>
      </c>
      <c r="L18" s="3" t="s">
        <v>201</v>
      </c>
      <c r="M18" s="3" t="s">
        <v>157</v>
      </c>
      <c r="N18" s="3" t="s">
        <v>160</v>
      </c>
      <c r="O18" s="3"/>
      <c r="P18" s="3"/>
      <c r="Q18" s="3" t="s">
        <v>185</v>
      </c>
      <c r="R18" s="3" t="s">
        <v>199</v>
      </c>
    </row>
    <row r="19" spans="1:18" x14ac:dyDescent="0.2">
      <c r="A19" s="1">
        <v>17</v>
      </c>
      <c r="B19" s="3" t="s">
        <v>17</v>
      </c>
      <c r="C19" s="3" t="s">
        <v>35</v>
      </c>
      <c r="D19" s="3" t="s">
        <v>64</v>
      </c>
      <c r="E19" s="3" t="s">
        <v>65</v>
      </c>
      <c r="F19" s="3" t="s">
        <v>83</v>
      </c>
      <c r="G19" s="3" t="s">
        <v>126</v>
      </c>
      <c r="H19" s="3" t="s">
        <v>203</v>
      </c>
      <c r="I19" s="3" t="s">
        <v>153</v>
      </c>
      <c r="J19" s="3" t="s">
        <v>202</v>
      </c>
      <c r="K19" s="3" t="s">
        <v>155</v>
      </c>
      <c r="L19" s="3" t="s">
        <v>201</v>
      </c>
      <c r="M19" s="3" t="s">
        <v>159</v>
      </c>
      <c r="N19" s="3" t="s">
        <v>164</v>
      </c>
      <c r="O19" s="3"/>
      <c r="P19" s="3"/>
      <c r="Q19" s="3" t="s">
        <v>186</v>
      </c>
      <c r="R19" s="3" t="s">
        <v>199</v>
      </c>
    </row>
    <row r="20" spans="1:18" x14ac:dyDescent="0.2">
      <c r="A20" s="1">
        <v>18</v>
      </c>
      <c r="B20" s="3" t="s">
        <v>17</v>
      </c>
      <c r="C20" s="3" t="s">
        <v>36</v>
      </c>
      <c r="D20" s="3" t="s">
        <v>60</v>
      </c>
      <c r="E20" s="3" t="s">
        <v>65</v>
      </c>
      <c r="F20" s="3" t="s">
        <v>84</v>
      </c>
      <c r="G20" s="3" t="s">
        <v>127</v>
      </c>
      <c r="H20" s="3" t="s">
        <v>203</v>
      </c>
      <c r="I20" s="3" t="s">
        <v>153</v>
      </c>
      <c r="J20" s="3" t="s">
        <v>202</v>
      </c>
      <c r="K20" s="3" t="s">
        <v>155</v>
      </c>
      <c r="L20" s="3" t="s">
        <v>201</v>
      </c>
      <c r="M20" s="3" t="s">
        <v>157</v>
      </c>
      <c r="N20" s="3" t="s">
        <v>160</v>
      </c>
      <c r="O20" s="3"/>
      <c r="P20" s="3"/>
      <c r="Q20" s="3" t="s">
        <v>187</v>
      </c>
      <c r="R20" s="3" t="s">
        <v>199</v>
      </c>
    </row>
    <row r="21" spans="1:18" x14ac:dyDescent="0.2">
      <c r="A21" s="1">
        <v>19</v>
      </c>
      <c r="B21" s="3" t="s">
        <v>17</v>
      </c>
      <c r="C21" s="3" t="s">
        <v>37</v>
      </c>
      <c r="D21" s="3" t="s">
        <v>64</v>
      </c>
      <c r="E21" s="3" t="s">
        <v>65</v>
      </c>
      <c r="F21" s="3" t="s">
        <v>85</v>
      </c>
      <c r="G21" s="3" t="s">
        <v>128</v>
      </c>
      <c r="H21" s="3" t="s">
        <v>203</v>
      </c>
      <c r="I21" s="3" t="s">
        <v>153</v>
      </c>
      <c r="J21" s="3" t="s">
        <v>202</v>
      </c>
      <c r="K21" s="3" t="s">
        <v>155</v>
      </c>
      <c r="L21" s="3" t="s">
        <v>201</v>
      </c>
      <c r="M21" s="3" t="s">
        <v>158</v>
      </c>
      <c r="N21" s="3" t="s">
        <v>165</v>
      </c>
      <c r="O21" s="3"/>
      <c r="P21" s="3" t="s">
        <v>173</v>
      </c>
      <c r="Q21" s="3" t="s">
        <v>181</v>
      </c>
      <c r="R21" s="3" t="s">
        <v>199</v>
      </c>
    </row>
    <row r="22" spans="1:18" x14ac:dyDescent="0.2">
      <c r="A22" s="1">
        <v>20</v>
      </c>
      <c r="B22" s="3" t="s">
        <v>17</v>
      </c>
      <c r="C22" s="3" t="s">
        <v>38</v>
      </c>
      <c r="D22" s="3" t="s">
        <v>64</v>
      </c>
      <c r="E22" s="3" t="s">
        <v>65</v>
      </c>
      <c r="F22" s="3" t="s">
        <v>86</v>
      </c>
      <c r="G22" s="3" t="s">
        <v>129</v>
      </c>
      <c r="H22" s="3" t="s">
        <v>203</v>
      </c>
      <c r="I22" s="3" t="s">
        <v>153</v>
      </c>
      <c r="J22" s="3" t="s">
        <v>202</v>
      </c>
      <c r="K22" s="3" t="s">
        <v>155</v>
      </c>
      <c r="L22" s="3" t="s">
        <v>201</v>
      </c>
      <c r="M22" s="3" t="s">
        <v>158</v>
      </c>
      <c r="N22" s="3" t="s">
        <v>165</v>
      </c>
      <c r="O22" s="3"/>
      <c r="P22" s="3" t="s">
        <v>172</v>
      </c>
      <c r="Q22" s="3" t="s">
        <v>181</v>
      </c>
      <c r="R22" s="3" t="s">
        <v>199</v>
      </c>
    </row>
    <row r="23" spans="1:18" x14ac:dyDescent="0.2">
      <c r="A23" s="1">
        <v>21</v>
      </c>
      <c r="B23" s="3" t="s">
        <v>17</v>
      </c>
      <c r="C23" s="3" t="s">
        <v>39</v>
      </c>
      <c r="D23" s="3" t="s">
        <v>62</v>
      </c>
      <c r="E23" s="3" t="s">
        <v>65</v>
      </c>
      <c r="F23" s="3" t="s">
        <v>87</v>
      </c>
      <c r="G23" s="3" t="s">
        <v>130</v>
      </c>
      <c r="H23" s="3" t="s">
        <v>203</v>
      </c>
      <c r="I23" s="3" t="s">
        <v>153</v>
      </c>
      <c r="J23" s="3" t="s">
        <v>202</v>
      </c>
      <c r="K23" s="3" t="s">
        <v>155</v>
      </c>
      <c r="L23" s="3" t="s">
        <v>201</v>
      </c>
      <c r="M23" s="3" t="s">
        <v>159</v>
      </c>
      <c r="N23" s="3" t="s">
        <v>166</v>
      </c>
      <c r="O23" s="3"/>
      <c r="P23" s="3" t="s">
        <v>172</v>
      </c>
      <c r="Q23" s="3" t="s">
        <v>181</v>
      </c>
      <c r="R23" s="3" t="s">
        <v>199</v>
      </c>
    </row>
    <row r="24" spans="1:18" x14ac:dyDescent="0.2">
      <c r="A24" s="1">
        <v>22</v>
      </c>
      <c r="B24" s="3" t="s">
        <v>17</v>
      </c>
      <c r="C24" s="3" t="s">
        <v>41</v>
      </c>
      <c r="D24" s="3" t="s">
        <v>64</v>
      </c>
      <c r="E24" s="3" t="s">
        <v>65</v>
      </c>
      <c r="F24" s="3" t="s">
        <v>90</v>
      </c>
      <c r="G24" s="3" t="s">
        <v>133</v>
      </c>
      <c r="H24" s="3" t="s">
        <v>203</v>
      </c>
      <c r="I24" s="3" t="s">
        <v>153</v>
      </c>
      <c r="J24" s="3" t="s">
        <v>202</v>
      </c>
      <c r="K24" s="3" t="s">
        <v>155</v>
      </c>
      <c r="L24" s="3" t="s">
        <v>201</v>
      </c>
      <c r="M24" s="3" t="s">
        <v>158</v>
      </c>
      <c r="N24" s="3" t="s">
        <v>164</v>
      </c>
      <c r="O24" s="3"/>
      <c r="P24" s="3"/>
      <c r="Q24" s="3" t="s">
        <v>188</v>
      </c>
      <c r="R24" s="3" t="s">
        <v>199</v>
      </c>
    </row>
    <row r="25" spans="1:18" x14ac:dyDescent="0.2">
      <c r="A25" s="1">
        <v>23</v>
      </c>
      <c r="B25" s="3" t="s">
        <v>17</v>
      </c>
      <c r="C25" s="3" t="s">
        <v>233</v>
      </c>
      <c r="D25" s="3" t="s">
        <v>60</v>
      </c>
      <c r="E25" s="3" t="s">
        <v>65</v>
      </c>
      <c r="F25" s="3" t="s">
        <v>232</v>
      </c>
      <c r="G25" s="3" t="s">
        <v>231</v>
      </c>
      <c r="H25" s="3" t="s">
        <v>203</v>
      </c>
      <c r="I25" s="3" t="s">
        <v>153</v>
      </c>
      <c r="J25" s="3" t="s">
        <v>202</v>
      </c>
      <c r="K25" s="3" t="s">
        <v>155</v>
      </c>
      <c r="L25" s="3" t="s">
        <v>201</v>
      </c>
      <c r="M25" s="3" t="s">
        <v>157</v>
      </c>
      <c r="N25" s="3" t="s">
        <v>213</v>
      </c>
      <c r="O25" s="3"/>
      <c r="P25" s="3"/>
      <c r="Q25" s="3" t="s">
        <v>188</v>
      </c>
      <c r="R25" s="3" t="s">
        <v>199</v>
      </c>
    </row>
    <row r="26" spans="1:18" x14ac:dyDescent="0.2">
      <c r="A26" s="1">
        <v>24</v>
      </c>
      <c r="B26" s="3" t="s">
        <v>17</v>
      </c>
      <c r="C26" s="3" t="s">
        <v>42</v>
      </c>
      <c r="D26" s="3" t="s">
        <v>64</v>
      </c>
      <c r="E26" s="3" t="s">
        <v>65</v>
      </c>
      <c r="F26" s="3" t="s">
        <v>91</v>
      </c>
      <c r="G26" s="3" t="s">
        <v>134</v>
      </c>
      <c r="H26" s="3" t="s">
        <v>203</v>
      </c>
      <c r="I26" s="3" t="s">
        <v>153</v>
      </c>
      <c r="J26" s="3" t="s">
        <v>202</v>
      </c>
      <c r="K26" s="3" t="s">
        <v>155</v>
      </c>
      <c r="L26" s="3" t="s">
        <v>201</v>
      </c>
      <c r="M26" s="3" t="s">
        <v>158</v>
      </c>
      <c r="N26" s="3" t="s">
        <v>164</v>
      </c>
      <c r="O26" s="3"/>
      <c r="P26" s="3"/>
      <c r="Q26" s="3" t="s">
        <v>189</v>
      </c>
      <c r="R26" s="3" t="s">
        <v>199</v>
      </c>
    </row>
    <row r="27" spans="1:18" x14ac:dyDescent="0.2">
      <c r="A27" s="1">
        <v>25</v>
      </c>
      <c r="B27" s="3" t="s">
        <v>17</v>
      </c>
      <c r="C27" s="3" t="s">
        <v>43</v>
      </c>
      <c r="D27" s="3" t="s">
        <v>60</v>
      </c>
      <c r="E27" s="3" t="s">
        <v>65</v>
      </c>
      <c r="F27" s="3" t="s">
        <v>230</v>
      </c>
      <c r="G27" s="3" t="s">
        <v>229</v>
      </c>
      <c r="H27" s="3" t="s">
        <v>203</v>
      </c>
      <c r="I27" s="3" t="s">
        <v>153</v>
      </c>
      <c r="J27" s="3" t="s">
        <v>202</v>
      </c>
      <c r="K27" s="3" t="s">
        <v>155</v>
      </c>
      <c r="L27" s="3" t="s">
        <v>201</v>
      </c>
      <c r="M27" s="3" t="s">
        <v>157</v>
      </c>
      <c r="N27" s="3" t="s">
        <v>213</v>
      </c>
      <c r="O27" s="3"/>
      <c r="P27" s="3"/>
      <c r="Q27" s="3" t="s">
        <v>189</v>
      </c>
      <c r="R27" s="3" t="s">
        <v>199</v>
      </c>
    </row>
    <row r="28" spans="1:18" x14ac:dyDescent="0.2">
      <c r="A28" s="1">
        <v>26</v>
      </c>
      <c r="B28" s="3" t="s">
        <v>17</v>
      </c>
      <c r="C28" s="3" t="s">
        <v>44</v>
      </c>
      <c r="D28" s="3" t="s">
        <v>64</v>
      </c>
      <c r="E28" s="3" t="s">
        <v>65</v>
      </c>
      <c r="F28" s="3" t="s">
        <v>92</v>
      </c>
      <c r="G28" s="3" t="s">
        <v>135</v>
      </c>
      <c r="H28" s="3" t="s">
        <v>203</v>
      </c>
      <c r="I28" s="3" t="s">
        <v>153</v>
      </c>
      <c r="J28" s="3" t="s">
        <v>202</v>
      </c>
      <c r="K28" s="3" t="s">
        <v>155</v>
      </c>
      <c r="L28" s="3" t="s">
        <v>201</v>
      </c>
      <c r="M28" s="3" t="s">
        <v>158</v>
      </c>
      <c r="N28" s="3" t="s">
        <v>164</v>
      </c>
      <c r="O28" s="3"/>
      <c r="P28" s="3"/>
      <c r="Q28" s="3" t="s">
        <v>190</v>
      </c>
      <c r="R28" s="3" t="s">
        <v>199</v>
      </c>
    </row>
    <row r="29" spans="1:18" x14ac:dyDescent="0.2">
      <c r="A29" s="1">
        <v>27</v>
      </c>
      <c r="B29" s="3" t="s">
        <v>17</v>
      </c>
      <c r="C29" s="3" t="s">
        <v>45</v>
      </c>
      <c r="D29" s="3" t="s">
        <v>64</v>
      </c>
      <c r="E29" s="3" t="s">
        <v>65</v>
      </c>
      <c r="F29" s="3" t="s">
        <v>94</v>
      </c>
      <c r="G29" s="3" t="s">
        <v>137</v>
      </c>
      <c r="H29" s="3" t="s">
        <v>203</v>
      </c>
      <c r="I29" s="3" t="s">
        <v>153</v>
      </c>
      <c r="J29" s="3" t="s">
        <v>202</v>
      </c>
      <c r="K29" s="3" t="s">
        <v>155</v>
      </c>
      <c r="L29" s="3" t="s">
        <v>201</v>
      </c>
      <c r="M29" s="3" t="s">
        <v>158</v>
      </c>
      <c r="N29" s="3" t="s">
        <v>164</v>
      </c>
      <c r="O29" s="3"/>
      <c r="P29" s="3"/>
      <c r="Q29" s="3" t="s">
        <v>192</v>
      </c>
      <c r="R29" s="3" t="s">
        <v>199</v>
      </c>
    </row>
    <row r="30" spans="1:18" x14ac:dyDescent="0.2">
      <c r="A30" s="1">
        <v>28</v>
      </c>
      <c r="B30" s="3" t="s">
        <v>17</v>
      </c>
      <c r="C30" s="3" t="s">
        <v>46</v>
      </c>
      <c r="D30" s="3" t="s">
        <v>60</v>
      </c>
      <c r="E30" s="3" t="s">
        <v>65</v>
      </c>
      <c r="F30" s="3" t="s">
        <v>228</v>
      </c>
      <c r="G30" s="3" t="s">
        <v>227</v>
      </c>
      <c r="H30" s="3" t="s">
        <v>203</v>
      </c>
      <c r="I30" s="3" t="s">
        <v>153</v>
      </c>
      <c r="J30" s="3" t="s">
        <v>202</v>
      </c>
      <c r="K30" s="3" t="s">
        <v>155</v>
      </c>
      <c r="L30" s="3" t="s">
        <v>201</v>
      </c>
      <c r="M30" s="3" t="s">
        <v>157</v>
      </c>
      <c r="N30" s="3" t="s">
        <v>169</v>
      </c>
      <c r="O30" s="3"/>
      <c r="P30" s="3"/>
      <c r="Q30" s="3" t="s">
        <v>192</v>
      </c>
      <c r="R30" s="3" t="s">
        <v>199</v>
      </c>
    </row>
    <row r="31" spans="1:18" x14ac:dyDescent="0.2">
      <c r="A31" s="1">
        <v>29</v>
      </c>
      <c r="B31" s="3" t="s">
        <v>17</v>
      </c>
      <c r="C31" s="3" t="s">
        <v>47</v>
      </c>
      <c r="D31" s="3" t="s">
        <v>64</v>
      </c>
      <c r="E31" s="3" t="s">
        <v>65</v>
      </c>
      <c r="F31" s="3" t="s">
        <v>96</v>
      </c>
      <c r="G31" s="3" t="s">
        <v>139</v>
      </c>
      <c r="H31" s="3" t="s">
        <v>203</v>
      </c>
      <c r="I31" s="3" t="s">
        <v>153</v>
      </c>
      <c r="J31" s="3" t="s">
        <v>202</v>
      </c>
      <c r="K31" s="3" t="s">
        <v>155</v>
      </c>
      <c r="L31" s="3" t="s">
        <v>201</v>
      </c>
      <c r="M31" s="3" t="s">
        <v>158</v>
      </c>
      <c r="N31" s="3" t="s">
        <v>164</v>
      </c>
      <c r="O31" s="3"/>
      <c r="P31" s="3"/>
      <c r="Q31" s="3" t="s">
        <v>193</v>
      </c>
      <c r="R31" s="3" t="s">
        <v>199</v>
      </c>
    </row>
    <row r="32" spans="1:18" x14ac:dyDescent="0.2">
      <c r="A32" s="1">
        <v>30</v>
      </c>
      <c r="B32" s="3" t="s">
        <v>17</v>
      </c>
      <c r="C32" s="3" t="s">
        <v>48</v>
      </c>
      <c r="D32" s="3" t="s">
        <v>60</v>
      </c>
      <c r="E32" s="3" t="s">
        <v>65</v>
      </c>
      <c r="F32" s="3" t="s">
        <v>226</v>
      </c>
      <c r="G32" s="3" t="s">
        <v>225</v>
      </c>
      <c r="H32" s="3" t="s">
        <v>203</v>
      </c>
      <c r="I32" s="3" t="s">
        <v>153</v>
      </c>
      <c r="J32" s="3" t="s">
        <v>202</v>
      </c>
      <c r="K32" s="3" t="s">
        <v>155</v>
      </c>
      <c r="L32" s="3" t="s">
        <v>201</v>
      </c>
      <c r="M32" s="3" t="s">
        <v>157</v>
      </c>
      <c r="N32" s="3" t="s">
        <v>213</v>
      </c>
      <c r="O32" s="3"/>
      <c r="P32" s="3"/>
      <c r="Q32" s="3" t="s">
        <v>193</v>
      </c>
      <c r="R32" s="3" t="s">
        <v>199</v>
      </c>
    </row>
    <row r="33" spans="1:18" x14ac:dyDescent="0.2">
      <c r="A33" s="1">
        <v>31</v>
      </c>
      <c r="B33" s="3" t="s">
        <v>17</v>
      </c>
      <c r="C33" s="3" t="s">
        <v>49</v>
      </c>
      <c r="D33" s="3" t="s">
        <v>64</v>
      </c>
      <c r="E33" s="3" t="s">
        <v>65</v>
      </c>
      <c r="F33" s="3" t="s">
        <v>97</v>
      </c>
      <c r="G33" s="3" t="s">
        <v>140</v>
      </c>
      <c r="H33" s="3" t="s">
        <v>203</v>
      </c>
      <c r="I33" s="3" t="s">
        <v>153</v>
      </c>
      <c r="J33" s="3" t="s">
        <v>202</v>
      </c>
      <c r="K33" s="3" t="s">
        <v>155</v>
      </c>
      <c r="L33" s="3" t="s">
        <v>201</v>
      </c>
      <c r="M33" s="3" t="s">
        <v>158</v>
      </c>
      <c r="N33" s="3" t="s">
        <v>164</v>
      </c>
      <c r="O33" s="3"/>
      <c r="P33" s="3"/>
      <c r="Q33" s="3" t="s">
        <v>194</v>
      </c>
      <c r="R33" s="3" t="s">
        <v>199</v>
      </c>
    </row>
    <row r="34" spans="1:18" x14ac:dyDescent="0.2">
      <c r="A34" s="1">
        <v>32</v>
      </c>
      <c r="B34" s="3" t="s">
        <v>17</v>
      </c>
      <c r="C34" s="3" t="s">
        <v>50</v>
      </c>
      <c r="D34" s="3" t="s">
        <v>64</v>
      </c>
      <c r="E34" s="3" t="s">
        <v>65</v>
      </c>
      <c r="F34" s="3" t="s">
        <v>98</v>
      </c>
      <c r="G34" s="3" t="s">
        <v>141</v>
      </c>
      <c r="H34" s="3" t="s">
        <v>203</v>
      </c>
      <c r="I34" s="3" t="s">
        <v>153</v>
      </c>
      <c r="J34" s="3" t="s">
        <v>202</v>
      </c>
      <c r="K34" s="3" t="s">
        <v>155</v>
      </c>
      <c r="L34" s="3" t="s">
        <v>201</v>
      </c>
      <c r="M34" s="3" t="s">
        <v>158</v>
      </c>
      <c r="N34" s="3" t="s">
        <v>164</v>
      </c>
      <c r="O34" s="3"/>
      <c r="P34" s="3"/>
      <c r="Q34" s="3" t="s">
        <v>195</v>
      </c>
      <c r="R34" s="3" t="s">
        <v>199</v>
      </c>
    </row>
    <row r="35" spans="1:18" x14ac:dyDescent="0.2">
      <c r="A35" s="1">
        <v>33</v>
      </c>
      <c r="B35" s="3" t="s">
        <v>17</v>
      </c>
      <c r="C35" s="3" t="s">
        <v>51</v>
      </c>
      <c r="D35" s="3" t="s">
        <v>60</v>
      </c>
      <c r="E35" s="3" t="s">
        <v>65</v>
      </c>
      <c r="F35" s="3" t="s">
        <v>224</v>
      </c>
      <c r="G35" s="3" t="s">
        <v>223</v>
      </c>
      <c r="H35" s="3" t="s">
        <v>203</v>
      </c>
      <c r="I35" s="3" t="s">
        <v>153</v>
      </c>
      <c r="J35" s="3" t="s">
        <v>202</v>
      </c>
      <c r="K35" s="3" t="s">
        <v>155</v>
      </c>
      <c r="L35" s="3" t="s">
        <v>201</v>
      </c>
      <c r="M35" s="3" t="s">
        <v>157</v>
      </c>
      <c r="N35" s="3" t="s">
        <v>222</v>
      </c>
      <c r="O35" s="3"/>
      <c r="P35" s="3"/>
      <c r="Q35" s="3" t="s">
        <v>195</v>
      </c>
      <c r="R35" s="3" t="s">
        <v>199</v>
      </c>
    </row>
    <row r="36" spans="1:18" x14ac:dyDescent="0.2">
      <c r="A36" s="1">
        <v>34</v>
      </c>
      <c r="B36" s="3" t="s">
        <v>17</v>
      </c>
      <c r="C36" s="3" t="s">
        <v>221</v>
      </c>
      <c r="D36" s="3" t="s">
        <v>64</v>
      </c>
      <c r="E36" s="3" t="s">
        <v>65</v>
      </c>
      <c r="F36" s="3" t="s">
        <v>101</v>
      </c>
      <c r="G36" s="3" t="s">
        <v>144</v>
      </c>
      <c r="H36" s="3" t="s">
        <v>203</v>
      </c>
      <c r="I36" s="3" t="s">
        <v>153</v>
      </c>
      <c r="J36" s="3" t="s">
        <v>202</v>
      </c>
      <c r="K36" s="3" t="s">
        <v>155</v>
      </c>
      <c r="L36" s="3" t="s">
        <v>201</v>
      </c>
      <c r="M36" s="3" t="s">
        <v>158</v>
      </c>
      <c r="N36" s="3" t="s">
        <v>164</v>
      </c>
      <c r="O36" s="3"/>
      <c r="P36" s="3"/>
      <c r="Q36" s="3" t="s">
        <v>196</v>
      </c>
      <c r="R36" s="3" t="s">
        <v>199</v>
      </c>
    </row>
    <row r="37" spans="1:18" x14ac:dyDescent="0.2">
      <c r="A37" s="1">
        <v>35</v>
      </c>
      <c r="B37" s="3" t="s">
        <v>17</v>
      </c>
      <c r="C37" s="3" t="s">
        <v>220</v>
      </c>
      <c r="D37" s="3" t="s">
        <v>64</v>
      </c>
      <c r="E37" s="3" t="s">
        <v>65</v>
      </c>
      <c r="F37" s="3" t="s">
        <v>102</v>
      </c>
      <c r="G37" s="3" t="s">
        <v>145</v>
      </c>
      <c r="H37" s="3" t="s">
        <v>203</v>
      </c>
      <c r="I37" s="3" t="s">
        <v>153</v>
      </c>
      <c r="J37" s="3" t="s">
        <v>202</v>
      </c>
      <c r="K37" s="3" t="s">
        <v>155</v>
      </c>
      <c r="L37" s="3" t="s">
        <v>201</v>
      </c>
      <c r="M37" s="3" t="s">
        <v>158</v>
      </c>
      <c r="N37" s="3" t="s">
        <v>164</v>
      </c>
      <c r="O37" s="3"/>
      <c r="P37" s="3"/>
      <c r="Q37" s="3" t="s">
        <v>197</v>
      </c>
      <c r="R37" s="3" t="s">
        <v>199</v>
      </c>
    </row>
    <row r="38" spans="1:18" x14ac:dyDescent="0.2">
      <c r="A38" s="1">
        <v>36</v>
      </c>
      <c r="B38" s="3" t="s">
        <v>17</v>
      </c>
      <c r="C38" s="3" t="s">
        <v>219</v>
      </c>
      <c r="D38" s="3" t="s">
        <v>60</v>
      </c>
      <c r="E38" s="3" t="s">
        <v>65</v>
      </c>
      <c r="F38" s="3" t="s">
        <v>218</v>
      </c>
      <c r="G38" s="3" t="s">
        <v>217</v>
      </c>
      <c r="H38" s="3" t="s">
        <v>203</v>
      </c>
      <c r="I38" s="3" t="s">
        <v>153</v>
      </c>
      <c r="J38" s="3" t="s">
        <v>202</v>
      </c>
      <c r="K38" s="3" t="s">
        <v>155</v>
      </c>
      <c r="L38" s="3" t="s">
        <v>201</v>
      </c>
      <c r="M38" s="3" t="s">
        <v>157</v>
      </c>
      <c r="N38" s="3" t="s">
        <v>213</v>
      </c>
      <c r="O38" s="3"/>
      <c r="P38" s="3"/>
      <c r="Q38" s="3" t="s">
        <v>196</v>
      </c>
      <c r="R38" s="3" t="s">
        <v>199</v>
      </c>
    </row>
    <row r="39" spans="1:18" x14ac:dyDescent="0.2">
      <c r="A39" s="1">
        <v>37</v>
      </c>
      <c r="B39" s="3" t="s">
        <v>17</v>
      </c>
      <c r="C39" s="3" t="s">
        <v>216</v>
      </c>
      <c r="D39" s="3" t="s">
        <v>60</v>
      </c>
      <c r="E39" s="3" t="s">
        <v>65</v>
      </c>
      <c r="F39" s="3" t="s">
        <v>215</v>
      </c>
      <c r="G39" s="3" t="s">
        <v>214</v>
      </c>
      <c r="H39" s="3" t="s">
        <v>203</v>
      </c>
      <c r="I39" s="3" t="s">
        <v>153</v>
      </c>
      <c r="J39" s="3" t="s">
        <v>202</v>
      </c>
      <c r="K39" s="3" t="s">
        <v>155</v>
      </c>
      <c r="L39" s="3" t="s">
        <v>201</v>
      </c>
      <c r="M39" s="3" t="s">
        <v>157</v>
      </c>
      <c r="N39" s="3" t="s">
        <v>213</v>
      </c>
      <c r="O39" s="3"/>
      <c r="P39" s="3"/>
      <c r="Q39" s="3" t="s">
        <v>197</v>
      </c>
      <c r="R39" s="3" t="s">
        <v>199</v>
      </c>
    </row>
    <row r="40" spans="1:18" x14ac:dyDescent="0.2">
      <c r="A40" s="1">
        <v>38</v>
      </c>
      <c r="B40" s="3" t="s">
        <v>17</v>
      </c>
      <c r="C40" s="3" t="s">
        <v>212</v>
      </c>
      <c r="D40" s="3" t="s">
        <v>64</v>
      </c>
      <c r="E40" s="3" t="s">
        <v>65</v>
      </c>
      <c r="F40" s="3" t="s">
        <v>211</v>
      </c>
      <c r="G40" s="3" t="s">
        <v>210</v>
      </c>
      <c r="H40" s="3" t="s">
        <v>203</v>
      </c>
      <c r="I40" s="3" t="s">
        <v>153</v>
      </c>
      <c r="J40" s="3" t="s">
        <v>202</v>
      </c>
      <c r="K40" s="3" t="s">
        <v>155</v>
      </c>
      <c r="L40" s="3" t="s">
        <v>201</v>
      </c>
      <c r="M40" s="3" t="s">
        <v>158</v>
      </c>
      <c r="N40" s="3" t="s">
        <v>164</v>
      </c>
      <c r="O40" s="3"/>
      <c r="P40" s="3"/>
      <c r="Q40" s="3" t="s">
        <v>205</v>
      </c>
      <c r="R40" s="3" t="s">
        <v>199</v>
      </c>
    </row>
    <row r="41" spans="1:18" x14ac:dyDescent="0.2">
      <c r="A41" s="1">
        <v>39</v>
      </c>
      <c r="B41" s="3" t="s">
        <v>17</v>
      </c>
      <c r="C41" s="3" t="s">
        <v>209</v>
      </c>
      <c r="D41" s="3" t="s">
        <v>60</v>
      </c>
      <c r="E41" s="3" t="s">
        <v>65</v>
      </c>
      <c r="F41" s="3" t="s">
        <v>208</v>
      </c>
      <c r="G41" s="3" t="s">
        <v>207</v>
      </c>
      <c r="H41" s="3" t="s">
        <v>203</v>
      </c>
      <c r="I41" s="3" t="s">
        <v>153</v>
      </c>
      <c r="J41" s="3" t="s">
        <v>202</v>
      </c>
      <c r="K41" s="3" t="s">
        <v>155</v>
      </c>
      <c r="L41" s="3" t="s">
        <v>201</v>
      </c>
      <c r="M41" s="3" t="s">
        <v>157</v>
      </c>
      <c r="N41" s="3" t="s">
        <v>206</v>
      </c>
      <c r="O41" s="3"/>
      <c r="P41" s="3"/>
      <c r="Q41" s="3" t="s">
        <v>205</v>
      </c>
      <c r="R41" s="3" t="s">
        <v>199</v>
      </c>
    </row>
    <row r="42" spans="1:18" x14ac:dyDescent="0.2">
      <c r="A42" s="1">
        <v>40</v>
      </c>
      <c r="B42" s="3" t="s">
        <v>17</v>
      </c>
      <c r="C42" s="3" t="s">
        <v>55</v>
      </c>
      <c r="D42" s="3" t="s">
        <v>62</v>
      </c>
      <c r="E42" s="3" t="s">
        <v>65</v>
      </c>
      <c r="F42" s="3" t="s">
        <v>103</v>
      </c>
      <c r="G42" s="3" t="s">
        <v>204</v>
      </c>
      <c r="H42" s="3" t="s">
        <v>203</v>
      </c>
      <c r="I42" s="3" t="s">
        <v>153</v>
      </c>
      <c r="J42" s="3" t="s">
        <v>202</v>
      </c>
      <c r="K42" s="3" t="s">
        <v>155</v>
      </c>
      <c r="L42" s="3" t="s">
        <v>201</v>
      </c>
      <c r="M42" s="3"/>
      <c r="N42" s="3" t="s">
        <v>171</v>
      </c>
      <c r="O42" s="3"/>
      <c r="P42" s="3"/>
      <c r="Q42" s="3" t="s">
        <v>103</v>
      </c>
      <c r="R42" s="3" t="s">
        <v>171</v>
      </c>
    </row>
    <row r="43" spans="1:18" x14ac:dyDescent="0.2">
      <c r="A43" s="1">
        <v>41</v>
      </c>
      <c r="B43" s="3" t="s">
        <v>17</v>
      </c>
      <c r="C43" s="3" t="s">
        <v>56</v>
      </c>
      <c r="D43" s="3" t="s">
        <v>62</v>
      </c>
      <c r="E43" s="3" t="s">
        <v>65</v>
      </c>
      <c r="F43" s="3" t="s">
        <v>104</v>
      </c>
      <c r="G43" s="3" t="s">
        <v>147</v>
      </c>
      <c r="H43" s="3" t="s">
        <v>203</v>
      </c>
      <c r="I43" s="3" t="s">
        <v>153</v>
      </c>
      <c r="J43" s="3" t="s">
        <v>202</v>
      </c>
      <c r="K43" s="3" t="s">
        <v>155</v>
      </c>
      <c r="L43" s="3" t="s">
        <v>201</v>
      </c>
      <c r="M43" s="3"/>
      <c r="N43" s="3" t="s">
        <v>171</v>
      </c>
      <c r="O43" s="3"/>
      <c r="P43" s="3"/>
      <c r="Q43" s="3" t="s">
        <v>104</v>
      </c>
      <c r="R43" s="3" t="s">
        <v>171</v>
      </c>
    </row>
    <row r="44" spans="1:18" x14ac:dyDescent="0.2">
      <c r="A44" s="1">
        <v>42</v>
      </c>
      <c r="B44" s="3" t="s">
        <v>17</v>
      </c>
      <c r="C44" s="3" t="s">
        <v>56</v>
      </c>
      <c r="D44" s="3" t="s">
        <v>62</v>
      </c>
      <c r="E44" s="3" t="s">
        <v>65</v>
      </c>
      <c r="F44" s="3" t="s">
        <v>105</v>
      </c>
      <c r="G44" s="3" t="s">
        <v>148</v>
      </c>
      <c r="H44" s="3" t="s">
        <v>203</v>
      </c>
      <c r="I44" s="3" t="s">
        <v>153</v>
      </c>
      <c r="J44" s="3" t="s">
        <v>202</v>
      </c>
      <c r="K44" s="3" t="s">
        <v>155</v>
      </c>
      <c r="L44" s="3" t="s">
        <v>201</v>
      </c>
      <c r="M44" s="3"/>
      <c r="N44" s="3" t="s">
        <v>171</v>
      </c>
      <c r="O44" s="3"/>
      <c r="P44" s="3"/>
      <c r="Q44" s="3" t="s">
        <v>105</v>
      </c>
      <c r="R44" s="3" t="s">
        <v>171</v>
      </c>
    </row>
    <row r="45" spans="1:18" x14ac:dyDescent="0.2">
      <c r="A45" s="1">
        <v>43</v>
      </c>
      <c r="B45" s="3" t="s">
        <v>17</v>
      </c>
      <c r="C45" s="3"/>
      <c r="D45" s="3"/>
      <c r="E45" s="3" t="s">
        <v>65</v>
      </c>
      <c r="F45" s="3" t="s">
        <v>149</v>
      </c>
      <c r="G45" s="3" t="s">
        <v>106</v>
      </c>
      <c r="H45" s="3" t="s">
        <v>203</v>
      </c>
      <c r="I45" s="3" t="s">
        <v>153</v>
      </c>
      <c r="J45" s="3" t="s">
        <v>202</v>
      </c>
      <c r="K45" s="3" t="s">
        <v>155</v>
      </c>
      <c r="L45" s="3" t="s">
        <v>201</v>
      </c>
      <c r="M45" s="3"/>
      <c r="N45" s="3"/>
      <c r="O45" s="3"/>
      <c r="P45" s="3"/>
      <c r="Q45" s="3" t="s">
        <v>106</v>
      </c>
      <c r="R45" s="3" t="s">
        <v>198</v>
      </c>
    </row>
    <row r="46" spans="1:18" x14ac:dyDescent="0.2">
      <c r="A46" s="1">
        <v>44</v>
      </c>
      <c r="B46" s="3" t="s">
        <v>17</v>
      </c>
      <c r="C46" s="3"/>
      <c r="D46" s="3"/>
      <c r="E46" s="3" t="s">
        <v>65</v>
      </c>
      <c r="F46" s="3" t="s">
        <v>107</v>
      </c>
      <c r="G46" s="3" t="s">
        <v>150</v>
      </c>
      <c r="H46" s="3" t="s">
        <v>203</v>
      </c>
      <c r="I46" s="3" t="s">
        <v>153</v>
      </c>
      <c r="J46" s="3" t="s">
        <v>202</v>
      </c>
      <c r="K46" s="3" t="s">
        <v>155</v>
      </c>
      <c r="L46" s="3" t="s">
        <v>201</v>
      </c>
      <c r="M46" s="3"/>
      <c r="N46" s="3"/>
      <c r="O46" s="3"/>
      <c r="P46" s="3"/>
      <c r="Q46" s="3" t="s">
        <v>150</v>
      </c>
      <c r="R46" s="3" t="s">
        <v>198</v>
      </c>
    </row>
    <row r="47" spans="1:18" x14ac:dyDescent="0.2">
      <c r="A47" s="1">
        <v>45</v>
      </c>
      <c r="B47" s="3" t="s">
        <v>17</v>
      </c>
      <c r="C47" s="3"/>
      <c r="D47" s="3"/>
      <c r="E47" s="3" t="s">
        <v>65</v>
      </c>
      <c r="F47" s="3" t="s">
        <v>108</v>
      </c>
      <c r="G47" s="3" t="s">
        <v>151</v>
      </c>
      <c r="H47" s="3" t="s">
        <v>203</v>
      </c>
      <c r="I47" s="3" t="s">
        <v>153</v>
      </c>
      <c r="J47" s="3" t="s">
        <v>202</v>
      </c>
      <c r="K47" s="3" t="s">
        <v>155</v>
      </c>
      <c r="L47" s="3" t="s">
        <v>201</v>
      </c>
      <c r="M47" s="3"/>
      <c r="N47" s="3"/>
      <c r="O47" s="3"/>
      <c r="P47" s="3"/>
      <c r="Q47" s="3" t="s">
        <v>151</v>
      </c>
      <c r="R47" s="3" t="s">
        <v>198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5"/>
  <sheetViews>
    <sheetView topLeftCell="M1" zoomScaleNormal="100" workbookViewId="0">
      <selection activeCell="R1" sqref="R1:R55"/>
    </sheetView>
  </sheetViews>
  <sheetFormatPr defaultRowHeight="12.75" x14ac:dyDescent="0.2"/>
  <cols>
    <col min="1" max="1" width="6.85546875" style="11" customWidth="1"/>
    <col min="2" max="2" width="7.5703125" style="11" customWidth="1"/>
    <col min="3" max="3" width="10" style="11" customWidth="1"/>
    <col min="4" max="4" width="11.7109375" style="11" customWidth="1"/>
    <col min="5" max="5" width="3.85546875" style="11" customWidth="1"/>
    <col min="6" max="6" width="8.7109375" style="185" customWidth="1"/>
    <col min="7" max="7" width="17.7109375" style="185" customWidth="1"/>
    <col min="8" max="8" width="13.85546875" style="185" customWidth="1"/>
    <col min="9" max="9" width="7.7109375" style="11" customWidth="1"/>
    <col min="10" max="10" width="3.140625" style="11" customWidth="1"/>
    <col min="11" max="11" width="13.85546875" style="185" customWidth="1"/>
    <col min="12" max="12" width="15.5703125" style="185" customWidth="1"/>
    <col min="13" max="13" width="14" style="186" customWidth="1"/>
    <col min="14" max="14" width="9.140625" style="11"/>
    <col min="15" max="15" width="52.42578125" style="268" bestFit="1" customWidth="1"/>
    <col min="16" max="16" width="8.7109375" style="226" customWidth="1"/>
    <col min="17" max="16384" width="9.140625" style="11"/>
  </cols>
  <sheetData>
    <row r="1" spans="2:18" ht="13.5" thickBot="1" x14ac:dyDescent="0.25">
      <c r="B1" s="5" t="s">
        <v>295</v>
      </c>
      <c r="C1" s="6"/>
      <c r="D1" s="5"/>
      <c r="E1" s="6"/>
      <c r="F1" s="7"/>
      <c r="G1" s="7"/>
      <c r="H1" s="8" t="s">
        <v>296</v>
      </c>
      <c r="I1" s="5"/>
      <c r="J1" s="5"/>
      <c r="K1" s="9"/>
      <c r="L1" s="9"/>
      <c r="M1" s="10"/>
      <c r="O1" s="225"/>
    </row>
    <row r="2" spans="2:18" x14ac:dyDescent="0.2">
      <c r="B2" s="14"/>
      <c r="C2" s="15"/>
      <c r="D2" s="15"/>
      <c r="E2" s="15"/>
      <c r="F2" s="16"/>
      <c r="G2" s="17" t="s">
        <v>403</v>
      </c>
      <c r="H2" s="16"/>
      <c r="I2" s="15"/>
      <c r="J2" s="15"/>
      <c r="K2" s="16"/>
      <c r="L2" s="18"/>
      <c r="M2" s="10"/>
      <c r="O2" s="225"/>
    </row>
    <row r="3" spans="2:18" ht="13.5" thickBot="1" x14ac:dyDescent="0.25">
      <c r="B3" s="19"/>
      <c r="C3" s="20"/>
      <c r="D3" s="20"/>
      <c r="E3" s="20"/>
      <c r="F3" s="21"/>
      <c r="G3" s="22" t="s">
        <v>298</v>
      </c>
      <c r="H3" s="21"/>
      <c r="I3" s="20"/>
      <c r="J3" s="20"/>
      <c r="K3" s="21"/>
      <c r="L3" s="23"/>
      <c r="M3" s="10"/>
      <c r="O3" s="225"/>
    </row>
    <row r="4" spans="2:18" x14ac:dyDescent="0.2">
      <c r="B4" s="24"/>
      <c r="C4" s="25" t="s">
        <v>66</v>
      </c>
      <c r="D4" s="26" t="s">
        <v>310</v>
      </c>
      <c r="E4" s="27"/>
      <c r="F4" s="25" t="s">
        <v>404</v>
      </c>
      <c r="G4" s="28"/>
      <c r="H4" s="227">
        <v>5400</v>
      </c>
      <c r="I4" s="27"/>
      <c r="J4" s="27"/>
      <c r="K4" s="25" t="s">
        <v>68</v>
      </c>
      <c r="L4" s="30" t="s">
        <v>405</v>
      </c>
      <c r="M4" s="10"/>
      <c r="O4" s="31" t="str">
        <f>C4</f>
        <v>Patient:</v>
      </c>
      <c r="P4" s="228" t="str">
        <f>D4</f>
        <v>??</v>
      </c>
      <c r="R4" s="11" t="s">
        <v>18</v>
      </c>
    </row>
    <row r="5" spans="2:18" ht="13.5" thickBot="1" x14ac:dyDescent="0.25">
      <c r="B5" s="24"/>
      <c r="C5" s="25" t="s">
        <v>67</v>
      </c>
      <c r="D5" s="33" t="s">
        <v>310</v>
      </c>
      <c r="E5" s="27"/>
      <c r="F5" s="25" t="s">
        <v>406</v>
      </c>
      <c r="G5" s="28"/>
      <c r="H5" s="227">
        <v>3</v>
      </c>
      <c r="I5" s="27"/>
      <c r="J5" s="27"/>
      <c r="K5" s="25" t="s">
        <v>69</v>
      </c>
      <c r="L5" s="34" t="s">
        <v>310</v>
      </c>
      <c r="M5" s="10"/>
      <c r="O5" s="31" t="str">
        <f>C5</f>
        <v>CR#:</v>
      </c>
      <c r="P5" s="229" t="str">
        <f>D5</f>
        <v>??</v>
      </c>
      <c r="R5" s="11" t="s">
        <v>19</v>
      </c>
    </row>
    <row r="6" spans="2:18" x14ac:dyDescent="0.2">
      <c r="B6" s="36" t="s">
        <v>299</v>
      </c>
      <c r="C6" s="15"/>
      <c r="D6" s="15"/>
      <c r="E6" s="15"/>
      <c r="F6" s="16"/>
      <c r="G6" s="16"/>
      <c r="H6" s="16"/>
      <c r="I6" s="15"/>
      <c r="J6" s="15"/>
      <c r="K6" s="16"/>
      <c r="L6" s="18"/>
      <c r="M6" s="10"/>
      <c r="O6" s="31" t="str">
        <f>K4</f>
        <v>Site:</v>
      </c>
      <c r="P6" s="169" t="str">
        <f>L4</f>
        <v>LUNG</v>
      </c>
      <c r="R6" s="11" t="s">
        <v>20</v>
      </c>
    </row>
    <row r="7" spans="2:18" x14ac:dyDescent="0.2">
      <c r="B7" s="24"/>
      <c r="C7" s="27" t="s">
        <v>70</v>
      </c>
      <c r="D7" s="27"/>
      <c r="E7" s="27"/>
      <c r="F7" s="28"/>
      <c r="G7" s="37" t="s">
        <v>310</v>
      </c>
      <c r="H7" s="28"/>
      <c r="I7" s="27"/>
      <c r="J7" s="27"/>
      <c r="K7" s="28"/>
      <c r="L7" s="38"/>
      <c r="M7" s="10"/>
      <c r="O7" s="31" t="str">
        <f>K5</f>
        <v>Plan Name:</v>
      </c>
      <c r="P7" s="229" t="str">
        <f>L5</f>
        <v>??</v>
      </c>
      <c r="R7" s="11" t="s">
        <v>21</v>
      </c>
    </row>
    <row r="8" spans="2:18" x14ac:dyDescent="0.2">
      <c r="B8" s="24"/>
      <c r="C8" s="27" t="s">
        <v>71</v>
      </c>
      <c r="D8" s="27"/>
      <c r="E8" s="27"/>
      <c r="F8" s="28"/>
      <c r="G8" s="177" t="s">
        <v>310</v>
      </c>
      <c r="H8" s="28"/>
      <c r="I8" s="27"/>
      <c r="J8" s="27"/>
      <c r="K8" s="28"/>
      <c r="L8" s="38"/>
      <c r="M8" s="10"/>
      <c r="O8" s="31" t="str">
        <f>F4</f>
        <v>Total Prescr. Dose (cGy):</v>
      </c>
      <c r="P8" s="228">
        <f>H4</f>
        <v>5400</v>
      </c>
      <c r="R8" s="11" t="s">
        <v>26</v>
      </c>
    </row>
    <row r="9" spans="2:18" x14ac:dyDescent="0.2">
      <c r="B9" s="24"/>
      <c r="C9" s="27" t="s">
        <v>72</v>
      </c>
      <c r="D9" s="27"/>
      <c r="E9" s="27"/>
      <c r="F9" s="28"/>
      <c r="G9" s="37" t="s">
        <v>310</v>
      </c>
      <c r="H9" s="28"/>
      <c r="I9" s="27"/>
      <c r="J9" s="27"/>
      <c r="K9" s="28"/>
      <c r="L9" s="38"/>
      <c r="M9" s="10"/>
      <c r="O9" s="31" t="str">
        <f>F5</f>
        <v>Fracttions:</v>
      </c>
      <c r="P9" s="32">
        <f>H5</f>
        <v>3</v>
      </c>
      <c r="R9" s="11" t="s">
        <v>27</v>
      </c>
    </row>
    <row r="10" spans="2:18" ht="13.5" thickBot="1" x14ac:dyDescent="0.25">
      <c r="B10" s="19"/>
      <c r="C10" s="20" t="s">
        <v>73</v>
      </c>
      <c r="D10" s="20"/>
      <c r="E10" s="20"/>
      <c r="F10" s="21"/>
      <c r="G10" s="39" t="s">
        <v>310</v>
      </c>
      <c r="H10" s="21"/>
      <c r="I10" s="20"/>
      <c r="J10" s="20"/>
      <c r="K10" s="21"/>
      <c r="L10" s="23"/>
      <c r="M10" s="10"/>
      <c r="O10" s="31" t="str">
        <f>C7</f>
        <v>GTV Volume (cc)</v>
      </c>
      <c r="P10" s="46" t="str">
        <f>G7</f>
        <v>??</v>
      </c>
      <c r="R10" s="11" t="s">
        <v>22</v>
      </c>
    </row>
    <row r="11" spans="2:18" x14ac:dyDescent="0.2">
      <c r="B11" s="36" t="s">
        <v>300</v>
      </c>
      <c r="C11" s="15"/>
      <c r="D11" s="15"/>
      <c r="E11" s="40" t="s">
        <v>301</v>
      </c>
      <c r="F11" s="41"/>
      <c r="G11" s="41"/>
      <c r="H11" s="41"/>
      <c r="I11" s="43" t="s">
        <v>302</v>
      </c>
      <c r="J11" s="15"/>
      <c r="K11" s="44" t="s">
        <v>302</v>
      </c>
      <c r="L11" s="45" t="s">
        <v>302</v>
      </c>
      <c r="M11" s="10"/>
      <c r="O11" s="31" t="str">
        <f>C8</f>
        <v>ITV Volume (cc):</v>
      </c>
      <c r="P11" s="46" t="str">
        <f>G8</f>
        <v>??</v>
      </c>
      <c r="R11" s="11" t="s">
        <v>23</v>
      </c>
    </row>
    <row r="12" spans="2:18" x14ac:dyDescent="0.2">
      <c r="B12" s="47"/>
      <c r="C12" s="48"/>
      <c r="D12" s="49"/>
      <c r="E12" s="49"/>
      <c r="F12" s="49"/>
      <c r="G12" s="53" t="s">
        <v>407</v>
      </c>
      <c r="H12" s="51" t="s">
        <v>408</v>
      </c>
      <c r="I12" s="52" t="s">
        <v>385</v>
      </c>
      <c r="J12" s="49"/>
      <c r="K12" s="53" t="s">
        <v>305</v>
      </c>
      <c r="L12" s="54" t="s">
        <v>306</v>
      </c>
      <c r="M12" s="55" t="s">
        <v>307</v>
      </c>
      <c r="O12" s="31" t="str">
        <f>C9</f>
        <v>PTV Volume (cc)</v>
      </c>
      <c r="P12" s="56" t="str">
        <f>G9</f>
        <v>??</v>
      </c>
      <c r="R12" s="11" t="s">
        <v>24</v>
      </c>
    </row>
    <row r="13" spans="2:18" x14ac:dyDescent="0.2">
      <c r="B13" s="47"/>
      <c r="C13" s="57"/>
      <c r="D13" s="27"/>
      <c r="E13" s="27"/>
      <c r="F13" s="28"/>
      <c r="G13" s="50" t="s">
        <v>409</v>
      </c>
      <c r="H13" s="115"/>
      <c r="I13" s="25"/>
      <c r="J13" s="27"/>
      <c r="K13" s="50" t="s">
        <v>309</v>
      </c>
      <c r="L13" s="38"/>
      <c r="M13" s="10"/>
      <c r="O13" s="31" t="str">
        <f>C10</f>
        <v>Total Lung Volume (cc)</v>
      </c>
      <c r="P13" s="46" t="str">
        <f>G10</f>
        <v>??</v>
      </c>
      <c r="R13" s="11" t="s">
        <v>25</v>
      </c>
    </row>
    <row r="14" spans="2:18" x14ac:dyDescent="0.2">
      <c r="B14" s="47"/>
      <c r="C14" s="48" t="s">
        <v>76</v>
      </c>
      <c r="D14" s="49"/>
      <c r="E14" s="49"/>
      <c r="F14" s="60"/>
      <c r="G14" s="230" t="str">
        <f>IFERROR(H14*$H$4,"??")</f>
        <v>??</v>
      </c>
      <c r="H14" s="231" t="s">
        <v>310</v>
      </c>
      <c r="I14" s="68" t="b">
        <f>AND((H14&gt;59.99%),(H14&lt;90.01%))</f>
        <v>0</v>
      </c>
      <c r="J14" s="49"/>
      <c r="K14" s="69" t="s">
        <v>410</v>
      </c>
      <c r="L14" s="63" t="str">
        <f>IF(I14=TRUE, "Yes", "No")</f>
        <v>No</v>
      </c>
      <c r="M14" s="10" t="s">
        <v>386</v>
      </c>
      <c r="O14" s="31" t="str">
        <f>C14</f>
        <v>Plan Normalization Value (%)</v>
      </c>
      <c r="P14" s="65" t="str">
        <f>H14</f>
        <v>??</v>
      </c>
      <c r="R14" s="11" t="s">
        <v>28</v>
      </c>
    </row>
    <row r="15" spans="2:18" ht="13.5" thickBot="1" x14ac:dyDescent="0.25">
      <c r="B15" s="24"/>
      <c r="C15" s="48" t="s">
        <v>77</v>
      </c>
      <c r="D15" s="49"/>
      <c r="E15" s="49"/>
      <c r="F15" s="60"/>
      <c r="G15" s="232" t="s">
        <v>310</v>
      </c>
      <c r="H15" s="67" t="str">
        <f>IFERROR(G15/$H$4,"??")</f>
        <v>??</v>
      </c>
      <c r="I15" s="68" t="b">
        <f>AND((H15&gt;111%),(H15&lt;166.8%))</f>
        <v>0</v>
      </c>
      <c r="J15" s="49" t="s">
        <v>302</v>
      </c>
      <c r="K15" s="69" t="s">
        <v>313</v>
      </c>
      <c r="L15" s="63" t="str">
        <f>IF(I15=TRUE, "Yes", "No")</f>
        <v>No</v>
      </c>
      <c r="M15" s="10" t="s">
        <v>314</v>
      </c>
      <c r="O15" s="31" t="str">
        <f>C15</f>
        <v>Dose @COM-PTV (cGy)</v>
      </c>
      <c r="P15" s="65" t="str">
        <f t="shared" ref="P15" si="0">G15</f>
        <v>??</v>
      </c>
      <c r="R15" s="11" t="s">
        <v>29</v>
      </c>
    </row>
    <row r="16" spans="2:18" x14ac:dyDescent="0.2">
      <c r="B16" s="36" t="s">
        <v>315</v>
      </c>
      <c r="C16" s="43"/>
      <c r="D16" s="15"/>
      <c r="E16" s="15"/>
      <c r="F16" s="70"/>
      <c r="G16" s="71"/>
      <c r="H16" s="16"/>
      <c r="I16" s="72"/>
      <c r="J16" s="15"/>
      <c r="K16" s="73"/>
      <c r="L16" s="74"/>
      <c r="M16" s="10"/>
      <c r="O16" s="31" t="str">
        <f>C17</f>
        <v>PTV- Minimum Dose</v>
      </c>
      <c r="P16" s="46" t="str">
        <f>G17</f>
        <v>??</v>
      </c>
      <c r="R16" s="11" t="s">
        <v>30</v>
      </c>
    </row>
    <row r="17" spans="2:18" x14ac:dyDescent="0.2">
      <c r="B17" s="24"/>
      <c r="C17" s="48" t="s">
        <v>78</v>
      </c>
      <c r="D17" s="49"/>
      <c r="E17" s="49"/>
      <c r="F17" s="60"/>
      <c r="G17" s="233" t="s">
        <v>310</v>
      </c>
      <c r="H17" s="75" t="str">
        <f>IFERROR(G17/$H$4,"??")</f>
        <v>??</v>
      </c>
      <c r="I17" s="68" t="b">
        <f>AND((H17&gt;59.99%),(H17&lt;90.01%))</f>
        <v>0</v>
      </c>
      <c r="J17" s="49"/>
      <c r="K17" s="69" t="s">
        <v>410</v>
      </c>
      <c r="L17" s="63" t="str">
        <f>IF(I17=TRUE, "Yes", "No")</f>
        <v>No</v>
      </c>
      <c r="M17" s="10"/>
      <c r="O17" s="31" t="str">
        <f>C18</f>
        <v>PTV - V100(%)</v>
      </c>
      <c r="P17" s="86" t="str">
        <f>H18</f>
        <v>??</v>
      </c>
      <c r="R17" s="11" t="s">
        <v>31</v>
      </c>
    </row>
    <row r="18" spans="2:18" x14ac:dyDescent="0.2">
      <c r="B18" s="24"/>
      <c r="C18" s="57" t="s">
        <v>79</v>
      </c>
      <c r="D18" s="27"/>
      <c r="E18" s="27"/>
      <c r="F18" s="28"/>
      <c r="G18" s="234">
        <f>H4</f>
        <v>5400</v>
      </c>
      <c r="H18" s="235" t="s">
        <v>310</v>
      </c>
      <c r="I18" s="77"/>
      <c r="J18" s="77"/>
      <c r="K18" s="78">
        <v>0.95</v>
      </c>
      <c r="L18" s="95" t="str">
        <f>IF(H18&gt;=K18,"Yes","No")</f>
        <v>Yes</v>
      </c>
      <c r="M18" s="80" t="s">
        <v>411</v>
      </c>
      <c r="O18" s="31" t="str">
        <f>C19</f>
        <v>PTV - V90 (%)</v>
      </c>
      <c r="P18" s="86" t="str">
        <f>H19</f>
        <v>??</v>
      </c>
      <c r="R18" s="11" t="s">
        <v>32</v>
      </c>
    </row>
    <row r="19" spans="2:18" ht="13.5" thickBot="1" x14ac:dyDescent="0.25">
      <c r="B19" s="19"/>
      <c r="C19" s="81" t="s">
        <v>80</v>
      </c>
      <c r="D19" s="20"/>
      <c r="E19" s="20"/>
      <c r="F19" s="21"/>
      <c r="G19" s="236">
        <f>0.9*H4</f>
        <v>4860</v>
      </c>
      <c r="H19" s="237" t="s">
        <v>310</v>
      </c>
      <c r="I19" s="84"/>
      <c r="J19" s="20"/>
      <c r="K19" s="85">
        <v>0.99</v>
      </c>
      <c r="L19" s="103" t="str">
        <f>IF(H19&gt;=K19,"Yes","No")</f>
        <v>Yes</v>
      </c>
      <c r="M19" s="80" t="s">
        <v>412</v>
      </c>
      <c r="O19" s="31" t="str">
        <f>CONCATENATE(C21," ",D21)</f>
        <v>Location V105% - PTV (cc) =</v>
      </c>
      <c r="P19" s="86" t="str">
        <f>G21</f>
        <v>??</v>
      </c>
      <c r="R19" s="11" t="s">
        <v>33</v>
      </c>
    </row>
    <row r="20" spans="2:18" x14ac:dyDescent="0.2">
      <c r="B20" s="47" t="s">
        <v>318</v>
      </c>
      <c r="C20" s="27"/>
      <c r="D20" s="27"/>
      <c r="E20" s="27"/>
      <c r="F20" s="28"/>
      <c r="G20" s="87"/>
      <c r="H20" s="238"/>
      <c r="I20" s="27"/>
      <c r="J20" s="27"/>
      <c r="K20" s="88"/>
      <c r="L20" s="89"/>
      <c r="M20" s="10"/>
      <c r="O20" s="31" t="str">
        <f>CONCATENATE(C22," ",D22)</f>
        <v>Volume V100% (cc) =</v>
      </c>
      <c r="P20" s="86" t="str">
        <f t="shared" ref="P20" si="1">G22</f>
        <v>??</v>
      </c>
      <c r="R20" s="11" t="s">
        <v>34</v>
      </c>
    </row>
    <row r="21" spans="2:18" ht="15.75" x14ac:dyDescent="0.3">
      <c r="B21" s="47" t="s">
        <v>302</v>
      </c>
      <c r="C21" s="90" t="s">
        <v>319</v>
      </c>
      <c r="D21" s="77" t="s">
        <v>320</v>
      </c>
      <c r="E21" s="77"/>
      <c r="F21" s="91"/>
      <c r="G21" s="239" t="s">
        <v>310</v>
      </c>
      <c r="H21" s="197" t="str">
        <f>IFERROR(G21/G9,"??")</f>
        <v>??</v>
      </c>
      <c r="I21" s="77"/>
      <c r="J21" s="77"/>
      <c r="K21" s="94" t="s">
        <v>321</v>
      </c>
      <c r="L21" s="95" t="str">
        <f>IF(H21&lt;=15%,"Yes","No")</f>
        <v>No</v>
      </c>
      <c r="M21" s="10" t="s">
        <v>413</v>
      </c>
      <c r="O21" s="31" t="str">
        <f>CONCATENATE(C24," ",D24)</f>
        <v>Location  D³2cm (%) =</v>
      </c>
      <c r="P21" s="96" t="str">
        <f>G24</f>
        <v>??</v>
      </c>
      <c r="R21" s="11" t="s">
        <v>35</v>
      </c>
    </row>
    <row r="22" spans="2:18" ht="16.5" thickBot="1" x14ac:dyDescent="0.35">
      <c r="B22" s="97" t="s">
        <v>302</v>
      </c>
      <c r="C22" s="98" t="s">
        <v>160</v>
      </c>
      <c r="D22" s="20" t="s">
        <v>323</v>
      </c>
      <c r="E22" s="20"/>
      <c r="F22" s="21"/>
      <c r="G22" s="99" t="s">
        <v>310</v>
      </c>
      <c r="H22" s="100" t="s">
        <v>310</v>
      </c>
      <c r="I22" s="101" t="s">
        <v>302</v>
      </c>
      <c r="J22" s="20"/>
      <c r="K22" s="102" t="s">
        <v>324</v>
      </c>
      <c r="L22" s="114" t="s">
        <v>506</v>
      </c>
      <c r="M22" s="10" t="s">
        <v>325</v>
      </c>
      <c r="O22" s="31" t="str">
        <f>C25</f>
        <v>Volume(R50)</v>
      </c>
      <c r="P22" s="96" t="str">
        <f t="shared" ref="P22" si="2">G25</f>
        <v>??</v>
      </c>
      <c r="R22" s="11" t="s">
        <v>36</v>
      </c>
    </row>
    <row r="23" spans="2:18" x14ac:dyDescent="0.2">
      <c r="B23" s="36" t="s">
        <v>326</v>
      </c>
      <c r="C23" s="15"/>
      <c r="D23" s="15"/>
      <c r="E23" s="15"/>
      <c r="F23" s="16"/>
      <c r="G23" s="73"/>
      <c r="H23" s="240"/>
      <c r="I23" s="15"/>
      <c r="J23" s="15"/>
      <c r="K23" s="73"/>
      <c r="L23" s="74"/>
      <c r="M23" s="10"/>
      <c r="O23" s="31" t="str">
        <f>C29</f>
        <v>Mean Dose (contralateral lung)</v>
      </c>
      <c r="P23" s="96" t="str">
        <f>G29</f>
        <v>??</v>
      </c>
      <c r="R23" s="11" t="s">
        <v>37</v>
      </c>
    </row>
    <row r="24" spans="2:18" ht="14.25" x14ac:dyDescent="0.25">
      <c r="B24" s="47" t="s">
        <v>302</v>
      </c>
      <c r="C24" s="90" t="s">
        <v>414</v>
      </c>
      <c r="D24" s="199" t="s">
        <v>387</v>
      </c>
      <c r="E24" s="77"/>
      <c r="F24" s="91"/>
      <c r="G24" s="120" t="s">
        <v>310</v>
      </c>
      <c r="H24" s="197" t="str">
        <f>IFERROR(G24/H4,"??")</f>
        <v>??</v>
      </c>
      <c r="I24" s="106"/>
      <c r="J24" s="77"/>
      <c r="K24" s="241" t="s">
        <v>310</v>
      </c>
      <c r="L24" s="128" t="s">
        <v>506</v>
      </c>
      <c r="M24" s="64" t="s">
        <v>415</v>
      </c>
      <c r="O24" s="31" t="str">
        <f>C30</f>
        <v>Mean Dose (Total lung)</v>
      </c>
      <c r="P24" s="96" t="str">
        <f t="shared" ref="P24:P27" si="3">G30</f>
        <v>??</v>
      </c>
      <c r="R24" s="11" t="s">
        <v>38</v>
      </c>
    </row>
    <row r="25" spans="2:18" ht="16.5" thickBot="1" x14ac:dyDescent="0.35">
      <c r="B25" s="97" t="s">
        <v>302</v>
      </c>
      <c r="C25" s="98" t="s">
        <v>416</v>
      </c>
      <c r="D25" s="20"/>
      <c r="E25" s="20"/>
      <c r="F25" s="242" t="s">
        <v>417</v>
      </c>
      <c r="G25" s="99" t="s">
        <v>310</v>
      </c>
      <c r="H25" s="243" t="s">
        <v>310</v>
      </c>
      <c r="I25" s="112" t="s">
        <v>302</v>
      </c>
      <c r="J25" s="20"/>
      <c r="K25" s="113" t="s">
        <v>310</v>
      </c>
      <c r="L25" s="114" t="s">
        <v>506</v>
      </c>
      <c r="M25" s="10" t="s">
        <v>418</v>
      </c>
      <c r="O25" s="31" t="str">
        <f>C31</f>
        <v>V20 (Total Lung) in %</v>
      </c>
      <c r="P25" s="96" t="str">
        <f t="shared" si="3"/>
        <v>??</v>
      </c>
      <c r="R25" s="11" t="s">
        <v>39</v>
      </c>
    </row>
    <row r="26" spans="2:18" x14ac:dyDescent="0.2">
      <c r="B26" s="47" t="s">
        <v>332</v>
      </c>
      <c r="C26" s="27"/>
      <c r="D26" s="27"/>
      <c r="E26" s="27"/>
      <c r="F26" s="28"/>
      <c r="G26" s="50" t="s">
        <v>419</v>
      </c>
      <c r="H26" s="115" t="s">
        <v>408</v>
      </c>
      <c r="I26" s="116"/>
      <c r="J26" s="116"/>
      <c r="K26" s="117" t="s">
        <v>334</v>
      </c>
      <c r="L26" s="118"/>
      <c r="M26" s="10"/>
      <c r="O26" s="31" t="str">
        <f>CONCATENATE(C32," ",F32)</f>
        <v>Lung-Basic Function V11.6Gy=</v>
      </c>
      <c r="P26" s="96" t="str">
        <f t="shared" si="3"/>
        <v>??</v>
      </c>
      <c r="R26" s="11" t="s">
        <v>40</v>
      </c>
    </row>
    <row r="27" spans="2:18" ht="13.5" thickBot="1" x14ac:dyDescent="0.25">
      <c r="B27" s="47" t="s">
        <v>302</v>
      </c>
      <c r="C27" s="27"/>
      <c r="D27" s="27"/>
      <c r="E27" s="27"/>
      <c r="F27" s="28"/>
      <c r="G27" s="50" t="s">
        <v>420</v>
      </c>
      <c r="H27" s="238"/>
      <c r="I27" s="116"/>
      <c r="J27" s="116"/>
      <c r="K27" s="244" t="s">
        <v>421</v>
      </c>
      <c r="L27" s="118"/>
      <c r="M27" s="10"/>
      <c r="O27" s="31" t="str">
        <f>CONCATENATE(C33," ",F33)</f>
        <v>Lung-Pneumonitis V12.4Gy=</v>
      </c>
      <c r="P27" s="96" t="str">
        <f t="shared" si="3"/>
        <v>??</v>
      </c>
      <c r="R27" s="11" t="s">
        <v>41</v>
      </c>
    </row>
    <row r="28" spans="2:18" x14ac:dyDescent="0.2">
      <c r="B28" s="47" t="s">
        <v>302</v>
      </c>
      <c r="C28" s="36" t="s">
        <v>337</v>
      </c>
      <c r="D28" s="15"/>
      <c r="E28" s="15"/>
      <c r="F28" s="16"/>
      <c r="G28" s="73"/>
      <c r="H28" s="240"/>
      <c r="I28" s="15"/>
      <c r="J28" s="15"/>
      <c r="K28" s="73"/>
      <c r="L28" s="74"/>
      <c r="M28" s="10"/>
      <c r="O28" s="31" t="str">
        <f>CONCATENATE(C35," ",F35)</f>
        <v>Aorta  (max point dose)</v>
      </c>
      <c r="P28" s="96" t="str">
        <f>G35</f>
        <v>??</v>
      </c>
      <c r="R28" s="11" t="s">
        <v>42</v>
      </c>
    </row>
    <row r="29" spans="2:18" x14ac:dyDescent="0.2">
      <c r="B29" s="24"/>
      <c r="C29" s="24" t="s">
        <v>338</v>
      </c>
      <c r="D29" s="27"/>
      <c r="E29" s="27"/>
      <c r="F29" s="28"/>
      <c r="G29" s="120" t="s">
        <v>310</v>
      </c>
      <c r="H29" s="145"/>
      <c r="I29" s="77"/>
      <c r="J29" s="77"/>
      <c r="K29" s="94"/>
      <c r="L29" s="245"/>
      <c r="M29" s="10"/>
      <c r="O29" s="31" t="str">
        <f>CONCATENATE(C36," ",F35)</f>
        <v>Artery-Pulmnory (max point dose)</v>
      </c>
      <c r="P29" s="96" t="str">
        <f t="shared" ref="P29:P38" si="4">G36</f>
        <v>??</v>
      </c>
      <c r="R29" s="11" t="s">
        <v>43</v>
      </c>
    </row>
    <row r="30" spans="2:18" x14ac:dyDescent="0.2">
      <c r="B30" s="24"/>
      <c r="C30" s="24" t="s">
        <v>339</v>
      </c>
      <c r="D30" s="27"/>
      <c r="E30" s="27"/>
      <c r="F30" s="28"/>
      <c r="G30" s="121" t="s">
        <v>310</v>
      </c>
      <c r="H30" s="246"/>
      <c r="I30" s="123"/>
      <c r="J30" s="123"/>
      <c r="K30" s="124"/>
      <c r="L30" s="247"/>
      <c r="M30" s="10"/>
      <c r="O30" s="31" t="str">
        <f>CONCATENATE(C37," ",F37)</f>
        <v>Spinal Canal (max point dose)</v>
      </c>
      <c r="P30" s="96" t="str">
        <f t="shared" si="4"/>
        <v>??</v>
      </c>
      <c r="R30" s="11" t="s">
        <v>44</v>
      </c>
    </row>
    <row r="31" spans="2:18" ht="13.5" thickBot="1" x14ac:dyDescent="0.25">
      <c r="B31" s="24"/>
      <c r="C31" s="24" t="s">
        <v>340</v>
      </c>
      <c r="D31" s="27"/>
      <c r="E31" s="27"/>
      <c r="F31" s="242" t="s">
        <v>422</v>
      </c>
      <c r="G31" s="248" t="s">
        <v>310</v>
      </c>
      <c r="H31" s="249" t="s">
        <v>302</v>
      </c>
      <c r="I31" s="77"/>
      <c r="J31" s="77"/>
      <c r="K31" s="250" t="s">
        <v>310</v>
      </c>
      <c r="L31" s="128" t="s">
        <v>506</v>
      </c>
      <c r="M31" s="10" t="s">
        <v>343</v>
      </c>
      <c r="O31" s="31" t="str">
        <f>CONCATENATE(C38," ",F37)</f>
        <v>Spinal Canal-PRV 5mm (max point dose)</v>
      </c>
      <c r="P31" s="96" t="str">
        <f t="shared" si="4"/>
        <v>??</v>
      </c>
      <c r="R31" s="11" t="s">
        <v>45</v>
      </c>
    </row>
    <row r="32" spans="2:18" x14ac:dyDescent="0.2">
      <c r="B32" s="24"/>
      <c r="C32" s="24" t="s">
        <v>88</v>
      </c>
      <c r="D32" s="27"/>
      <c r="E32" s="27"/>
      <c r="F32" s="238" t="s">
        <v>423</v>
      </c>
      <c r="G32" s="120" t="s">
        <v>310</v>
      </c>
      <c r="H32" s="130" t="s">
        <v>424</v>
      </c>
      <c r="I32" s="77"/>
      <c r="J32" s="77"/>
      <c r="K32" s="250">
        <v>1500</v>
      </c>
      <c r="L32" s="132" t="str">
        <f>IF(G32&lt;=K32,"Yes","No")</f>
        <v>No</v>
      </c>
      <c r="M32" s="64" t="s">
        <v>425</v>
      </c>
      <c r="O32" s="31" t="str">
        <f>CONCATENATE(C39," ",F39)</f>
        <v>Ipsilat Brach.Plex (max point dose)</v>
      </c>
      <c r="P32" s="96" t="str">
        <f t="shared" si="4"/>
        <v>??</v>
      </c>
      <c r="R32" s="11" t="s">
        <v>46</v>
      </c>
    </row>
    <row r="33" spans="1:18" ht="13.5" thickBot="1" x14ac:dyDescent="0.25">
      <c r="B33" s="24"/>
      <c r="C33" s="24" t="s">
        <v>89</v>
      </c>
      <c r="D33" s="27"/>
      <c r="E33" s="27"/>
      <c r="F33" s="28" t="s">
        <v>426</v>
      </c>
      <c r="G33" s="251" t="s">
        <v>310</v>
      </c>
      <c r="H33" s="130" t="s">
        <v>427</v>
      </c>
      <c r="I33" s="27"/>
      <c r="J33" s="27"/>
      <c r="K33" s="117">
        <v>1000</v>
      </c>
      <c r="L33" s="89" t="str">
        <f>IF(G33&lt;=K33,"Yes","No")</f>
        <v>No</v>
      </c>
      <c r="M33" s="64" t="s">
        <v>428</v>
      </c>
      <c r="O33" s="31" t="str">
        <f>CONCATENATE(C40," ",F40)</f>
        <v>Skin V30Gy=</v>
      </c>
      <c r="P33" s="96" t="str">
        <f t="shared" si="4"/>
        <v>??</v>
      </c>
      <c r="R33" s="11" t="s">
        <v>47</v>
      </c>
    </row>
    <row r="34" spans="1:18" x14ac:dyDescent="0.2">
      <c r="B34" s="47" t="s">
        <v>302</v>
      </c>
      <c r="C34" s="36" t="s">
        <v>347</v>
      </c>
      <c r="D34" s="15"/>
      <c r="E34" s="15"/>
      <c r="F34" s="16"/>
      <c r="G34" s="73"/>
      <c r="H34" s="16"/>
      <c r="I34" s="15"/>
      <c r="J34" s="15"/>
      <c r="K34" s="73"/>
      <c r="L34" s="18"/>
      <c r="M34" s="10"/>
      <c r="O34" s="31" t="str">
        <f>CONCATENATE(C41," ",F41)</f>
        <v>Heart (max point dose)</v>
      </c>
      <c r="P34" s="96" t="str">
        <f t="shared" si="4"/>
        <v>??</v>
      </c>
      <c r="R34" s="11" t="s">
        <v>48</v>
      </c>
    </row>
    <row r="35" spans="1:18" x14ac:dyDescent="0.2">
      <c r="B35" s="24"/>
      <c r="C35" s="136" t="s">
        <v>348</v>
      </c>
      <c r="D35" s="49" t="s">
        <v>302</v>
      </c>
      <c r="E35" s="49"/>
      <c r="F35" s="215" t="s">
        <v>349</v>
      </c>
      <c r="G35" s="138" t="s">
        <v>310</v>
      </c>
      <c r="H35" s="60"/>
      <c r="I35" s="49"/>
      <c r="J35" s="49"/>
      <c r="K35" s="53">
        <v>3000</v>
      </c>
      <c r="L35" s="63" t="str">
        <f t="shared" ref="L35:L46" si="5">IF(G35&lt;=K35,"Yes","No")</f>
        <v>No</v>
      </c>
      <c r="M35" s="10"/>
      <c r="O35" s="31" t="str">
        <f>CONCATENATE(C42," ",F42)</f>
        <v>Esophagus (max point dose)</v>
      </c>
      <c r="P35" s="96" t="str">
        <f t="shared" si="4"/>
        <v>??</v>
      </c>
      <c r="R35" s="11" t="s">
        <v>49</v>
      </c>
    </row>
    <row r="36" spans="1:18" x14ac:dyDescent="0.2">
      <c r="B36" s="24"/>
      <c r="C36" s="134" t="s">
        <v>429</v>
      </c>
      <c r="D36" s="27"/>
      <c r="E36" s="27"/>
      <c r="F36" s="28"/>
      <c r="G36" s="138" t="s">
        <v>310</v>
      </c>
      <c r="H36" s="60"/>
      <c r="I36" s="49"/>
      <c r="J36" s="49"/>
      <c r="K36" s="53">
        <v>3000</v>
      </c>
      <c r="L36" s="63" t="str">
        <f t="shared" si="5"/>
        <v>No</v>
      </c>
      <c r="M36" s="10"/>
      <c r="O36" s="31" t="str">
        <f>CONCATENATE(C43," ",F43)</f>
        <v>*Chestwall (rib) (max point dose)</v>
      </c>
      <c r="P36" s="96" t="str">
        <f t="shared" si="4"/>
        <v>??</v>
      </c>
      <c r="R36" s="11" t="s">
        <v>50</v>
      </c>
    </row>
    <row r="37" spans="1:18" x14ac:dyDescent="0.2">
      <c r="B37" s="24"/>
      <c r="C37" s="153" t="s">
        <v>190</v>
      </c>
      <c r="D37" s="49"/>
      <c r="E37" s="49"/>
      <c r="F37" s="215" t="s">
        <v>349</v>
      </c>
      <c r="G37" s="233" t="s">
        <v>310</v>
      </c>
      <c r="H37" s="252" t="s">
        <v>302</v>
      </c>
      <c r="I37" s="49"/>
      <c r="J37" s="49"/>
      <c r="K37" s="69">
        <v>1800</v>
      </c>
      <c r="L37" s="63" t="str">
        <f t="shared" si="5"/>
        <v>No</v>
      </c>
      <c r="M37" s="10" t="s">
        <v>354</v>
      </c>
      <c r="O37" s="31" t="str">
        <f>CONCATENATE(C43," ",F44)</f>
        <v>*Chestwall (rib) V28.2Gy=</v>
      </c>
      <c r="P37" s="96" t="str">
        <f t="shared" si="4"/>
        <v>??</v>
      </c>
      <c r="R37" s="11" t="s">
        <v>51</v>
      </c>
    </row>
    <row r="38" spans="1:18" x14ac:dyDescent="0.2">
      <c r="B38" s="24"/>
      <c r="C38" s="149" t="s">
        <v>93</v>
      </c>
      <c r="D38" s="77"/>
      <c r="E38" s="77"/>
      <c r="F38" s="91"/>
      <c r="G38" s="120" t="s">
        <v>310</v>
      </c>
      <c r="H38" s="91"/>
      <c r="I38" s="77"/>
      <c r="J38" s="77"/>
      <c r="K38" s="94">
        <v>2000</v>
      </c>
      <c r="L38" s="95" t="str">
        <f t="shared" si="5"/>
        <v>No</v>
      </c>
      <c r="M38" s="10"/>
      <c r="O38" s="31" t="str">
        <f>CONCATENATE(C43," ",F45)</f>
        <v>*Chestwall (rib) V30Gy=</v>
      </c>
      <c r="P38" s="96" t="str">
        <f t="shared" si="4"/>
        <v>??</v>
      </c>
      <c r="R38" s="11" t="s">
        <v>52</v>
      </c>
    </row>
    <row r="39" spans="1:18" x14ac:dyDescent="0.2">
      <c r="B39" s="24"/>
      <c r="C39" s="153" t="s">
        <v>430</v>
      </c>
      <c r="D39" s="49"/>
      <c r="E39" s="49"/>
      <c r="F39" s="215" t="s">
        <v>349</v>
      </c>
      <c r="G39" s="233" t="s">
        <v>310</v>
      </c>
      <c r="H39" s="60"/>
      <c r="I39" s="49"/>
      <c r="J39" s="49"/>
      <c r="K39" s="69">
        <v>2400</v>
      </c>
      <c r="L39" s="63" t="str">
        <f t="shared" si="5"/>
        <v>No</v>
      </c>
      <c r="M39" s="10" t="s">
        <v>392</v>
      </c>
      <c r="O39" s="31" t="str">
        <f>A46</f>
        <v>Trachea</v>
      </c>
      <c r="P39" s="154">
        <f>A47</f>
        <v>0</v>
      </c>
      <c r="R39" s="11" t="s">
        <v>53</v>
      </c>
    </row>
    <row r="40" spans="1:18" ht="15.75" x14ac:dyDescent="0.3">
      <c r="B40" s="24"/>
      <c r="C40" s="253" t="s">
        <v>95</v>
      </c>
      <c r="D40" s="254" t="s">
        <v>431</v>
      </c>
      <c r="E40" s="255"/>
      <c r="F40" s="256" t="s">
        <v>432</v>
      </c>
      <c r="G40" s="257" t="s">
        <v>310</v>
      </c>
      <c r="H40" s="258" t="s">
        <v>302</v>
      </c>
      <c r="I40" s="259"/>
      <c r="J40" s="259"/>
      <c r="K40" s="260">
        <v>10</v>
      </c>
      <c r="L40" s="261" t="str">
        <f t="shared" si="5"/>
        <v>No</v>
      </c>
      <c r="M40" s="10" t="s">
        <v>392</v>
      </c>
      <c r="O40" s="31" t="str">
        <f>B46</f>
        <v>Bronchus</v>
      </c>
      <c r="P40" s="154">
        <f>B47</f>
        <v>0</v>
      </c>
      <c r="R40" s="11" t="s">
        <v>54</v>
      </c>
    </row>
    <row r="41" spans="1:18" x14ac:dyDescent="0.2">
      <c r="B41" s="24"/>
      <c r="C41" s="153" t="s">
        <v>193</v>
      </c>
      <c r="D41" s="49"/>
      <c r="E41" s="49"/>
      <c r="F41" s="215" t="s">
        <v>349</v>
      </c>
      <c r="G41" s="233" t="s">
        <v>310</v>
      </c>
      <c r="H41" s="252" t="s">
        <v>302</v>
      </c>
      <c r="I41" s="49"/>
      <c r="J41" s="49"/>
      <c r="K41" s="69">
        <v>3000</v>
      </c>
      <c r="L41" s="63" t="str">
        <f t="shared" si="5"/>
        <v>No</v>
      </c>
      <c r="M41" s="10" t="s">
        <v>433</v>
      </c>
      <c r="O41" s="31" t="str">
        <f>CONCATENATE(C46," ",C47," ",F46)</f>
        <v>Proximal Trachea and Bronchial Tree (max point dose)</v>
      </c>
      <c r="P41" s="96" t="str">
        <f>G46</f>
        <v>??</v>
      </c>
      <c r="R41" s="11" t="s">
        <v>272</v>
      </c>
    </row>
    <row r="42" spans="1:18" x14ac:dyDescent="0.2">
      <c r="B42" s="24"/>
      <c r="C42" s="153" t="s">
        <v>194</v>
      </c>
      <c r="D42" s="49"/>
      <c r="E42" s="49"/>
      <c r="F42" s="215" t="s">
        <v>349</v>
      </c>
      <c r="G42" s="233" t="s">
        <v>310</v>
      </c>
      <c r="H42" s="60"/>
      <c r="I42" s="49"/>
      <c r="J42" s="49"/>
      <c r="K42" s="69">
        <v>2700</v>
      </c>
      <c r="L42" s="63" t="str">
        <f t="shared" si="5"/>
        <v>No</v>
      </c>
      <c r="M42" s="10" t="s">
        <v>392</v>
      </c>
      <c r="O42" s="31" t="str">
        <f>C48</f>
        <v>Dosimetrist:</v>
      </c>
      <c r="P42" s="169" t="str">
        <f>C49</f>
        <v>??</v>
      </c>
      <c r="R42" s="11" t="s">
        <v>440</v>
      </c>
    </row>
    <row r="43" spans="1:18" x14ac:dyDescent="0.2">
      <c r="B43" s="24"/>
      <c r="C43" s="153" t="s">
        <v>368</v>
      </c>
      <c r="D43" s="49"/>
      <c r="E43" s="49"/>
      <c r="F43" s="215" t="s">
        <v>349</v>
      </c>
      <c r="G43" s="233" t="s">
        <v>310</v>
      </c>
      <c r="H43" s="60"/>
      <c r="I43" s="49"/>
      <c r="J43" s="49"/>
      <c r="K43" s="69">
        <v>3480</v>
      </c>
      <c r="L43" s="63" t="str">
        <f t="shared" si="5"/>
        <v>No</v>
      </c>
      <c r="M43" s="10" t="s">
        <v>354</v>
      </c>
      <c r="O43" s="31" t="str">
        <f>G48</f>
        <v>Physicist:</v>
      </c>
      <c r="P43" s="169" t="str">
        <f>G49</f>
        <v>??</v>
      </c>
      <c r="R43" s="11" t="s">
        <v>268</v>
      </c>
    </row>
    <row r="44" spans="1:18" ht="14.25" x14ac:dyDescent="0.25">
      <c r="B44" s="24"/>
      <c r="C44" s="24"/>
      <c r="D44" s="116" t="s">
        <v>434</v>
      </c>
      <c r="E44" s="27"/>
      <c r="F44" s="175" t="s">
        <v>435</v>
      </c>
      <c r="G44" s="142" t="str">
        <f>IF(G43&lt;=2820,"OK","??")</f>
        <v>??</v>
      </c>
      <c r="H44" s="91"/>
      <c r="I44" s="77"/>
      <c r="J44" s="77"/>
      <c r="K44" s="94">
        <v>1</v>
      </c>
      <c r="L44" s="95" t="str">
        <f>IF(G43&lt;=2820,"Yes",IF(G44&lt;=K44,"Yes","No"))</f>
        <v>No</v>
      </c>
      <c r="M44" s="10" t="s">
        <v>433</v>
      </c>
      <c r="O44" s="31" t="str">
        <f>J48</f>
        <v>Radiation Oncologist:</v>
      </c>
      <c r="P44" s="169" t="str">
        <f>K49</f>
        <v>??</v>
      </c>
      <c r="R44" s="11" t="s">
        <v>441</v>
      </c>
    </row>
    <row r="45" spans="1:18" ht="15" thickBot="1" x14ac:dyDescent="0.3">
      <c r="B45" s="24"/>
      <c r="C45" s="24"/>
      <c r="D45" s="262" t="s">
        <v>436</v>
      </c>
      <c r="E45" s="158" t="s">
        <v>302</v>
      </c>
      <c r="F45" s="263" t="s">
        <v>363</v>
      </c>
      <c r="G45" s="121" t="str">
        <f>IF(G43&lt;=3000,"OK","??")</f>
        <v>??</v>
      </c>
      <c r="H45" s="122"/>
      <c r="I45" s="123"/>
      <c r="J45" s="123"/>
      <c r="K45" s="124">
        <v>30</v>
      </c>
      <c r="L45" s="95" t="str">
        <f>IF(G43&lt;=3000,"Yes",IF(G45&lt;=K45,"Yes","No"))</f>
        <v>No</v>
      </c>
      <c r="M45" s="10"/>
      <c r="O45" s="31" t="str">
        <f>B50</f>
        <v>NOTES:</v>
      </c>
      <c r="P45" s="169">
        <f>C50</f>
        <v>0</v>
      </c>
      <c r="R45" s="11" t="s">
        <v>437</v>
      </c>
    </row>
    <row r="46" spans="1:18" ht="13.5" thickBot="1" x14ac:dyDescent="0.25">
      <c r="A46" s="160" t="s">
        <v>196</v>
      </c>
      <c r="B46" s="161" t="s">
        <v>371</v>
      </c>
      <c r="C46" s="153" t="s">
        <v>372</v>
      </c>
      <c r="D46" s="49"/>
      <c r="E46" s="49"/>
      <c r="F46" s="215" t="s">
        <v>349</v>
      </c>
      <c r="G46" s="233" t="s">
        <v>310</v>
      </c>
      <c r="H46" s="60" t="s">
        <v>302</v>
      </c>
      <c r="I46" s="49"/>
      <c r="J46" s="49"/>
      <c r="K46" s="69">
        <v>3000</v>
      </c>
      <c r="L46" s="63" t="str">
        <f t="shared" si="5"/>
        <v>No</v>
      </c>
      <c r="M46" s="10" t="s">
        <v>433</v>
      </c>
      <c r="O46" s="225"/>
    </row>
    <row r="47" spans="1:18" ht="13.5" thickBot="1" x14ac:dyDescent="0.25">
      <c r="A47" s="170">
        <v>0</v>
      </c>
      <c r="B47" s="171">
        <v>0</v>
      </c>
      <c r="C47" s="24" t="s">
        <v>373</v>
      </c>
      <c r="D47" s="27"/>
      <c r="E47" s="27"/>
      <c r="F47" s="213"/>
      <c r="G47" s="251" t="s">
        <v>302</v>
      </c>
      <c r="H47" s="28"/>
      <c r="I47" s="27"/>
      <c r="J47" s="27"/>
      <c r="K47" s="87"/>
      <c r="L47" s="89"/>
      <c r="M47" s="10"/>
      <c r="O47" s="225"/>
    </row>
    <row r="48" spans="1:18" x14ac:dyDescent="0.2">
      <c r="B48" s="24"/>
      <c r="C48" s="43" t="s">
        <v>106</v>
      </c>
      <c r="D48" s="15"/>
      <c r="E48" s="15"/>
      <c r="F48" s="16"/>
      <c r="G48" s="17" t="s">
        <v>107</v>
      </c>
      <c r="H48" s="16"/>
      <c r="I48" s="15"/>
      <c r="J48" s="43" t="s">
        <v>108</v>
      </c>
      <c r="K48" s="16"/>
      <c r="L48" s="18"/>
      <c r="M48" s="10"/>
      <c r="O48" s="225"/>
    </row>
    <row r="49" spans="2:15" x14ac:dyDescent="0.2">
      <c r="B49" s="24"/>
      <c r="C49" s="177" t="s">
        <v>310</v>
      </c>
      <c r="D49" s="27"/>
      <c r="E49" s="27"/>
      <c r="F49" s="28"/>
      <c r="G49" s="177" t="s">
        <v>310</v>
      </c>
      <c r="H49" s="28"/>
      <c r="I49" s="27"/>
      <c r="J49" s="27"/>
      <c r="K49" s="177" t="s">
        <v>310</v>
      </c>
      <c r="L49" s="38"/>
      <c r="M49" s="10"/>
      <c r="O49" s="225"/>
    </row>
    <row r="50" spans="2:15" x14ac:dyDescent="0.2">
      <c r="B50" s="47" t="s">
        <v>380</v>
      </c>
      <c r="C50" s="178"/>
      <c r="D50" s="178"/>
      <c r="E50" s="178"/>
      <c r="F50" s="177"/>
      <c r="G50" s="177"/>
      <c r="H50" s="177"/>
      <c r="I50" s="178"/>
      <c r="J50" s="178"/>
      <c r="K50" s="177"/>
      <c r="L50" s="30"/>
      <c r="M50" s="10"/>
      <c r="O50" s="225"/>
    </row>
    <row r="51" spans="2:15" ht="13.5" thickBot="1" x14ac:dyDescent="0.25">
      <c r="B51" s="19"/>
      <c r="C51" s="20"/>
      <c r="D51" s="20"/>
      <c r="E51" s="20"/>
      <c r="F51" s="180" t="s">
        <v>381</v>
      </c>
      <c r="G51" s="181" t="s">
        <v>382</v>
      </c>
      <c r="H51" s="180"/>
      <c r="I51" s="181"/>
      <c r="J51" s="181"/>
      <c r="K51" s="180"/>
      <c r="L51" s="182"/>
      <c r="M51" s="10"/>
      <c r="O51" s="225"/>
    </row>
    <row r="52" spans="2:15" x14ac:dyDescent="0.2">
      <c r="B52" s="183" t="s">
        <v>383</v>
      </c>
      <c r="C52" s="80"/>
      <c r="D52" s="80"/>
      <c r="E52" s="80"/>
      <c r="F52" s="184"/>
      <c r="G52" s="184"/>
      <c r="H52" s="184"/>
      <c r="I52" s="80"/>
      <c r="J52" s="80"/>
      <c r="K52" s="184"/>
      <c r="L52" s="184"/>
      <c r="M52" s="10"/>
      <c r="O52" s="225"/>
    </row>
    <row r="53" spans="2:15" x14ac:dyDescent="0.2">
      <c r="B53" s="80"/>
      <c r="C53" s="80"/>
      <c r="D53" s="80"/>
      <c r="E53" s="80"/>
      <c r="F53" s="184"/>
      <c r="G53" s="184"/>
      <c r="H53" s="184"/>
      <c r="I53" s="80"/>
      <c r="J53" s="80"/>
      <c r="K53" s="184"/>
      <c r="L53" s="184"/>
      <c r="M53" s="10"/>
      <c r="O53" s="225"/>
    </row>
    <row r="55" spans="2:15" x14ac:dyDescent="0.2">
      <c r="F55" s="264"/>
      <c r="G55" s="265"/>
      <c r="H55" s="266"/>
      <c r="I55" s="267"/>
      <c r="J55" s="267"/>
      <c r="K55" s="265"/>
      <c r="L55" s="265"/>
    </row>
  </sheetData>
  <sheetProtection formatCells="0" formatColumns="0" formatRows="0"/>
  <pageMargins left="0.75" right="0.75" top="1" bottom="1" header="0.5" footer="0.5"/>
  <pageSetup scale="8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44"/>
  <sheetViews>
    <sheetView workbookViewId="0">
      <selection activeCell="Q1" sqref="Q1:Q1048576"/>
    </sheetView>
  </sheetViews>
  <sheetFormatPr defaultRowHeight="12.7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0</v>
      </c>
      <c r="B2" s="2" t="s">
        <v>17</v>
      </c>
      <c r="C2" s="2" t="s">
        <v>18</v>
      </c>
      <c r="D2" s="2" t="s">
        <v>58</v>
      </c>
      <c r="E2" s="2" t="s">
        <v>65</v>
      </c>
      <c r="F2" s="2" t="s">
        <v>66</v>
      </c>
      <c r="G2" s="2" t="s">
        <v>109</v>
      </c>
      <c r="H2" s="2" t="s">
        <v>152</v>
      </c>
      <c r="I2" s="2" t="s">
        <v>153</v>
      </c>
      <c r="J2" s="2" t="s">
        <v>154</v>
      </c>
      <c r="K2" s="2" t="s">
        <v>155</v>
      </c>
      <c r="L2" s="2" t="s">
        <v>156</v>
      </c>
      <c r="M2" s="2"/>
      <c r="N2" s="2"/>
      <c r="O2" s="2"/>
      <c r="P2" s="2"/>
      <c r="Q2" s="2" t="s">
        <v>174</v>
      </c>
      <c r="R2" s="2" t="s">
        <v>198</v>
      </c>
    </row>
    <row r="3" spans="1:18" x14ac:dyDescent="0.2">
      <c r="A3" s="1">
        <v>1</v>
      </c>
      <c r="B3" s="2" t="s">
        <v>17</v>
      </c>
      <c r="C3" s="2" t="s">
        <v>19</v>
      </c>
      <c r="D3" s="2" t="s">
        <v>59</v>
      </c>
      <c r="E3" s="2" t="s">
        <v>65</v>
      </c>
      <c r="F3" s="2" t="s">
        <v>67</v>
      </c>
      <c r="G3" s="2" t="s">
        <v>110</v>
      </c>
      <c r="H3" s="2" t="s">
        <v>152</v>
      </c>
      <c r="I3" s="2" t="s">
        <v>153</v>
      </c>
      <c r="J3" s="2" t="s">
        <v>154</v>
      </c>
      <c r="K3" s="2" t="s">
        <v>155</v>
      </c>
      <c r="L3" s="2" t="s">
        <v>156</v>
      </c>
      <c r="M3" s="2"/>
      <c r="N3" s="2"/>
      <c r="O3" s="2"/>
      <c r="P3" s="2"/>
      <c r="Q3" s="2" t="s">
        <v>175</v>
      </c>
      <c r="R3" s="2" t="s">
        <v>198</v>
      </c>
    </row>
    <row r="4" spans="1:18" x14ac:dyDescent="0.2">
      <c r="A4" s="1">
        <v>2</v>
      </c>
      <c r="B4" s="2" t="s">
        <v>17</v>
      </c>
      <c r="C4" s="2" t="s">
        <v>20</v>
      </c>
      <c r="D4" s="2" t="s">
        <v>59</v>
      </c>
      <c r="E4" s="2" t="s">
        <v>65</v>
      </c>
      <c r="F4" s="2" t="s">
        <v>68</v>
      </c>
      <c r="G4" s="2" t="s">
        <v>111</v>
      </c>
      <c r="H4" s="2" t="s">
        <v>152</v>
      </c>
      <c r="I4" s="2" t="s">
        <v>153</v>
      </c>
      <c r="J4" s="2" t="s">
        <v>154</v>
      </c>
      <c r="K4" s="2" t="s">
        <v>155</v>
      </c>
      <c r="L4" s="2" t="s">
        <v>156</v>
      </c>
      <c r="M4" s="2"/>
      <c r="N4" s="2"/>
      <c r="O4" s="2"/>
      <c r="P4" s="2"/>
      <c r="Q4" s="2" t="s">
        <v>176</v>
      </c>
      <c r="R4" s="2" t="s">
        <v>198</v>
      </c>
    </row>
    <row r="5" spans="1:18" x14ac:dyDescent="0.2">
      <c r="A5" s="1">
        <v>3</v>
      </c>
      <c r="B5" s="2" t="s">
        <v>17</v>
      </c>
      <c r="C5" s="2" t="s">
        <v>21</v>
      </c>
      <c r="D5" s="2" t="s">
        <v>59</v>
      </c>
      <c r="E5" s="2" t="s">
        <v>65</v>
      </c>
      <c r="F5" s="2" t="s">
        <v>69</v>
      </c>
      <c r="G5" s="2" t="s">
        <v>112</v>
      </c>
      <c r="H5" s="2" t="s">
        <v>152</v>
      </c>
      <c r="I5" s="2" t="s">
        <v>153</v>
      </c>
      <c r="J5" s="2" t="s">
        <v>154</v>
      </c>
      <c r="K5" s="2" t="s">
        <v>155</v>
      </c>
      <c r="L5" s="2" t="s">
        <v>156</v>
      </c>
      <c r="M5" s="2"/>
      <c r="N5" s="2"/>
      <c r="O5" s="2"/>
      <c r="P5" s="2"/>
      <c r="Q5" s="2" t="s">
        <v>177</v>
      </c>
      <c r="R5" s="2" t="s">
        <v>198</v>
      </c>
    </row>
    <row r="6" spans="1:18" x14ac:dyDescent="0.2">
      <c r="A6" s="1">
        <v>4</v>
      </c>
      <c r="B6" s="2" t="s">
        <v>17</v>
      </c>
      <c r="C6" s="2" t="s">
        <v>22</v>
      </c>
      <c r="D6" s="2" t="s">
        <v>60</v>
      </c>
      <c r="E6" s="2" t="s">
        <v>65</v>
      </c>
      <c r="F6" s="2" t="s">
        <v>70</v>
      </c>
      <c r="G6" s="2" t="s">
        <v>113</v>
      </c>
      <c r="H6" s="2" t="s">
        <v>152</v>
      </c>
      <c r="I6" s="2" t="s">
        <v>153</v>
      </c>
      <c r="J6" s="2" t="s">
        <v>154</v>
      </c>
      <c r="K6" s="2" t="s">
        <v>155</v>
      </c>
      <c r="L6" s="2" t="s">
        <v>156</v>
      </c>
      <c r="M6" s="2" t="s">
        <v>157</v>
      </c>
      <c r="N6" s="2" t="s">
        <v>160</v>
      </c>
      <c r="O6" s="2"/>
      <c r="P6" s="2"/>
      <c r="Q6" s="2" t="s">
        <v>178</v>
      </c>
      <c r="R6" s="2" t="s">
        <v>199</v>
      </c>
    </row>
    <row r="7" spans="1:18" x14ac:dyDescent="0.2">
      <c r="A7" s="1">
        <v>5</v>
      </c>
      <c r="B7" s="2" t="s">
        <v>17</v>
      </c>
      <c r="C7" s="2" t="s">
        <v>23</v>
      </c>
      <c r="D7" s="2" t="s">
        <v>60</v>
      </c>
      <c r="E7" s="2" t="s">
        <v>65</v>
      </c>
      <c r="F7" s="2" t="s">
        <v>71</v>
      </c>
      <c r="G7" s="2" t="s">
        <v>114</v>
      </c>
      <c r="H7" s="2" t="s">
        <v>152</v>
      </c>
      <c r="I7" s="2" t="s">
        <v>153</v>
      </c>
      <c r="J7" s="2" t="s">
        <v>154</v>
      </c>
      <c r="K7" s="2" t="s">
        <v>155</v>
      </c>
      <c r="L7" s="2" t="s">
        <v>156</v>
      </c>
      <c r="M7" s="2" t="s">
        <v>157</v>
      </c>
      <c r="N7" s="2" t="s">
        <v>160</v>
      </c>
      <c r="O7" s="2"/>
      <c r="P7" s="2"/>
      <c r="Q7" s="2" t="s">
        <v>179</v>
      </c>
      <c r="R7" s="2" t="s">
        <v>199</v>
      </c>
    </row>
    <row r="8" spans="1:18" x14ac:dyDescent="0.2">
      <c r="A8" s="1">
        <v>6</v>
      </c>
      <c r="B8" s="2" t="s">
        <v>17</v>
      </c>
      <c r="C8" s="2" t="s">
        <v>24</v>
      </c>
      <c r="D8" s="2" t="s">
        <v>60</v>
      </c>
      <c r="E8" s="2" t="s">
        <v>65</v>
      </c>
      <c r="F8" s="2" t="s">
        <v>72</v>
      </c>
      <c r="G8" s="2" t="s">
        <v>115</v>
      </c>
      <c r="H8" s="2" t="s">
        <v>152</v>
      </c>
      <c r="I8" s="2" t="s">
        <v>153</v>
      </c>
      <c r="J8" s="2" t="s">
        <v>154</v>
      </c>
      <c r="K8" s="2" t="s">
        <v>155</v>
      </c>
      <c r="L8" s="2" t="s">
        <v>156</v>
      </c>
      <c r="M8" s="2" t="s">
        <v>157</v>
      </c>
      <c r="N8" s="2" t="s">
        <v>160</v>
      </c>
      <c r="O8" s="2"/>
      <c r="P8" s="2"/>
      <c r="Q8" s="2" t="s">
        <v>180</v>
      </c>
      <c r="R8" s="2" t="s">
        <v>199</v>
      </c>
    </row>
    <row r="9" spans="1:18" x14ac:dyDescent="0.2">
      <c r="A9" s="1">
        <v>7</v>
      </c>
      <c r="B9" s="2" t="s">
        <v>17</v>
      </c>
      <c r="C9" s="2" t="s">
        <v>25</v>
      </c>
      <c r="D9" s="2" t="s">
        <v>60</v>
      </c>
      <c r="E9" s="2" t="s">
        <v>65</v>
      </c>
      <c r="F9" s="2" t="s">
        <v>73</v>
      </c>
      <c r="G9" s="2" t="s">
        <v>116</v>
      </c>
      <c r="H9" s="2" t="s">
        <v>152</v>
      </c>
      <c r="I9" s="2" t="s">
        <v>153</v>
      </c>
      <c r="J9" s="2" t="s">
        <v>154</v>
      </c>
      <c r="K9" s="2" t="s">
        <v>155</v>
      </c>
      <c r="L9" s="2" t="s">
        <v>156</v>
      </c>
      <c r="M9" s="2" t="s">
        <v>157</v>
      </c>
      <c r="N9" s="2" t="s">
        <v>160</v>
      </c>
      <c r="O9" s="2"/>
      <c r="P9" s="2" t="s">
        <v>172</v>
      </c>
      <c r="Q9" s="2" t="s">
        <v>181</v>
      </c>
      <c r="R9" s="2" t="s">
        <v>199</v>
      </c>
    </row>
    <row r="10" spans="1:18" x14ac:dyDescent="0.2">
      <c r="A10" s="1">
        <v>8</v>
      </c>
      <c r="B10" s="2" t="s">
        <v>17</v>
      </c>
      <c r="C10" s="2" t="s">
        <v>26</v>
      </c>
      <c r="D10" s="2" t="s">
        <v>58</v>
      </c>
      <c r="E10" s="2" t="s">
        <v>65</v>
      </c>
      <c r="F10" s="2" t="s">
        <v>74</v>
      </c>
      <c r="G10" s="2" t="s">
        <v>117</v>
      </c>
      <c r="H10" s="2" t="s">
        <v>152</v>
      </c>
      <c r="I10" s="2" t="s">
        <v>153</v>
      </c>
      <c r="J10" s="2" t="s">
        <v>154</v>
      </c>
      <c r="K10" s="2" t="s">
        <v>155</v>
      </c>
      <c r="L10" s="2" t="s">
        <v>156</v>
      </c>
      <c r="M10" s="2" t="s">
        <v>158</v>
      </c>
      <c r="N10" s="2"/>
      <c r="O10" s="2"/>
      <c r="P10" s="2"/>
      <c r="Q10" s="2" t="s">
        <v>182</v>
      </c>
      <c r="R10" s="2" t="s">
        <v>198</v>
      </c>
    </row>
    <row r="11" spans="1:18" x14ac:dyDescent="0.2">
      <c r="A11" s="1">
        <v>9</v>
      </c>
      <c r="B11" s="2" t="s">
        <v>17</v>
      </c>
      <c r="C11" s="2" t="s">
        <v>27</v>
      </c>
      <c r="D11" s="2" t="s">
        <v>61</v>
      </c>
      <c r="E11" s="2" t="s">
        <v>65</v>
      </c>
      <c r="F11" s="2" t="s">
        <v>75</v>
      </c>
      <c r="G11" s="2" t="s">
        <v>118</v>
      </c>
      <c r="H11" s="2" t="s">
        <v>152</v>
      </c>
      <c r="I11" s="2" t="s">
        <v>153</v>
      </c>
      <c r="J11" s="2" t="s">
        <v>154</v>
      </c>
      <c r="K11" s="2" t="s">
        <v>155</v>
      </c>
      <c r="L11" s="2" t="s">
        <v>156</v>
      </c>
      <c r="M11" s="2"/>
      <c r="N11" s="2"/>
      <c r="O11" s="2"/>
      <c r="P11" s="2"/>
      <c r="Q11" s="2" t="s">
        <v>118</v>
      </c>
      <c r="R11" s="2" t="s">
        <v>198</v>
      </c>
    </row>
    <row r="12" spans="1:18" x14ac:dyDescent="0.2">
      <c r="A12" s="1">
        <v>10</v>
      </c>
      <c r="B12" s="2" t="s">
        <v>17</v>
      </c>
      <c r="C12" s="2" t="s">
        <v>28</v>
      </c>
      <c r="D12" s="2" t="s">
        <v>62</v>
      </c>
      <c r="E12" s="2" t="s">
        <v>65</v>
      </c>
      <c r="F12" s="2" t="s">
        <v>76</v>
      </c>
      <c r="G12" s="2" t="s">
        <v>119</v>
      </c>
      <c r="H12" s="2" t="s">
        <v>152</v>
      </c>
      <c r="I12" s="2" t="s">
        <v>153</v>
      </c>
      <c r="J12" s="2" t="s">
        <v>154</v>
      </c>
      <c r="K12" s="2" t="s">
        <v>155</v>
      </c>
      <c r="L12" s="2" t="s">
        <v>156</v>
      </c>
      <c r="M12" s="2" t="s">
        <v>159</v>
      </c>
      <c r="N12" s="2"/>
      <c r="O12" s="2"/>
      <c r="P12" s="2"/>
      <c r="Q12" s="2" t="s">
        <v>119</v>
      </c>
      <c r="R12" s="2" t="s">
        <v>198</v>
      </c>
    </row>
    <row r="13" spans="1:18" x14ac:dyDescent="0.2">
      <c r="A13" s="1">
        <v>11</v>
      </c>
      <c r="B13" s="2" t="s">
        <v>17</v>
      </c>
      <c r="C13" s="2" t="s">
        <v>29</v>
      </c>
      <c r="D13" s="2" t="s">
        <v>63</v>
      </c>
      <c r="E13" s="2" t="s">
        <v>65</v>
      </c>
      <c r="F13" s="2" t="s">
        <v>77</v>
      </c>
      <c r="G13" s="2" t="s">
        <v>120</v>
      </c>
      <c r="H13" s="2" t="s">
        <v>152</v>
      </c>
      <c r="I13" s="2" t="s">
        <v>153</v>
      </c>
      <c r="J13" s="2" t="s">
        <v>154</v>
      </c>
      <c r="K13" s="2" t="s">
        <v>155</v>
      </c>
      <c r="L13" s="2" t="s">
        <v>156</v>
      </c>
      <c r="M13" s="2" t="s">
        <v>159</v>
      </c>
      <c r="N13" s="2"/>
      <c r="O13" s="2"/>
      <c r="P13" s="2"/>
      <c r="Q13" s="2" t="s">
        <v>183</v>
      </c>
      <c r="R13" s="2" t="s">
        <v>200</v>
      </c>
    </row>
    <row r="14" spans="1:18" x14ac:dyDescent="0.2">
      <c r="A14" s="1">
        <v>12</v>
      </c>
      <c r="B14" s="2" t="s">
        <v>17</v>
      </c>
      <c r="C14" s="2" t="s">
        <v>30</v>
      </c>
      <c r="D14" s="2" t="s">
        <v>62</v>
      </c>
      <c r="E14" s="2" t="s">
        <v>65</v>
      </c>
      <c r="F14" s="2" t="s">
        <v>78</v>
      </c>
      <c r="G14" s="2" t="s">
        <v>121</v>
      </c>
      <c r="H14" s="2" t="s">
        <v>152</v>
      </c>
      <c r="I14" s="2" t="s">
        <v>153</v>
      </c>
      <c r="J14" s="2" t="s">
        <v>154</v>
      </c>
      <c r="K14" s="2" t="s">
        <v>155</v>
      </c>
      <c r="L14" s="2" t="s">
        <v>156</v>
      </c>
      <c r="M14" s="2" t="s">
        <v>158</v>
      </c>
      <c r="N14" s="2" t="s">
        <v>161</v>
      </c>
      <c r="O14" s="2"/>
      <c r="P14" s="2"/>
      <c r="Q14" s="2" t="s">
        <v>180</v>
      </c>
      <c r="R14" s="2" t="s">
        <v>199</v>
      </c>
    </row>
    <row r="15" spans="1:18" x14ac:dyDescent="0.2">
      <c r="A15" s="1">
        <v>13</v>
      </c>
      <c r="B15" s="2" t="s">
        <v>17</v>
      </c>
      <c r="C15" s="2" t="s">
        <v>31</v>
      </c>
      <c r="D15" s="2" t="s">
        <v>62</v>
      </c>
      <c r="E15" s="2" t="s">
        <v>65</v>
      </c>
      <c r="F15" s="2" t="s">
        <v>79</v>
      </c>
      <c r="G15" s="2" t="s">
        <v>122</v>
      </c>
      <c r="H15" s="2" t="s">
        <v>152</v>
      </c>
      <c r="I15" s="2" t="s">
        <v>153</v>
      </c>
      <c r="J15" s="2" t="s">
        <v>154</v>
      </c>
      <c r="K15" s="2" t="s">
        <v>155</v>
      </c>
      <c r="L15" s="2" t="s">
        <v>156</v>
      </c>
      <c r="M15" s="2" t="s">
        <v>159</v>
      </c>
      <c r="N15" s="2" t="s">
        <v>162</v>
      </c>
      <c r="O15" s="2"/>
      <c r="P15" s="2"/>
      <c r="Q15" s="2" t="s">
        <v>180</v>
      </c>
      <c r="R15" s="2" t="s">
        <v>199</v>
      </c>
    </row>
    <row r="16" spans="1:18" x14ac:dyDescent="0.2">
      <c r="A16" s="1">
        <v>14</v>
      </c>
      <c r="B16" s="2" t="s">
        <v>17</v>
      </c>
      <c r="C16" s="2" t="s">
        <v>32</v>
      </c>
      <c r="D16" s="2" t="s">
        <v>62</v>
      </c>
      <c r="E16" s="2" t="s">
        <v>65</v>
      </c>
      <c r="F16" s="2" t="s">
        <v>80</v>
      </c>
      <c r="G16" s="2" t="s">
        <v>123</v>
      </c>
      <c r="H16" s="2" t="s">
        <v>152</v>
      </c>
      <c r="I16" s="2" t="s">
        <v>153</v>
      </c>
      <c r="J16" s="2" t="s">
        <v>154</v>
      </c>
      <c r="K16" s="2" t="s">
        <v>155</v>
      </c>
      <c r="L16" s="2" t="s">
        <v>156</v>
      </c>
      <c r="M16" s="2" t="s">
        <v>159</v>
      </c>
      <c r="N16" s="2" t="s">
        <v>163</v>
      </c>
      <c r="O16" s="2"/>
      <c r="P16" s="2"/>
      <c r="Q16" s="2" t="s">
        <v>180</v>
      </c>
      <c r="R16" s="2" t="s">
        <v>199</v>
      </c>
    </row>
    <row r="17" spans="1:18" x14ac:dyDescent="0.2">
      <c r="A17" s="1">
        <v>15</v>
      </c>
      <c r="B17" s="2" t="s">
        <v>17</v>
      </c>
      <c r="C17" s="2" t="s">
        <v>33</v>
      </c>
      <c r="D17" s="2" t="s">
        <v>60</v>
      </c>
      <c r="E17" s="2" t="s">
        <v>65</v>
      </c>
      <c r="F17" s="2" t="s">
        <v>81</v>
      </c>
      <c r="G17" s="2" t="s">
        <v>124</v>
      </c>
      <c r="H17" s="2" t="s">
        <v>152</v>
      </c>
      <c r="I17" s="2" t="s">
        <v>153</v>
      </c>
      <c r="J17" s="2" t="s">
        <v>154</v>
      </c>
      <c r="K17" s="2" t="s">
        <v>155</v>
      </c>
      <c r="L17" s="2" t="s">
        <v>156</v>
      </c>
      <c r="M17" s="2" t="s">
        <v>157</v>
      </c>
      <c r="N17" s="2" t="s">
        <v>160</v>
      </c>
      <c r="O17" s="2"/>
      <c r="P17" s="2"/>
      <c r="Q17" s="2" t="s">
        <v>184</v>
      </c>
      <c r="R17" s="2" t="s">
        <v>199</v>
      </c>
    </row>
    <row r="18" spans="1:18" x14ac:dyDescent="0.2">
      <c r="A18" s="1">
        <v>16</v>
      </c>
      <c r="B18" s="2" t="s">
        <v>17</v>
      </c>
      <c r="C18" s="2" t="s">
        <v>34</v>
      </c>
      <c r="D18" s="2" t="s">
        <v>60</v>
      </c>
      <c r="E18" s="2" t="s">
        <v>65</v>
      </c>
      <c r="F18" s="2" t="s">
        <v>82</v>
      </c>
      <c r="G18" s="2" t="s">
        <v>125</v>
      </c>
      <c r="H18" s="2" t="s">
        <v>152</v>
      </c>
      <c r="I18" s="2" t="s">
        <v>153</v>
      </c>
      <c r="J18" s="2" t="s">
        <v>154</v>
      </c>
      <c r="K18" s="2" t="s">
        <v>155</v>
      </c>
      <c r="L18" s="2" t="s">
        <v>156</v>
      </c>
      <c r="M18" s="2" t="s">
        <v>157</v>
      </c>
      <c r="N18" s="2" t="s">
        <v>160</v>
      </c>
      <c r="O18" s="2"/>
      <c r="P18" s="2"/>
      <c r="Q18" s="2" t="s">
        <v>185</v>
      </c>
      <c r="R18" s="2" t="s">
        <v>199</v>
      </c>
    </row>
    <row r="19" spans="1:18" x14ac:dyDescent="0.2">
      <c r="A19" s="1">
        <v>17</v>
      </c>
      <c r="B19" s="2" t="s">
        <v>17</v>
      </c>
      <c r="C19" s="2" t="s">
        <v>35</v>
      </c>
      <c r="D19" s="2" t="s">
        <v>64</v>
      </c>
      <c r="E19" s="2" t="s">
        <v>65</v>
      </c>
      <c r="F19" s="2" t="s">
        <v>83</v>
      </c>
      <c r="G19" s="2" t="s">
        <v>126</v>
      </c>
      <c r="H19" s="2" t="s">
        <v>152</v>
      </c>
      <c r="I19" s="2" t="s">
        <v>153</v>
      </c>
      <c r="J19" s="2" t="s">
        <v>154</v>
      </c>
      <c r="K19" s="2" t="s">
        <v>155</v>
      </c>
      <c r="L19" s="2" t="s">
        <v>156</v>
      </c>
      <c r="M19" s="2" t="s">
        <v>159</v>
      </c>
      <c r="N19" s="2" t="s">
        <v>164</v>
      </c>
      <c r="O19" s="2"/>
      <c r="P19" s="2"/>
      <c r="Q19" s="2" t="s">
        <v>186</v>
      </c>
      <c r="R19" s="2" t="s">
        <v>199</v>
      </c>
    </row>
    <row r="20" spans="1:18" x14ac:dyDescent="0.2">
      <c r="A20" s="1">
        <v>18</v>
      </c>
      <c r="B20" s="2" t="s">
        <v>17</v>
      </c>
      <c r="C20" s="2" t="s">
        <v>36</v>
      </c>
      <c r="D20" s="2" t="s">
        <v>60</v>
      </c>
      <c r="E20" s="2" t="s">
        <v>65</v>
      </c>
      <c r="F20" s="2" t="s">
        <v>84</v>
      </c>
      <c r="G20" s="2" t="s">
        <v>127</v>
      </c>
      <c r="H20" s="2" t="s">
        <v>152</v>
      </c>
      <c r="I20" s="2" t="s">
        <v>153</v>
      </c>
      <c r="J20" s="2" t="s">
        <v>154</v>
      </c>
      <c r="K20" s="2" t="s">
        <v>155</v>
      </c>
      <c r="L20" s="2" t="s">
        <v>156</v>
      </c>
      <c r="M20" s="2" t="s">
        <v>157</v>
      </c>
      <c r="N20" s="2" t="s">
        <v>160</v>
      </c>
      <c r="O20" s="2"/>
      <c r="P20" s="2"/>
      <c r="Q20" s="2" t="s">
        <v>187</v>
      </c>
      <c r="R20" s="2" t="s">
        <v>199</v>
      </c>
    </row>
    <row r="21" spans="1:18" x14ac:dyDescent="0.2">
      <c r="A21" s="1">
        <v>19</v>
      </c>
      <c r="B21" s="2" t="s">
        <v>17</v>
      </c>
      <c r="C21" s="2" t="s">
        <v>37</v>
      </c>
      <c r="D21" s="2" t="s">
        <v>64</v>
      </c>
      <c r="E21" s="2" t="s">
        <v>65</v>
      </c>
      <c r="F21" s="2" t="s">
        <v>85</v>
      </c>
      <c r="G21" s="2" t="s">
        <v>128</v>
      </c>
      <c r="H21" s="2" t="s">
        <v>152</v>
      </c>
      <c r="I21" s="2" t="s">
        <v>153</v>
      </c>
      <c r="J21" s="2" t="s">
        <v>154</v>
      </c>
      <c r="K21" s="2" t="s">
        <v>155</v>
      </c>
      <c r="L21" s="2" t="s">
        <v>156</v>
      </c>
      <c r="M21" s="2" t="s">
        <v>158</v>
      </c>
      <c r="N21" s="2" t="s">
        <v>165</v>
      </c>
      <c r="O21" s="2"/>
      <c r="P21" s="2" t="s">
        <v>173</v>
      </c>
      <c r="Q21" s="2" t="s">
        <v>181</v>
      </c>
      <c r="R21" s="2" t="s">
        <v>199</v>
      </c>
    </row>
    <row r="22" spans="1:18" x14ac:dyDescent="0.2">
      <c r="A22" s="1">
        <v>20</v>
      </c>
      <c r="B22" s="2" t="s">
        <v>17</v>
      </c>
      <c r="C22" s="2" t="s">
        <v>38</v>
      </c>
      <c r="D22" s="2" t="s">
        <v>64</v>
      </c>
      <c r="E22" s="2" t="s">
        <v>65</v>
      </c>
      <c r="F22" s="2" t="s">
        <v>86</v>
      </c>
      <c r="G22" s="2" t="s">
        <v>129</v>
      </c>
      <c r="H22" s="2" t="s">
        <v>152</v>
      </c>
      <c r="I22" s="2" t="s">
        <v>153</v>
      </c>
      <c r="J22" s="2" t="s">
        <v>154</v>
      </c>
      <c r="K22" s="2" t="s">
        <v>155</v>
      </c>
      <c r="L22" s="2" t="s">
        <v>156</v>
      </c>
      <c r="M22" s="2" t="s">
        <v>158</v>
      </c>
      <c r="N22" s="2" t="s">
        <v>165</v>
      </c>
      <c r="O22" s="2"/>
      <c r="P22" s="2" t="s">
        <v>172</v>
      </c>
      <c r="Q22" s="2" t="s">
        <v>181</v>
      </c>
      <c r="R22" s="2" t="s">
        <v>199</v>
      </c>
    </row>
    <row r="23" spans="1:18" x14ac:dyDescent="0.2">
      <c r="A23" s="1">
        <v>21</v>
      </c>
      <c r="B23" s="2" t="s">
        <v>17</v>
      </c>
      <c r="C23" s="2" t="s">
        <v>39</v>
      </c>
      <c r="D23" s="2" t="s">
        <v>62</v>
      </c>
      <c r="E23" s="2" t="s">
        <v>65</v>
      </c>
      <c r="F23" s="2" t="s">
        <v>87</v>
      </c>
      <c r="G23" s="2" t="s">
        <v>130</v>
      </c>
      <c r="H23" s="2" t="s">
        <v>152</v>
      </c>
      <c r="I23" s="2" t="s">
        <v>153</v>
      </c>
      <c r="J23" s="2" t="s">
        <v>154</v>
      </c>
      <c r="K23" s="2" t="s">
        <v>155</v>
      </c>
      <c r="L23" s="2" t="s">
        <v>156</v>
      </c>
      <c r="M23" s="2" t="s">
        <v>159</v>
      </c>
      <c r="N23" s="2" t="s">
        <v>166</v>
      </c>
      <c r="O23" s="2"/>
      <c r="P23" s="2" t="s">
        <v>172</v>
      </c>
      <c r="Q23" s="2" t="s">
        <v>181</v>
      </c>
      <c r="R23" s="2" t="s">
        <v>199</v>
      </c>
    </row>
    <row r="24" spans="1:18" x14ac:dyDescent="0.2">
      <c r="A24" s="1">
        <v>22</v>
      </c>
      <c r="B24" s="2" t="s">
        <v>17</v>
      </c>
      <c r="C24" s="2" t="s">
        <v>40</v>
      </c>
      <c r="D24" s="2" t="s">
        <v>62</v>
      </c>
      <c r="E24" s="2" t="s">
        <v>65</v>
      </c>
      <c r="F24" s="2" t="s">
        <v>88</v>
      </c>
      <c r="G24" s="2" t="s">
        <v>131</v>
      </c>
      <c r="H24" s="2" t="s">
        <v>152</v>
      </c>
      <c r="I24" s="2" t="s">
        <v>153</v>
      </c>
      <c r="J24" s="2" t="s">
        <v>154</v>
      </c>
      <c r="K24" s="2" t="s">
        <v>155</v>
      </c>
      <c r="L24" s="2" t="s">
        <v>156</v>
      </c>
      <c r="M24" s="2" t="s">
        <v>157</v>
      </c>
      <c r="N24" s="2" t="s">
        <v>167</v>
      </c>
      <c r="O24" s="2"/>
      <c r="P24" s="2" t="s">
        <v>172</v>
      </c>
      <c r="Q24" s="2" t="s">
        <v>181</v>
      </c>
      <c r="R24" s="2" t="s">
        <v>199</v>
      </c>
    </row>
    <row r="25" spans="1:18" x14ac:dyDescent="0.2">
      <c r="A25" s="1">
        <v>23</v>
      </c>
      <c r="B25" s="2" t="s">
        <v>17</v>
      </c>
      <c r="C25" s="2" t="s">
        <v>41</v>
      </c>
      <c r="D25" s="2" t="s">
        <v>62</v>
      </c>
      <c r="E25" s="2" t="s">
        <v>65</v>
      </c>
      <c r="F25" s="2" t="s">
        <v>89</v>
      </c>
      <c r="G25" s="2" t="s">
        <v>132</v>
      </c>
      <c r="H25" s="2" t="s">
        <v>152</v>
      </c>
      <c r="I25" s="2" t="s">
        <v>153</v>
      </c>
      <c r="J25" s="2" t="s">
        <v>154</v>
      </c>
      <c r="K25" s="2" t="s">
        <v>155</v>
      </c>
      <c r="L25" s="2" t="s">
        <v>156</v>
      </c>
      <c r="M25" s="2" t="s">
        <v>157</v>
      </c>
      <c r="N25" s="2" t="s">
        <v>168</v>
      </c>
      <c r="O25" s="2"/>
      <c r="P25" s="2" t="s">
        <v>172</v>
      </c>
      <c r="Q25" s="2" t="s">
        <v>181</v>
      </c>
      <c r="R25" s="2" t="s">
        <v>199</v>
      </c>
    </row>
    <row r="26" spans="1:18" x14ac:dyDescent="0.2">
      <c r="A26" s="1">
        <v>24</v>
      </c>
      <c r="B26" s="2" t="s">
        <v>17</v>
      </c>
      <c r="C26" s="2" t="s">
        <v>42</v>
      </c>
      <c r="D26" s="2" t="s">
        <v>64</v>
      </c>
      <c r="E26" s="2" t="s">
        <v>65</v>
      </c>
      <c r="F26" s="2" t="s">
        <v>90</v>
      </c>
      <c r="G26" s="2" t="s">
        <v>133</v>
      </c>
      <c r="H26" s="2" t="s">
        <v>152</v>
      </c>
      <c r="I26" s="2" t="s">
        <v>153</v>
      </c>
      <c r="J26" s="2" t="s">
        <v>154</v>
      </c>
      <c r="K26" s="2" t="s">
        <v>155</v>
      </c>
      <c r="L26" s="2" t="s">
        <v>156</v>
      </c>
      <c r="M26" s="2" t="s">
        <v>158</v>
      </c>
      <c r="N26" s="2" t="s">
        <v>164</v>
      </c>
      <c r="O26" s="2"/>
      <c r="P26" s="2"/>
      <c r="Q26" s="2" t="s">
        <v>188</v>
      </c>
      <c r="R26" s="2" t="s">
        <v>199</v>
      </c>
    </row>
    <row r="27" spans="1:18" x14ac:dyDescent="0.2">
      <c r="A27" s="1">
        <v>25</v>
      </c>
      <c r="B27" s="2" t="s">
        <v>17</v>
      </c>
      <c r="C27" s="2" t="s">
        <v>43</v>
      </c>
      <c r="D27" s="2" t="s">
        <v>64</v>
      </c>
      <c r="E27" s="2" t="s">
        <v>65</v>
      </c>
      <c r="F27" s="2" t="s">
        <v>91</v>
      </c>
      <c r="G27" s="2" t="s">
        <v>134</v>
      </c>
      <c r="H27" s="2" t="s">
        <v>152</v>
      </c>
      <c r="I27" s="2" t="s">
        <v>153</v>
      </c>
      <c r="J27" s="2" t="s">
        <v>154</v>
      </c>
      <c r="K27" s="2" t="s">
        <v>155</v>
      </c>
      <c r="L27" s="2" t="s">
        <v>156</v>
      </c>
      <c r="M27" s="2" t="s">
        <v>158</v>
      </c>
      <c r="N27" s="2" t="s">
        <v>164</v>
      </c>
      <c r="O27" s="2"/>
      <c r="P27" s="2"/>
      <c r="Q27" s="2" t="s">
        <v>189</v>
      </c>
      <c r="R27" s="2" t="s">
        <v>199</v>
      </c>
    </row>
    <row r="28" spans="1:18" x14ac:dyDescent="0.2">
      <c r="A28" s="1">
        <v>26</v>
      </c>
      <c r="B28" s="2" t="s">
        <v>17</v>
      </c>
      <c r="C28" s="2" t="s">
        <v>44</v>
      </c>
      <c r="D28" s="2" t="s">
        <v>64</v>
      </c>
      <c r="E28" s="2" t="s">
        <v>65</v>
      </c>
      <c r="F28" s="2" t="s">
        <v>92</v>
      </c>
      <c r="G28" s="2" t="s">
        <v>135</v>
      </c>
      <c r="H28" s="2" t="s">
        <v>152</v>
      </c>
      <c r="I28" s="2" t="s">
        <v>153</v>
      </c>
      <c r="J28" s="2" t="s">
        <v>154</v>
      </c>
      <c r="K28" s="2" t="s">
        <v>155</v>
      </c>
      <c r="L28" s="2" t="s">
        <v>156</v>
      </c>
      <c r="M28" s="2" t="s">
        <v>158</v>
      </c>
      <c r="N28" s="2" t="s">
        <v>164</v>
      </c>
      <c r="O28" s="2"/>
      <c r="P28" s="2"/>
      <c r="Q28" s="2" t="s">
        <v>190</v>
      </c>
      <c r="R28" s="2" t="s">
        <v>199</v>
      </c>
    </row>
    <row r="29" spans="1:18" x14ac:dyDescent="0.2">
      <c r="A29" s="1">
        <v>27</v>
      </c>
      <c r="B29" s="2" t="s">
        <v>17</v>
      </c>
      <c r="C29" s="2" t="s">
        <v>45</v>
      </c>
      <c r="D29" s="2" t="s">
        <v>64</v>
      </c>
      <c r="E29" s="2" t="s">
        <v>65</v>
      </c>
      <c r="F29" s="2" t="s">
        <v>93</v>
      </c>
      <c r="G29" s="2" t="s">
        <v>136</v>
      </c>
      <c r="H29" s="2" t="s">
        <v>152</v>
      </c>
      <c r="I29" s="2" t="s">
        <v>153</v>
      </c>
      <c r="J29" s="2" t="s">
        <v>154</v>
      </c>
      <c r="K29" s="2" t="s">
        <v>155</v>
      </c>
      <c r="L29" s="2" t="s">
        <v>156</v>
      </c>
      <c r="M29" s="2" t="s">
        <v>158</v>
      </c>
      <c r="N29" s="2" t="s">
        <v>164</v>
      </c>
      <c r="O29" s="2"/>
      <c r="P29" s="2"/>
      <c r="Q29" s="2" t="s">
        <v>191</v>
      </c>
      <c r="R29" s="2" t="s">
        <v>199</v>
      </c>
    </row>
    <row r="30" spans="1:18" x14ac:dyDescent="0.2">
      <c r="A30" s="1">
        <v>28</v>
      </c>
      <c r="B30" s="2" t="s">
        <v>17</v>
      </c>
      <c r="C30" s="2" t="s">
        <v>46</v>
      </c>
      <c r="D30" s="2" t="s">
        <v>64</v>
      </c>
      <c r="E30" s="2" t="s">
        <v>65</v>
      </c>
      <c r="F30" s="2" t="s">
        <v>94</v>
      </c>
      <c r="G30" s="2" t="s">
        <v>137</v>
      </c>
      <c r="H30" s="2" t="s">
        <v>152</v>
      </c>
      <c r="I30" s="2" t="s">
        <v>153</v>
      </c>
      <c r="J30" s="2" t="s">
        <v>154</v>
      </c>
      <c r="K30" s="2" t="s">
        <v>155</v>
      </c>
      <c r="L30" s="2" t="s">
        <v>156</v>
      </c>
      <c r="M30" s="2" t="s">
        <v>158</v>
      </c>
      <c r="N30" s="2" t="s">
        <v>164</v>
      </c>
      <c r="O30" s="2"/>
      <c r="P30" s="2"/>
      <c r="Q30" s="2" t="s">
        <v>192</v>
      </c>
      <c r="R30" s="2" t="s">
        <v>199</v>
      </c>
    </row>
    <row r="31" spans="1:18" x14ac:dyDescent="0.2">
      <c r="A31" s="1">
        <v>29</v>
      </c>
      <c r="B31" s="2" t="s">
        <v>17</v>
      </c>
      <c r="C31" s="2" t="s">
        <v>47</v>
      </c>
      <c r="D31" s="2" t="s">
        <v>60</v>
      </c>
      <c r="E31" s="2" t="s">
        <v>65</v>
      </c>
      <c r="F31" s="2" t="s">
        <v>95</v>
      </c>
      <c r="G31" s="2" t="s">
        <v>138</v>
      </c>
      <c r="H31" s="2" t="s">
        <v>152</v>
      </c>
      <c r="I31" s="2" t="s">
        <v>153</v>
      </c>
      <c r="J31" s="2" t="s">
        <v>154</v>
      </c>
      <c r="K31" s="2" t="s">
        <v>155</v>
      </c>
      <c r="L31" s="2" t="s">
        <v>156</v>
      </c>
      <c r="M31" s="2" t="s">
        <v>157</v>
      </c>
      <c r="N31" s="2" t="s">
        <v>169</v>
      </c>
      <c r="O31" s="2"/>
      <c r="P31" s="2"/>
      <c r="Q31" s="2" t="s">
        <v>95</v>
      </c>
      <c r="R31" s="2" t="s">
        <v>199</v>
      </c>
    </row>
    <row r="32" spans="1:18" x14ac:dyDescent="0.2">
      <c r="A32" s="1">
        <v>30</v>
      </c>
      <c r="B32" s="2" t="s">
        <v>17</v>
      </c>
      <c r="C32" s="2" t="s">
        <v>48</v>
      </c>
      <c r="D32" s="2" t="s">
        <v>64</v>
      </c>
      <c r="E32" s="2" t="s">
        <v>65</v>
      </c>
      <c r="F32" s="2" t="s">
        <v>96</v>
      </c>
      <c r="G32" s="2" t="s">
        <v>139</v>
      </c>
      <c r="H32" s="2" t="s">
        <v>152</v>
      </c>
      <c r="I32" s="2" t="s">
        <v>153</v>
      </c>
      <c r="J32" s="2" t="s">
        <v>154</v>
      </c>
      <c r="K32" s="2" t="s">
        <v>155</v>
      </c>
      <c r="L32" s="2" t="s">
        <v>156</v>
      </c>
      <c r="M32" s="2" t="s">
        <v>158</v>
      </c>
      <c r="N32" s="2" t="s">
        <v>164</v>
      </c>
      <c r="O32" s="2"/>
      <c r="P32" s="2"/>
      <c r="Q32" s="2" t="s">
        <v>193</v>
      </c>
      <c r="R32" s="2" t="s">
        <v>199</v>
      </c>
    </row>
    <row r="33" spans="1:18" x14ac:dyDescent="0.2">
      <c r="A33" s="1">
        <v>31</v>
      </c>
      <c r="B33" s="2" t="s">
        <v>17</v>
      </c>
      <c r="C33" s="2" t="s">
        <v>49</v>
      </c>
      <c r="D33" s="2" t="s">
        <v>64</v>
      </c>
      <c r="E33" s="2" t="s">
        <v>65</v>
      </c>
      <c r="F33" s="2" t="s">
        <v>97</v>
      </c>
      <c r="G33" s="2" t="s">
        <v>140</v>
      </c>
      <c r="H33" s="2" t="s">
        <v>152</v>
      </c>
      <c r="I33" s="2" t="s">
        <v>153</v>
      </c>
      <c r="J33" s="2" t="s">
        <v>154</v>
      </c>
      <c r="K33" s="2" t="s">
        <v>155</v>
      </c>
      <c r="L33" s="2" t="s">
        <v>156</v>
      </c>
      <c r="M33" s="2" t="s">
        <v>158</v>
      </c>
      <c r="N33" s="2" t="s">
        <v>164</v>
      </c>
      <c r="O33" s="2"/>
      <c r="P33" s="2"/>
      <c r="Q33" s="2" t="s">
        <v>194</v>
      </c>
      <c r="R33" s="2" t="s">
        <v>199</v>
      </c>
    </row>
    <row r="34" spans="1:18" x14ac:dyDescent="0.2">
      <c r="A34" s="1">
        <v>32</v>
      </c>
      <c r="B34" s="2" t="s">
        <v>17</v>
      </c>
      <c r="C34" s="2" t="s">
        <v>50</v>
      </c>
      <c r="D34" s="2" t="s">
        <v>64</v>
      </c>
      <c r="E34" s="2" t="s">
        <v>65</v>
      </c>
      <c r="F34" s="2" t="s">
        <v>98</v>
      </c>
      <c r="G34" s="2" t="s">
        <v>141</v>
      </c>
      <c r="H34" s="2" t="s">
        <v>152</v>
      </c>
      <c r="I34" s="2" t="s">
        <v>153</v>
      </c>
      <c r="J34" s="2" t="s">
        <v>154</v>
      </c>
      <c r="K34" s="2" t="s">
        <v>155</v>
      </c>
      <c r="L34" s="2" t="s">
        <v>156</v>
      </c>
      <c r="M34" s="2" t="s">
        <v>158</v>
      </c>
      <c r="N34" s="2" t="s">
        <v>164</v>
      </c>
      <c r="O34" s="2"/>
      <c r="P34" s="2"/>
      <c r="Q34" s="2" t="s">
        <v>195</v>
      </c>
      <c r="R34" s="2" t="s">
        <v>199</v>
      </c>
    </row>
    <row r="35" spans="1:18" x14ac:dyDescent="0.2">
      <c r="A35" s="1">
        <v>33</v>
      </c>
      <c r="B35" s="2" t="s">
        <v>17</v>
      </c>
      <c r="C35" s="2" t="s">
        <v>51</v>
      </c>
      <c r="D35" s="2" t="s">
        <v>60</v>
      </c>
      <c r="E35" s="2" t="s">
        <v>65</v>
      </c>
      <c r="F35" s="2" t="s">
        <v>99</v>
      </c>
      <c r="G35" s="2" t="s">
        <v>142</v>
      </c>
      <c r="H35" s="2" t="s">
        <v>152</v>
      </c>
      <c r="I35" s="2" t="s">
        <v>153</v>
      </c>
      <c r="J35" s="2" t="s">
        <v>154</v>
      </c>
      <c r="K35" s="2" t="s">
        <v>155</v>
      </c>
      <c r="L35" s="2" t="s">
        <v>156</v>
      </c>
      <c r="M35" s="2" t="s">
        <v>157</v>
      </c>
      <c r="N35" s="2" t="s">
        <v>170</v>
      </c>
      <c r="O35" s="2"/>
      <c r="P35" s="2"/>
      <c r="Q35" s="2" t="s">
        <v>195</v>
      </c>
      <c r="R35" s="2" t="s">
        <v>199</v>
      </c>
    </row>
    <row r="36" spans="1:18" x14ac:dyDescent="0.2">
      <c r="A36" s="1">
        <v>34</v>
      </c>
      <c r="B36" s="2" t="s">
        <v>17</v>
      </c>
      <c r="C36" s="2" t="s">
        <v>52</v>
      </c>
      <c r="D36" s="2" t="s">
        <v>60</v>
      </c>
      <c r="E36" s="2" t="s">
        <v>65</v>
      </c>
      <c r="F36" s="2" t="s">
        <v>100</v>
      </c>
      <c r="G36" s="2" t="s">
        <v>143</v>
      </c>
      <c r="H36" s="2" t="s">
        <v>152</v>
      </c>
      <c r="I36" s="2" t="s">
        <v>153</v>
      </c>
      <c r="J36" s="2" t="s">
        <v>154</v>
      </c>
      <c r="K36" s="2" t="s">
        <v>155</v>
      </c>
      <c r="L36" s="2" t="s">
        <v>156</v>
      </c>
      <c r="M36" s="2" t="s">
        <v>157</v>
      </c>
      <c r="N36" s="2" t="s">
        <v>169</v>
      </c>
      <c r="O36" s="2"/>
      <c r="P36" s="2"/>
      <c r="Q36" s="2" t="s">
        <v>195</v>
      </c>
      <c r="R36" s="2" t="s">
        <v>199</v>
      </c>
    </row>
    <row r="37" spans="1:18" x14ac:dyDescent="0.2">
      <c r="A37" s="1">
        <v>35</v>
      </c>
      <c r="B37" s="2" t="s">
        <v>17</v>
      </c>
      <c r="C37" s="2" t="s">
        <v>53</v>
      </c>
      <c r="D37" s="2" t="s">
        <v>64</v>
      </c>
      <c r="E37" s="2" t="s">
        <v>65</v>
      </c>
      <c r="F37" s="2" t="s">
        <v>101</v>
      </c>
      <c r="G37" s="2" t="s">
        <v>144</v>
      </c>
      <c r="H37" s="2" t="s">
        <v>152</v>
      </c>
      <c r="I37" s="2" t="s">
        <v>153</v>
      </c>
      <c r="J37" s="2" t="s">
        <v>154</v>
      </c>
      <c r="K37" s="2" t="s">
        <v>155</v>
      </c>
      <c r="L37" s="2" t="s">
        <v>156</v>
      </c>
      <c r="M37" s="2" t="s">
        <v>158</v>
      </c>
      <c r="N37" s="2" t="s">
        <v>164</v>
      </c>
      <c r="O37" s="2"/>
      <c r="P37" s="2"/>
      <c r="Q37" s="2" t="s">
        <v>196</v>
      </c>
      <c r="R37" s="2" t="s">
        <v>199</v>
      </c>
    </row>
    <row r="38" spans="1:18" x14ac:dyDescent="0.2">
      <c r="A38" s="1">
        <v>36</v>
      </c>
      <c r="B38" s="2" t="s">
        <v>17</v>
      </c>
      <c r="C38" s="2" t="s">
        <v>54</v>
      </c>
      <c r="D38" s="2" t="s">
        <v>64</v>
      </c>
      <c r="E38" s="2" t="s">
        <v>65</v>
      </c>
      <c r="F38" s="2" t="s">
        <v>102</v>
      </c>
      <c r="G38" s="2" t="s">
        <v>145</v>
      </c>
      <c r="H38" s="2" t="s">
        <v>152</v>
      </c>
      <c r="I38" s="2" t="s">
        <v>153</v>
      </c>
      <c r="J38" s="2" t="s">
        <v>154</v>
      </c>
      <c r="K38" s="2" t="s">
        <v>155</v>
      </c>
      <c r="L38" s="2" t="s">
        <v>156</v>
      </c>
      <c r="M38" s="2" t="s">
        <v>158</v>
      </c>
      <c r="N38" s="2" t="s">
        <v>164</v>
      </c>
      <c r="O38" s="2"/>
      <c r="P38" s="2"/>
      <c r="Q38" s="2" t="s">
        <v>197</v>
      </c>
      <c r="R38" s="2" t="s">
        <v>199</v>
      </c>
    </row>
    <row r="39" spans="1:18" x14ac:dyDescent="0.2">
      <c r="A39" s="1">
        <v>37</v>
      </c>
      <c r="B39" s="2" t="s">
        <v>17</v>
      </c>
      <c r="C39" s="2" t="s">
        <v>55</v>
      </c>
      <c r="D39" s="2" t="s">
        <v>62</v>
      </c>
      <c r="E39" s="2" t="s">
        <v>65</v>
      </c>
      <c r="F39" s="2" t="s">
        <v>103</v>
      </c>
      <c r="G39" s="2" t="s">
        <v>146</v>
      </c>
      <c r="H39" s="2" t="s">
        <v>152</v>
      </c>
      <c r="I39" s="2" t="s">
        <v>153</v>
      </c>
      <c r="J39" s="2" t="s">
        <v>154</v>
      </c>
      <c r="K39" s="2" t="s">
        <v>155</v>
      </c>
      <c r="L39" s="2" t="s">
        <v>156</v>
      </c>
      <c r="M39" s="2"/>
      <c r="N39" s="2" t="s">
        <v>171</v>
      </c>
      <c r="O39" s="2"/>
      <c r="P39" s="2"/>
      <c r="Q39" s="2" t="s">
        <v>103</v>
      </c>
      <c r="R39" s="2" t="s">
        <v>171</v>
      </c>
    </row>
    <row r="40" spans="1:18" x14ac:dyDescent="0.2">
      <c r="A40" s="1">
        <v>38</v>
      </c>
      <c r="B40" s="2" t="s">
        <v>17</v>
      </c>
      <c r="C40" s="2" t="s">
        <v>56</v>
      </c>
      <c r="D40" s="2" t="s">
        <v>62</v>
      </c>
      <c r="E40" s="2" t="s">
        <v>65</v>
      </c>
      <c r="F40" s="2" t="s">
        <v>104</v>
      </c>
      <c r="G40" s="2" t="s">
        <v>147</v>
      </c>
      <c r="H40" s="2" t="s">
        <v>152</v>
      </c>
      <c r="I40" s="2" t="s">
        <v>153</v>
      </c>
      <c r="J40" s="2" t="s">
        <v>154</v>
      </c>
      <c r="K40" s="2" t="s">
        <v>155</v>
      </c>
      <c r="L40" s="2" t="s">
        <v>156</v>
      </c>
      <c r="M40" s="2"/>
      <c r="N40" s="2" t="s">
        <v>171</v>
      </c>
      <c r="O40" s="2"/>
      <c r="P40" s="2"/>
      <c r="Q40" s="2" t="s">
        <v>104</v>
      </c>
      <c r="R40" s="2" t="s">
        <v>171</v>
      </c>
    </row>
    <row r="41" spans="1:18" x14ac:dyDescent="0.2">
      <c r="A41" s="1">
        <v>39</v>
      </c>
      <c r="B41" s="2" t="s">
        <v>17</v>
      </c>
      <c r="C41" s="2" t="s">
        <v>57</v>
      </c>
      <c r="D41" s="2" t="s">
        <v>62</v>
      </c>
      <c r="E41" s="2" t="s">
        <v>65</v>
      </c>
      <c r="F41" s="2" t="s">
        <v>105</v>
      </c>
      <c r="G41" s="2" t="s">
        <v>148</v>
      </c>
      <c r="H41" s="2" t="s">
        <v>152</v>
      </c>
      <c r="I41" s="2" t="s">
        <v>153</v>
      </c>
      <c r="J41" s="2" t="s">
        <v>154</v>
      </c>
      <c r="K41" s="2" t="s">
        <v>155</v>
      </c>
      <c r="L41" s="2" t="s">
        <v>156</v>
      </c>
      <c r="M41" s="2"/>
      <c r="N41" s="2" t="s">
        <v>171</v>
      </c>
      <c r="O41" s="2"/>
      <c r="P41" s="2"/>
      <c r="Q41" s="2" t="s">
        <v>105</v>
      </c>
      <c r="R41" s="2" t="s">
        <v>171</v>
      </c>
    </row>
    <row r="42" spans="1:18" x14ac:dyDescent="0.2">
      <c r="A42" s="1">
        <v>40</v>
      </c>
      <c r="B42" s="2" t="s">
        <v>17</v>
      </c>
      <c r="C42" s="2"/>
      <c r="D42" s="2"/>
      <c r="E42" s="2" t="s">
        <v>65</v>
      </c>
      <c r="F42" s="2" t="s">
        <v>106</v>
      </c>
      <c r="G42" s="2" t="s">
        <v>149</v>
      </c>
      <c r="H42" s="2" t="s">
        <v>152</v>
      </c>
      <c r="I42" s="2" t="s">
        <v>153</v>
      </c>
      <c r="J42" s="2" t="s">
        <v>154</v>
      </c>
      <c r="K42" s="2" t="s">
        <v>155</v>
      </c>
      <c r="L42" s="2" t="s">
        <v>156</v>
      </c>
      <c r="M42" s="2"/>
      <c r="N42" s="2"/>
      <c r="O42" s="2"/>
      <c r="P42" s="2"/>
      <c r="Q42" s="2" t="s">
        <v>149</v>
      </c>
      <c r="R42" s="2" t="s">
        <v>198</v>
      </c>
    </row>
    <row r="43" spans="1:18" x14ac:dyDescent="0.2">
      <c r="A43" s="1">
        <v>41</v>
      </c>
      <c r="B43" s="2" t="s">
        <v>17</v>
      </c>
      <c r="C43" s="2"/>
      <c r="D43" s="2"/>
      <c r="E43" s="2" t="s">
        <v>65</v>
      </c>
      <c r="F43" s="2" t="s">
        <v>107</v>
      </c>
      <c r="G43" s="2" t="s">
        <v>150</v>
      </c>
      <c r="H43" s="2" t="s">
        <v>152</v>
      </c>
      <c r="I43" s="2" t="s">
        <v>153</v>
      </c>
      <c r="J43" s="2" t="s">
        <v>154</v>
      </c>
      <c r="K43" s="2" t="s">
        <v>155</v>
      </c>
      <c r="L43" s="2" t="s">
        <v>156</v>
      </c>
      <c r="M43" s="2"/>
      <c r="N43" s="2"/>
      <c r="O43" s="2"/>
      <c r="P43" s="2"/>
      <c r="Q43" s="2" t="s">
        <v>150</v>
      </c>
      <c r="R43" s="2" t="s">
        <v>198</v>
      </c>
    </row>
    <row r="44" spans="1:18" x14ac:dyDescent="0.2">
      <c r="A44" s="1">
        <v>42</v>
      </c>
      <c r="B44" s="2" t="s">
        <v>17</v>
      </c>
      <c r="C44" s="2"/>
      <c r="D44" s="2"/>
      <c r="E44" s="2" t="s">
        <v>65</v>
      </c>
      <c r="F44" s="2" t="s">
        <v>108</v>
      </c>
      <c r="G44" s="2" t="s">
        <v>151</v>
      </c>
      <c r="H44" s="2" t="s">
        <v>152</v>
      </c>
      <c r="I44" s="2" t="s">
        <v>153</v>
      </c>
      <c r="J44" s="2" t="s">
        <v>154</v>
      </c>
      <c r="K44" s="2" t="s">
        <v>155</v>
      </c>
      <c r="L44" s="2" t="s">
        <v>156</v>
      </c>
      <c r="M44" s="2"/>
      <c r="N44" s="2"/>
      <c r="O44" s="2"/>
      <c r="P44" s="2"/>
      <c r="Q44" s="2" t="s">
        <v>151</v>
      </c>
      <c r="R44" s="2" t="s">
        <v>198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>
      <selection activeCell="B8" sqref="B8"/>
    </sheetView>
  </sheetViews>
  <sheetFormatPr defaultRowHeight="15" x14ac:dyDescent="0.25"/>
  <cols>
    <col min="1" max="1" width="7.7109375" style="269" customWidth="1"/>
    <col min="2" max="2" width="35.42578125" style="269" bestFit="1" customWidth="1"/>
    <col min="3" max="16384" width="9.140625" style="269"/>
  </cols>
  <sheetData>
    <row r="1" spans="1:2" ht="19.5" x14ac:dyDescent="0.25">
      <c r="A1" s="282" t="s">
        <v>446</v>
      </c>
      <c r="B1" s="282"/>
    </row>
    <row r="2" spans="1:2" x14ac:dyDescent="0.25">
      <c r="A2" s="269" t="s">
        <v>447</v>
      </c>
      <c r="B2" s="269" t="s">
        <v>448</v>
      </c>
    </row>
    <row r="3" spans="1:2" x14ac:dyDescent="0.25">
      <c r="A3" s="269" t="s">
        <v>449</v>
      </c>
      <c r="B3" s="270" t="s">
        <v>58</v>
      </c>
    </row>
    <row r="4" spans="1:2" x14ac:dyDescent="0.25">
      <c r="A4" s="269" t="s">
        <v>450</v>
      </c>
      <c r="B4" s="270">
        <v>0</v>
      </c>
    </row>
    <row r="5" spans="1:2" x14ac:dyDescent="0.25">
      <c r="A5" s="269" t="s">
        <v>451</v>
      </c>
      <c r="B5" s="270" t="s">
        <v>64</v>
      </c>
    </row>
    <row r="6" spans="1:2" x14ac:dyDescent="0.25">
      <c r="A6" s="269" t="s">
        <v>452</v>
      </c>
      <c r="B6" s="270" t="s">
        <v>60</v>
      </c>
    </row>
    <row r="7" spans="1:2" x14ac:dyDescent="0.25">
      <c r="A7" s="269" t="s">
        <v>453</v>
      </c>
      <c r="B7" s="270" t="s">
        <v>454</v>
      </c>
    </row>
    <row r="8" spans="1:2" x14ac:dyDescent="0.25">
      <c r="A8" s="269" t="s">
        <v>455</v>
      </c>
      <c r="B8" s="270" t="s">
        <v>456</v>
      </c>
    </row>
    <row r="9" spans="1:2" x14ac:dyDescent="0.25">
      <c r="A9" s="269" t="s">
        <v>457</v>
      </c>
      <c r="B9" s="270" t="s">
        <v>458</v>
      </c>
    </row>
    <row r="10" spans="1:2" x14ac:dyDescent="0.25">
      <c r="A10" s="269" t="s">
        <v>459</v>
      </c>
      <c r="B10" s="270" t="s">
        <v>460</v>
      </c>
    </row>
    <row r="11" spans="1:2" x14ac:dyDescent="0.25">
      <c r="A11" s="269" t="s">
        <v>461</v>
      </c>
      <c r="B11" s="270" t="s">
        <v>462</v>
      </c>
    </row>
    <row r="12" spans="1:2" x14ac:dyDescent="0.25">
      <c r="A12" s="269" t="s">
        <v>463</v>
      </c>
      <c r="B12" s="270" t="s">
        <v>464</v>
      </c>
    </row>
    <row r="13" spans="1:2" x14ac:dyDescent="0.25">
      <c r="A13" s="269" t="s">
        <v>465</v>
      </c>
      <c r="B13" s="270" t="s">
        <v>466</v>
      </c>
    </row>
    <row r="14" spans="1:2" x14ac:dyDescent="0.25">
      <c r="A14" s="269" t="s">
        <v>467</v>
      </c>
      <c r="B14" s="270" t="s">
        <v>468</v>
      </c>
    </row>
    <row r="15" spans="1:2" x14ac:dyDescent="0.25">
      <c r="A15" s="269" t="s">
        <v>469</v>
      </c>
      <c r="B15" s="270" t="s">
        <v>62</v>
      </c>
    </row>
    <row r="16" spans="1:2" x14ac:dyDescent="0.25">
      <c r="A16" s="269" t="s">
        <v>470</v>
      </c>
      <c r="B16" s="270" t="s">
        <v>63</v>
      </c>
    </row>
    <row r="17" spans="1:2" x14ac:dyDescent="0.25">
      <c r="A17" s="269" t="s">
        <v>471</v>
      </c>
      <c r="B17" s="270" t="s">
        <v>472</v>
      </c>
    </row>
    <row r="18" spans="1:2" x14ac:dyDescent="0.25">
      <c r="A18" s="269" t="s">
        <v>449</v>
      </c>
      <c r="B18" s="270" t="s">
        <v>473</v>
      </c>
    </row>
    <row r="19" spans="1:2" x14ac:dyDescent="0.25">
      <c r="A19" s="269" t="s">
        <v>18</v>
      </c>
      <c r="B19" s="270" t="s">
        <v>474</v>
      </c>
    </row>
    <row r="20" spans="1:2" x14ac:dyDescent="0.25">
      <c r="A20" s="269" t="s">
        <v>475</v>
      </c>
      <c r="B20" s="270" t="s">
        <v>476</v>
      </c>
    </row>
    <row r="21" spans="1:2" x14ac:dyDescent="0.25">
      <c r="A21" s="269" t="s">
        <v>477</v>
      </c>
      <c r="B21" s="270" t="s">
        <v>478</v>
      </c>
    </row>
    <row r="22" spans="1:2" x14ac:dyDescent="0.25">
      <c r="A22" s="269" t="s">
        <v>479</v>
      </c>
      <c r="B22" s="270" t="s">
        <v>480</v>
      </c>
    </row>
    <row r="23" spans="1:2" x14ac:dyDescent="0.25">
      <c r="A23" s="269" t="s">
        <v>19</v>
      </c>
      <c r="B23" s="270" t="s">
        <v>481</v>
      </c>
    </row>
    <row r="24" spans="1:2" x14ac:dyDescent="0.25">
      <c r="A24" s="269" t="s">
        <v>482</v>
      </c>
      <c r="B24" s="270" t="s">
        <v>483</v>
      </c>
    </row>
    <row r="25" spans="1:2" x14ac:dyDescent="0.25">
      <c r="A25" s="269" t="s">
        <v>484</v>
      </c>
      <c r="B25" s="270" t="s">
        <v>485</v>
      </c>
    </row>
    <row r="26" spans="1:2" x14ac:dyDescent="0.25">
      <c r="A26" s="269" t="s">
        <v>486</v>
      </c>
      <c r="B26" s="270" t="s">
        <v>487</v>
      </c>
    </row>
    <row r="27" spans="1:2" x14ac:dyDescent="0.25">
      <c r="A27" s="269" t="s">
        <v>488</v>
      </c>
      <c r="B27" s="270" t="s">
        <v>489</v>
      </c>
    </row>
  </sheetData>
  <mergeCells count="1">
    <mergeCell ref="A1:B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EvaluationSheet 48Gy4F 60Gy5F</vt:lpstr>
      <vt:lpstr>Sheet1</vt:lpstr>
      <vt:lpstr>SABR 48 in 4</vt:lpstr>
      <vt:lpstr>EvaluationSheet 60Gy 8F</vt:lpstr>
      <vt:lpstr>SABR 60 in 8</vt:lpstr>
      <vt:lpstr>EvaluationSheet 54Gy 3F</vt:lpstr>
      <vt:lpstr>SABR 54 in 3</vt:lpstr>
      <vt:lpstr>CELL format codes</vt:lpstr>
      <vt:lpstr>'EvaluationSheet 48Gy4F 60Gy5F'!Print_Area</vt:lpstr>
      <vt:lpstr>'EvaluationSheet 54Gy 3F'!Print_Area</vt:lpstr>
      <vt:lpstr>'EvaluationSheet 60Gy 8F'!Print_Area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Gregory</dc:creator>
  <cp:lastModifiedBy>Greg Salomons</cp:lastModifiedBy>
  <dcterms:created xsi:type="dcterms:W3CDTF">2019-08-20T19:34:02Z</dcterms:created>
  <dcterms:modified xsi:type="dcterms:W3CDTF">2019-09-30T01:15:20Z</dcterms:modified>
</cp:coreProperties>
</file>