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 activeTab="1"/>
  </bookViews>
  <sheets>
    <sheet name="Отчет Сергей" sheetId="6" r:id="rId1"/>
    <sheet name="Отчет Черная" sheetId="8" r:id="rId2"/>
    <sheet name="Отчет Роман" sheetId="7" r:id="rId3"/>
  </sheets>
  <calcPr calcId="145621" calcOnSave="0" concurrentCalc="0"/>
</workbook>
</file>

<file path=xl/calcChain.xml><?xml version="1.0" encoding="utf-8"?>
<calcChain xmlns="http://schemas.openxmlformats.org/spreadsheetml/2006/main">
  <c r="C8" i="8" l="1"/>
  <c r="D22" i="7"/>
  <c r="H21" i="7"/>
  <c r="K21" i="7"/>
  <c r="K22" i="7"/>
  <c r="E21" i="7"/>
  <c r="D17" i="7"/>
  <c r="G16" i="7"/>
  <c r="K16" i="7"/>
  <c r="K17" i="7"/>
  <c r="C8" i="7"/>
  <c r="D22" i="6"/>
  <c r="H21" i="6"/>
  <c r="H22" i="6"/>
  <c r="E21" i="6"/>
  <c r="D17" i="6"/>
  <c r="G16" i="6"/>
  <c r="K16" i="6"/>
  <c r="K17" i="6"/>
  <c r="C8" i="6"/>
  <c r="L21" i="7"/>
  <c r="L22" i="7"/>
  <c r="K21" i="6"/>
  <c r="K22" i="6"/>
  <c r="L21" i="6"/>
  <c r="L22" i="6"/>
  <c r="H22" i="7"/>
  <c r="J16" i="7"/>
  <c r="G17" i="7"/>
  <c r="J16" i="6"/>
  <c r="G17" i="6"/>
  <c r="M21" i="7"/>
  <c r="M22" i="7"/>
  <c r="M21" i="6"/>
  <c r="N21" i="6"/>
  <c r="N22" i="6"/>
  <c r="J17" i="7"/>
  <c r="L16" i="7"/>
  <c r="L17" i="7"/>
  <c r="J17" i="6"/>
  <c r="L16" i="6"/>
  <c r="L17" i="6"/>
  <c r="N21" i="7"/>
  <c r="N22" i="7"/>
  <c r="O21" i="7"/>
  <c r="O22" i="7"/>
  <c r="O21" i="6"/>
  <c r="O22" i="6"/>
  <c r="M22" i="6"/>
</calcChain>
</file>

<file path=xl/sharedStrings.xml><?xml version="1.0" encoding="utf-8"?>
<sst xmlns="http://schemas.openxmlformats.org/spreadsheetml/2006/main" count="158" uniqueCount="84">
  <si>
    <t>Сумма финансирования</t>
  </si>
  <si>
    <t>Ежедневный платеж</t>
  </si>
  <si>
    <t>Сумма погашения</t>
  </si>
  <si>
    <t xml:space="preserve">Общий расчет по мерчанту </t>
  </si>
  <si>
    <t>Юридическое наименование</t>
  </si>
  <si>
    <t>Дата финансирования</t>
  </si>
  <si>
    <t>Комиссия брокера RUR (1%)</t>
  </si>
  <si>
    <t>Ставка</t>
  </si>
  <si>
    <t>Срок финансирования</t>
  </si>
  <si>
    <t>Общая прибыль</t>
  </si>
  <si>
    <t>Комиссия эквайера</t>
  </si>
  <si>
    <t>Чистый доход</t>
  </si>
  <si>
    <t>Расчет участия инвестора</t>
  </si>
  <si>
    <t>Менеджемент fee (40%)</t>
  </si>
  <si>
    <t>Доход Инвестора (60%)</t>
  </si>
  <si>
    <t>Инвестор:</t>
  </si>
  <si>
    <t>Сумма инвестиций:</t>
  </si>
  <si>
    <t>Использовано:</t>
  </si>
  <si>
    <t>Остаток:</t>
  </si>
  <si>
    <t>Комиссия эквайера (3%)</t>
  </si>
  <si>
    <t>Итого:</t>
  </si>
  <si>
    <t>Дата инвестиций:</t>
  </si>
  <si>
    <t>Дата Отчета:</t>
  </si>
  <si>
    <t xml:space="preserve">Собрано: </t>
  </si>
  <si>
    <t xml:space="preserve">Рефинансировано: </t>
  </si>
  <si>
    <t>ИТОГО на счету:</t>
  </si>
  <si>
    <t>% инвестиций</t>
  </si>
  <si>
    <t>Сергей</t>
  </si>
  <si>
    <t>Роман</t>
  </si>
  <si>
    <t>ИП Асламова</t>
  </si>
  <si>
    <t>Зеленая</t>
  </si>
  <si>
    <t>ИП Чилиуца Р.И.</t>
  </si>
  <si>
    <t>ЮРИДИЧЕСКОЕ НАИМЕНОВАНИЕ</t>
  </si>
  <si>
    <t>ДАТА ФИНАНСИРОВАНИЯ</t>
  </si>
  <si>
    <t>СУММА ФИНАНСИРОВАНИЯ</t>
  </si>
  <si>
    <t>КОМИССИЯ БРОКЕРА RUR</t>
  </si>
  <si>
    <t>СТАВКА</t>
  </si>
  <si>
    <t>СУММА ПОГАШЕНИЯ</t>
  </si>
  <si>
    <t>СРОК ФИНАНСИРОВАНИЯ</t>
  </si>
  <si>
    <t>ЕЖЕДНЕВНЫЙ ПЛАТЕЖ</t>
  </si>
  <si>
    <t>ОБЩАЯ ПРИБЫЛЬ</t>
  </si>
  <si>
    <t>КОМИССИЯ ЭКВАЙЕРА (3%)</t>
  </si>
  <si>
    <t>ЧИСТЫЙ ДОХОД</t>
  </si>
  <si>
    <t>% ИНВЕСТИЦИЙ</t>
  </si>
  <si>
    <t>КОМИССИЯ ЭКВАЙЕРА</t>
  </si>
  <si>
    <t>МЕНЕДЖМЕНТ FEE (40%)</t>
  </si>
  <si>
    <t>ДОХОД ИНВЕСТОРА (60%)</t>
  </si>
  <si>
    <t>КОМИССИЯ БРОКЕРА RUR (1%)</t>
  </si>
  <si>
    <t>${report_date}</t>
  </si>
  <si>
    <t>${investor_name}</t>
  </si>
  <si>
    <t>Общий расчет по торговцу</t>
  </si>
  <si>
    <t>${merchat_name}</t>
  </si>
  <si>
    <t>${founding_date}</t>
  </si>
  <si>
    <t>${founding_amount}</t>
  </si>
  <si>
    <t>${broker_comission_percent}</t>
  </si>
  <si>
    <t>${factoring_rate}</t>
  </si>
  <si>
    <t>${amount_to_return}</t>
  </si>
  <si>
    <t>${payment_days_count}</t>
  </si>
  <si>
    <t>${payment_amount}</t>
  </si>
  <si>
    <t>${gross_profit}</t>
  </si>
  <si>
    <t>${bank_comission}</t>
  </si>
  <si>
    <t>${net_profit}</t>
  </si>
  <si>
    <t>${participiation}</t>
  </si>
  <si>
    <t>${part_amount_to_return}</t>
  </si>
  <si>
    <t>${part_payment_amount}</t>
  </si>
  <si>
    <t>${part_gross_profit}</t>
  </si>
  <si>
    <t>${part_bank_comission}</t>
  </si>
  <si>
    <t>${part_net_profit}</t>
  </si>
  <si>
    <t>${mgm_fee}</t>
  </si>
  <si>
    <t>${net_profit_after_mgm_fee}</t>
  </si>
  <si>
    <t>${total_founding_amount}</t>
  </si>
  <si>
    <t>${total_part_amount_to_return}</t>
  </si>
  <si>
    <t>${total_part_founding_amount}</t>
  </si>
  <si>
    <t>${part_founding_amount}</t>
  </si>
  <si>
    <t>${part_broker_comission_percent}</t>
  </si>
  <si>
    <t>${total_part_gross_profit}</t>
  </si>
  <si>
    <t>${total_part_bank_comission}</t>
  </si>
  <si>
    <t>${total_part_net_profit}</t>
  </si>
  <si>
    <t>${total_mgm_fee}</t>
  </si>
  <si>
    <t>${total_net_profit_after_mgm_fee}</t>
  </si>
  <si>
    <t>${total_amount_to_return}</t>
  </si>
  <si>
    <t>${total_gross_profit}</t>
  </si>
  <si>
    <t>${total_bank_comission}</t>
  </si>
  <si>
    <t>${total_net_profit}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</si>
</sst>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\ &quot;₽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1" applyNumberFormat="1" applyFont="1" applyAlignment="1">
      <alignment wrapText="1"/>
    </xf>
    <xf numFmtId="165" fontId="0" fillId="0" borderId="0" xfId="0" applyNumberFormat="1" applyAlignment="1">
      <alignment wrapText="1"/>
    </xf>
    <xf numFmtId="0" fontId="7" fillId="0" borderId="0" xfId="0" applyFont="1" applyAlignment="1">
      <alignment wrapText="1"/>
    </xf>
    <xf numFmtId="165" fontId="7" fillId="0" borderId="0" xfId="0" applyNumberFormat="1" applyFont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0" borderId="0" xfId="0" applyFont="1"/>
    <xf numFmtId="0" fontId="0" fillId="3" borderId="0" xfId="0" applyFill="1"/>
    <xf numFmtId="0" fontId="7" fillId="3" borderId="0" xfId="0" applyFont="1" applyFill="1" applyAlignment="1">
      <alignment horizontal="right"/>
    </xf>
    <xf numFmtId="165" fontId="0" fillId="0" borderId="0" xfId="0" applyNumberFormat="1"/>
    <xf numFmtId="14" fontId="7" fillId="0" borderId="0" xfId="0" applyNumberFormat="1" applyFont="1"/>
    <xf numFmtId="10" fontId="0" fillId="2" borderId="0" xfId="0" applyNumberFormat="1" applyFill="1" applyAlignment="1">
      <alignment wrapText="1"/>
    </xf>
    <xf numFmtId="10" fontId="0" fillId="2" borderId="3" xfId="0" applyNumberFormat="1" applyFont="1" applyFill="1" applyBorder="1"/>
    <xf numFmtId="10" fontId="5" fillId="2" borderId="3" xfId="0" applyNumberFormat="1" applyFont="1" applyFill="1" applyBorder="1"/>
    <xf numFmtId="2" fontId="0" fillId="2" borderId="0" xfId="0" applyNumberFormat="1" applyFill="1" applyAlignment="1">
      <alignment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9" fillId="4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workbookViewId="0">
      <selection activeCell="J24" sqref="J24"/>
    </sheetView>
  </sheetViews>
  <sheetFormatPr defaultRowHeight="15" x14ac:dyDescent="0.25"/>
  <cols>
    <col min="2" max="2" width="23.5703125" customWidth="1"/>
    <col min="3" max="3" width="24.5703125" customWidth="1"/>
    <col min="4" max="4" width="17.5703125" customWidth="1"/>
    <col min="5" max="5" width="17.28515625" customWidth="1"/>
    <col min="6" max="6" width="12.7109375" customWidth="1"/>
    <col min="7" max="7" width="13.28515625" customWidth="1"/>
    <col min="8" max="8" width="13.7109375" customWidth="1"/>
    <col min="9" max="9" width="14" customWidth="1"/>
    <col min="10" max="10" width="13.7109375" customWidth="1"/>
    <col min="11" max="11" width="15.42578125" customWidth="1"/>
    <col min="12" max="12" width="12.42578125" customWidth="1"/>
    <col min="13" max="13" width="13.5703125" customWidth="1"/>
    <col min="14" max="14" width="11.85546875" customWidth="1"/>
    <col min="15" max="15" width="13.140625" customWidth="1"/>
    <col min="16" max="16" width="13.42578125" customWidth="1"/>
  </cols>
  <sheetData>
    <row r="2" spans="2:12" x14ac:dyDescent="0.25">
      <c r="B2" t="s">
        <v>22</v>
      </c>
    </row>
    <row r="4" spans="2:12" x14ac:dyDescent="0.25">
      <c r="B4" s="12" t="s">
        <v>15</v>
      </c>
      <c r="C4" s="13" t="s">
        <v>27</v>
      </c>
    </row>
    <row r="5" spans="2:12" hidden="1" x14ac:dyDescent="0.25">
      <c r="B5" t="s">
        <v>16</v>
      </c>
      <c r="C5" s="8">
        <v>3248500</v>
      </c>
      <c r="D5" s="14"/>
    </row>
    <row r="6" spans="2:12" hidden="1" x14ac:dyDescent="0.25">
      <c r="B6" t="s">
        <v>21</v>
      </c>
      <c r="C6" s="15">
        <v>42690</v>
      </c>
    </row>
    <row r="7" spans="2:12" hidden="1" x14ac:dyDescent="0.25">
      <c r="B7" t="s">
        <v>17</v>
      </c>
      <c r="C7" s="8">
        <v>2950000</v>
      </c>
    </row>
    <row r="8" spans="2:12" hidden="1" x14ac:dyDescent="0.25">
      <c r="B8" t="s">
        <v>18</v>
      </c>
      <c r="C8" s="8">
        <f>C5-C7</f>
        <v>298500</v>
      </c>
    </row>
    <row r="9" spans="2:12" hidden="1" x14ac:dyDescent="0.25">
      <c r="B9" t="s">
        <v>23</v>
      </c>
    </row>
    <row r="10" spans="2:12" hidden="1" x14ac:dyDescent="0.25">
      <c r="B10" t="s">
        <v>24</v>
      </c>
    </row>
    <row r="11" spans="2:12" hidden="1" x14ac:dyDescent="0.25">
      <c r="B11" t="s">
        <v>25</v>
      </c>
    </row>
    <row r="13" spans="2:12" x14ac:dyDescent="0.25">
      <c r="B13" s="11" t="s">
        <v>3</v>
      </c>
    </row>
    <row r="14" spans="2:12" ht="15.75" thickBot="1" x14ac:dyDescent="0.3"/>
    <row r="15" spans="2:12" s="1" customFormat="1" ht="45.75" thickBot="1" x14ac:dyDescent="0.3">
      <c r="B15" s="9" t="s">
        <v>4</v>
      </c>
      <c r="C15" s="9" t="s">
        <v>5</v>
      </c>
      <c r="D15" s="9" t="s">
        <v>0</v>
      </c>
      <c r="E15" s="9" t="s">
        <v>6</v>
      </c>
      <c r="F15" s="9" t="s">
        <v>7</v>
      </c>
      <c r="G15" s="9" t="s">
        <v>2</v>
      </c>
      <c r="H15" s="9" t="s">
        <v>8</v>
      </c>
      <c r="I15" s="9" t="s">
        <v>1</v>
      </c>
      <c r="J15" s="9" t="s">
        <v>9</v>
      </c>
      <c r="K15" s="9" t="s">
        <v>19</v>
      </c>
      <c r="L15" s="10" t="s">
        <v>11</v>
      </c>
    </row>
    <row r="16" spans="2:12" s="1" customFormat="1" x14ac:dyDescent="0.25">
      <c r="B16" s="22" t="s">
        <v>31</v>
      </c>
      <c r="C16" s="2">
        <v>42845</v>
      </c>
      <c r="D16" s="6">
        <v>300000</v>
      </c>
      <c r="E16" s="5">
        <v>5.0000000000000001E-3</v>
      </c>
      <c r="F16" s="3">
        <v>0.25</v>
      </c>
      <c r="G16" s="6">
        <f t="shared" ref="G16" si="0">D16+D16*F16</f>
        <v>375000</v>
      </c>
      <c r="H16" s="1">
        <v>110</v>
      </c>
      <c r="I16" s="16">
        <v>0.25</v>
      </c>
      <c r="J16" s="6">
        <f>G16-D16-D16*E16</f>
        <v>73500</v>
      </c>
      <c r="K16" s="6">
        <f>G16*3%</f>
        <v>11250</v>
      </c>
      <c r="L16" s="6">
        <f t="shared" ref="L16" si="1">J16-K16</f>
        <v>62250</v>
      </c>
    </row>
    <row r="17" spans="2:16" s="1" customFormat="1" x14ac:dyDescent="0.25">
      <c r="C17" s="7" t="s">
        <v>20</v>
      </c>
      <c r="D17" s="8">
        <f>SUM(D16:D16)</f>
        <v>300000</v>
      </c>
      <c r="E17" s="8"/>
      <c r="F17" s="8"/>
      <c r="G17" s="8">
        <f>SUM(G16:G16)</f>
        <v>375000</v>
      </c>
      <c r="H17" s="8"/>
      <c r="I17" s="16">
        <v>0.25</v>
      </c>
      <c r="J17" s="8">
        <f>SUM(J16:J16)</f>
        <v>73500</v>
      </c>
      <c r="K17" s="8">
        <f>SUM(K16:K16)</f>
        <v>11250</v>
      </c>
      <c r="L17" s="8">
        <f>SUM(L16:L16)</f>
        <v>62250</v>
      </c>
    </row>
    <row r="18" spans="2:16" s="1" customFormat="1" ht="30" x14ac:dyDescent="0.25">
      <c r="B18" s="7" t="s">
        <v>12</v>
      </c>
    </row>
    <row r="19" spans="2:16" s="1" customFormat="1" ht="15.75" thickBot="1" x14ac:dyDescent="0.3"/>
    <row r="20" spans="2:16" s="1" customFormat="1" ht="45.75" thickBot="1" x14ac:dyDescent="0.3">
      <c r="B20" s="9" t="s">
        <v>4</v>
      </c>
      <c r="C20" s="9" t="s">
        <v>5</v>
      </c>
      <c r="D20" s="9" t="s">
        <v>0</v>
      </c>
      <c r="E20" s="9" t="s">
        <v>26</v>
      </c>
      <c r="F20" s="9" t="s">
        <v>6</v>
      </c>
      <c r="G20" s="9" t="s">
        <v>7</v>
      </c>
      <c r="H20" s="9" t="s">
        <v>2</v>
      </c>
      <c r="I20" s="9" t="s">
        <v>8</v>
      </c>
      <c r="J20" s="9" t="s">
        <v>1</v>
      </c>
      <c r="K20" s="9" t="s">
        <v>9</v>
      </c>
      <c r="L20" s="9" t="s">
        <v>10</v>
      </c>
      <c r="M20" s="9" t="s">
        <v>11</v>
      </c>
      <c r="N20" s="9" t="s">
        <v>13</v>
      </c>
      <c r="O20" s="10" t="s">
        <v>14</v>
      </c>
    </row>
    <row r="21" spans="2:16" s="1" customFormat="1" x14ac:dyDescent="0.25">
      <c r="B21" s="22" t="s">
        <v>31</v>
      </c>
      <c r="C21" s="2">
        <v>42845</v>
      </c>
      <c r="D21" s="6">
        <v>200000</v>
      </c>
      <c r="E21" s="4">
        <f>D21/D16</f>
        <v>0.66666666666666663</v>
      </c>
      <c r="F21" s="5">
        <v>5.0000000000000001E-3</v>
      </c>
      <c r="G21" s="3">
        <v>0.25</v>
      </c>
      <c r="H21" s="6">
        <f>D21+D21*G21</f>
        <v>250000</v>
      </c>
      <c r="I21" s="1">
        <v>110</v>
      </c>
      <c r="J21" s="17">
        <v>0.25</v>
      </c>
      <c r="K21" s="6">
        <f>H21-D21-D21*F21</f>
        <v>49000</v>
      </c>
      <c r="L21" s="6">
        <f t="shared" ref="L21" si="2">H21*3%</f>
        <v>7500</v>
      </c>
      <c r="M21" s="6">
        <f t="shared" ref="M21" si="3">K21-L21</f>
        <v>41500</v>
      </c>
      <c r="N21" s="6">
        <f>M21*40%</f>
        <v>16600</v>
      </c>
      <c r="O21" s="6">
        <f>M21*60%</f>
        <v>24900</v>
      </c>
    </row>
    <row r="22" spans="2:16" s="1" customFormat="1" x14ac:dyDescent="0.25">
      <c r="C22" s="7" t="s">
        <v>20</v>
      </c>
      <c r="D22" s="8">
        <f>SUM(D21:D21)</f>
        <v>200000</v>
      </c>
      <c r="E22" s="4"/>
      <c r="F22" s="8"/>
      <c r="G22"/>
      <c r="H22" s="8">
        <f>SUM(H21:H21)</f>
        <v>250000</v>
      </c>
      <c r="I22" s="8"/>
      <c r="J22" s="18">
        <v>0.25</v>
      </c>
      <c r="K22" s="8">
        <f t="shared" ref="K22:O22" si="4">SUM(K21:K21)</f>
        <v>49000</v>
      </c>
      <c r="L22" s="8">
        <f t="shared" si="4"/>
        <v>7500</v>
      </c>
      <c r="M22" s="8">
        <f t="shared" si="4"/>
        <v>41500</v>
      </c>
      <c r="N22" s="8">
        <f t="shared" si="4"/>
        <v>16600</v>
      </c>
      <c r="O22" s="8">
        <f t="shared" si="4"/>
        <v>24900</v>
      </c>
    </row>
    <row r="23" spans="2:16" s="1" customFormat="1" x14ac:dyDescent="0.25">
      <c r="B23"/>
      <c r="C23"/>
      <c r="D23"/>
      <c r="E23"/>
      <c r="F23"/>
      <c r="G23"/>
      <c r="H23"/>
      <c r="I23"/>
      <c r="J23"/>
      <c r="K23"/>
      <c r="L23"/>
      <c r="M23"/>
    </row>
    <row r="24" spans="2:16" s="1" customFormat="1" x14ac:dyDescent="0.25">
      <c r="B24"/>
      <c r="C24"/>
      <c r="D24"/>
      <c r="E24"/>
      <c r="F24"/>
      <c r="G24"/>
      <c r="H24"/>
      <c r="I24"/>
      <c r="J24"/>
      <c r="K24"/>
      <c r="L24"/>
      <c r="M24"/>
    </row>
    <row r="25" spans="2:16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P25"/>
    </row>
    <row r="28" spans="2:16" x14ac:dyDescent="0.25">
      <c r="B28" s="1"/>
      <c r="C28" s="1"/>
      <c r="D28" s="2"/>
      <c r="E28" s="1"/>
      <c r="F28" s="1"/>
      <c r="G28" s="3"/>
      <c r="H28" s="1"/>
      <c r="I28" s="1"/>
      <c r="J28" s="1"/>
      <c r="K28" s="1"/>
      <c r="L28" s="1"/>
      <c r="M28" s="1"/>
    </row>
    <row r="32" spans="2:16" x14ac:dyDescent="0.25">
      <c r="N32" s="1"/>
      <c r="O32" s="1"/>
      <c r="P32" s="1"/>
    </row>
    <row r="36" spans="2:16" s="1" customFormat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abSelected="1" workbookViewId="0">
      <selection activeCell="H19" sqref="H19"/>
    </sheetView>
  </sheetViews>
  <sheetFormatPr defaultRowHeight="15" x14ac:dyDescent="0.25"/>
  <cols>
    <col min="2" max="2" width="19" customWidth="1"/>
    <col min="3" max="3" width="23.85546875" customWidth="1"/>
    <col min="4" max="4" width="19.5703125" customWidth="1"/>
    <col min="5" max="5" width="15" customWidth="1"/>
    <col min="6" max="6" width="17.7109375" customWidth="1"/>
    <col min="7" max="7" width="13" customWidth="1"/>
    <col min="8" max="8" width="22" customWidth="1"/>
    <col min="9" max="9" width="19.28515625" customWidth="1"/>
    <col min="10" max="10" width="14.42578125" customWidth="1"/>
    <col min="11" max="11" width="18.5703125" customWidth="1"/>
    <col min="12" max="12" width="12.42578125" customWidth="1"/>
    <col min="13" max="13" width="13.5703125" customWidth="1"/>
    <col min="14" max="14" width="15" customWidth="1"/>
    <col min="15" max="15" width="16.28515625" customWidth="1"/>
    <col min="16" max="16" width="13.42578125" customWidth="1"/>
  </cols>
  <sheetData>
    <row r="2" spans="2:12" x14ac:dyDescent="0.25">
      <c r="B2" t="s">
        <v>22</v>
      </c>
      <c r="C2" t="s">
        <v>48</v>
      </c>
    </row>
    <row r="4" spans="2:12" ht="25.5" customHeight="1" x14ac:dyDescent="0.25">
      <c r="B4" s="25" t="s">
        <v>49</v>
      </c>
      <c r="C4" s="25"/>
      <c r="D4" s="25"/>
    </row>
    <row r="5" spans="2:12" hidden="1" x14ac:dyDescent="0.25">
      <c r="B5" t="s">
        <v>16</v>
      </c>
      <c r="C5" s="8">
        <v>3248500</v>
      </c>
      <c r="D5" s="14"/>
    </row>
    <row r="6" spans="2:12" hidden="1" x14ac:dyDescent="0.25">
      <c r="B6" t="s">
        <v>21</v>
      </c>
      <c r="C6" s="15">
        <v>42690</v>
      </c>
    </row>
    <row r="7" spans="2:12" hidden="1" x14ac:dyDescent="0.25">
      <c r="B7" t="s">
        <v>17</v>
      </c>
      <c r="C7" s="8">
        <v>2950000</v>
      </c>
    </row>
    <row r="8" spans="2:12" hidden="1" x14ac:dyDescent="0.25">
      <c r="B8" t="s">
        <v>18</v>
      </c>
      <c r="C8" s="8">
        <f>C5-C7</f>
        <v>298500</v>
      </c>
    </row>
    <row r="9" spans="2:12" hidden="1" x14ac:dyDescent="0.25">
      <c r="B9" t="s">
        <v>23</v>
      </c>
    </row>
    <row r="10" spans="2:12" hidden="1" x14ac:dyDescent="0.25">
      <c r="B10" t="s">
        <v>24</v>
      </c>
    </row>
    <row r="11" spans="2:12" hidden="1" x14ac:dyDescent="0.25">
      <c r="B11" t="s">
        <v>25</v>
      </c>
    </row>
    <row r="13" spans="2:12" x14ac:dyDescent="0.25">
      <c r="B13" s="26" t="s">
        <v>50</v>
      </c>
    </row>
    <row r="14" spans="2:12" ht="15.75" thickBot="1" x14ac:dyDescent="0.3"/>
    <row r="15" spans="2:12" s="1" customFormat="1" ht="41.25" customHeight="1" x14ac:dyDescent="0.25">
      <c r="B15" s="23" t="s">
        <v>32</v>
      </c>
      <c r="C15" s="23" t="s">
        <v>33</v>
      </c>
      <c r="D15" s="23" t="s">
        <v>34</v>
      </c>
      <c r="E15" s="23" t="s">
        <v>35</v>
      </c>
      <c r="F15" s="23" t="s">
        <v>36</v>
      </c>
      <c r="G15" s="23" t="s">
        <v>37</v>
      </c>
      <c r="H15" s="23" t="s">
        <v>38</v>
      </c>
      <c r="I15" s="23" t="s">
        <v>39</v>
      </c>
      <c r="J15" s="23" t="s">
        <v>40</v>
      </c>
      <c r="K15" s="23" t="s">
        <v>41</v>
      </c>
      <c r="L15" s="23" t="s">
        <v>42</v>
      </c>
    </row>
    <row r="16" spans="2:12" s="1" customFormat="1" ht="30" x14ac:dyDescent="0.25">
      <c r="B16" s="28" t="s">
        <v>51</v>
      </c>
      <c r="C16" s="2" t="s">
        <v>52</v>
      </c>
      <c r="D16" s="6" t="s">
        <v>53</v>
      </c>
      <c r="E16" s="5" t="s">
        <v>54</v>
      </c>
      <c r="F16" s="3" t="s">
        <v>55</v>
      </c>
      <c r="G16" s="6" t="s">
        <v>56</v>
      </c>
      <c r="H16" s="1" t="s">
        <v>57</v>
      </c>
      <c r="I16" s="16" t="s">
        <v>58</v>
      </c>
      <c r="J16" s="6" t="s">
        <v>59</v>
      </c>
      <c r="K16" s="6" t="s">
        <v>60</v>
      </c>
      <c r="L16" s="6" t="s">
        <v>61</v>
      </c>
    </row>
    <row r="17" spans="2:16" s="1" customFormat="1" ht="30" x14ac:dyDescent="0.25">
      <c r="C17" s="7" t="s">
        <v>20</v>
      </c>
      <c r="D17" s="6" t="s">
        <v>70</v>
      </c>
      <c r="E17" s="8"/>
      <c r="F17" s="8"/>
      <c r="G17" s="6" t="s">
        <v>80</v>
      </c>
      <c r="H17" s="8"/>
      <c r="I17" s="16"/>
      <c r="J17" s="6" t="s">
        <v>81</v>
      </c>
      <c r="K17" s="6" t="s">
        <v>82</v>
      </c>
      <c r="L17" s="6" t="s">
        <v>83</v>
      </c>
    </row>
    <row r="18" spans="2:16" s="1" customFormat="1" x14ac:dyDescent="0.25">
      <c r="C18" s="7"/>
      <c r="D18" s="8"/>
      <c r="E18" s="8"/>
      <c r="F18" s="8"/>
      <c r="G18" s="8"/>
      <c r="H18" s="8"/>
      <c r="I18" s="16"/>
      <c r="J18" s="8"/>
      <c r="K18" s="8"/>
      <c r="L18" s="8"/>
    </row>
    <row r="19" spans="2:16" s="1" customFormat="1" x14ac:dyDescent="0.25">
      <c r="B19" s="27" t="s">
        <v>12</v>
      </c>
      <c r="F19" s="3"/>
    </row>
    <row r="20" spans="2:16" s="1" customFormat="1" ht="15.75" thickBot="1" x14ac:dyDescent="0.3"/>
    <row r="21" spans="2:16" s="1" customFormat="1" ht="47.25" customHeight="1" x14ac:dyDescent="0.25">
      <c r="B21" s="24" t="s">
        <v>32</v>
      </c>
      <c r="C21" s="24" t="s">
        <v>33</v>
      </c>
      <c r="D21" s="24" t="s">
        <v>34</v>
      </c>
      <c r="E21" s="24" t="s">
        <v>43</v>
      </c>
      <c r="F21" s="24" t="s">
        <v>47</v>
      </c>
      <c r="G21" s="24" t="s">
        <v>36</v>
      </c>
      <c r="H21" s="24" t="s">
        <v>37</v>
      </c>
      <c r="I21" s="24" t="s">
        <v>38</v>
      </c>
      <c r="J21" s="24" t="s">
        <v>39</v>
      </c>
      <c r="K21" s="24" t="s">
        <v>40</v>
      </c>
      <c r="L21" s="24" t="s">
        <v>44</v>
      </c>
      <c r="M21" s="24" t="s">
        <v>42</v>
      </c>
      <c r="N21" s="24" t="s">
        <v>45</v>
      </c>
      <c r="O21" s="24" t="s">
        <v>46</v>
      </c>
    </row>
    <row r="22" spans="2:16" s="1" customFormat="1" ht="30" x14ac:dyDescent="0.25">
      <c r="B22" s="28" t="s">
        <v>51</v>
      </c>
      <c r="C22" s="2" t="s">
        <v>52</v>
      </c>
      <c r="D22" s="6" t="s">
        <v>73</v>
      </c>
      <c r="E22" s="4" t="s">
        <v>62</v>
      </c>
      <c r="F22" s="5" t="s">
        <v>74</v>
      </c>
      <c r="G22" s="3" t="s">
        <v>55</v>
      </c>
      <c r="H22" s="6" t="s">
        <v>63</v>
      </c>
      <c r="I22" s="1" t="s">
        <v>57</v>
      </c>
      <c r="J22" s="16" t="s">
        <v>64</v>
      </c>
      <c r="K22" s="6" t="s">
        <v>65</v>
      </c>
      <c r="L22" s="6" t="s">
        <v>66</v>
      </c>
      <c r="M22" s="6" t="s">
        <v>67</v>
      </c>
      <c r="N22" s="6" t="s">
        <v>68</v>
      </c>
      <c r="O22" s="6" t="s">
        <v>69</v>
      </c>
    </row>
    <row r="23" spans="2:16" s="1" customFormat="1" ht="45" x14ac:dyDescent="0.25">
      <c r="C23" s="7" t="s">
        <v>20</v>
      </c>
      <c r="D23" s="6" t="s">
        <v>72</v>
      </c>
      <c r="E23" s="4"/>
      <c r="F23" s="8"/>
      <c r="G23"/>
      <c r="H23" s="6" t="s">
        <v>71</v>
      </c>
      <c r="I23" s="8"/>
      <c r="J23" s="17">
        <v>0.25</v>
      </c>
      <c r="K23" s="6" t="s">
        <v>75</v>
      </c>
      <c r="L23" s="6" t="s">
        <v>76</v>
      </c>
      <c r="M23" s="6" t="s">
        <v>77</v>
      </c>
      <c r="N23" s="6" t="s">
        <v>78</v>
      </c>
      <c r="O23" s="6" t="s">
        <v>79</v>
      </c>
    </row>
    <row r="24" spans="2:16" s="1" customFormat="1" x14ac:dyDescent="0.25">
      <c r="B24"/>
      <c r="C24"/>
      <c r="D24"/>
      <c r="E24"/>
      <c r="F24"/>
      <c r="G24"/>
      <c r="H24"/>
      <c r="I24"/>
      <c r="J24"/>
      <c r="K24"/>
      <c r="L24"/>
      <c r="M24"/>
    </row>
    <row r="25" spans="2:16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</row>
    <row r="26" spans="2:16" s="1" customFormat="1" x14ac:dyDescent="0.25">
      <c r="B26"/>
      <c r="C26"/>
      <c r="D26"/>
      <c r="E26"/>
      <c r="F26"/>
      <c r="G26"/>
      <c r="H26"/>
      <c r="I26"/>
      <c r="J26"/>
      <c r="K26"/>
      <c r="L26"/>
      <c r="M26"/>
      <c r="P26"/>
    </row>
    <row r="29" spans="2:16" x14ac:dyDescent="0.25">
      <c r="B29" s="1"/>
      <c r="C29" s="1"/>
      <c r="D29" s="2"/>
      <c r="E29" s="1"/>
      <c r="F29" s="1"/>
      <c r="G29" s="3"/>
      <c r="H29" s="1"/>
      <c r="I29" s="1"/>
      <c r="J29" s="1"/>
      <c r="K29" s="1"/>
      <c r="L29" s="1"/>
      <c r="M29" s="1"/>
    </row>
    <row r="33" spans="2:16" x14ac:dyDescent="0.25">
      <c r="N33" s="1"/>
      <c r="O33" s="1"/>
      <c r="P33" s="1"/>
    </row>
    <row r="37" spans="2:16" s="1" customFormat="1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</sheetData>
  <mergeCells count="1">
    <mergeCell ref="B4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workbookViewId="0">
      <selection activeCell="I16" sqref="I16"/>
    </sheetView>
  </sheetViews>
  <sheetFormatPr defaultRowHeight="15" x14ac:dyDescent="0.25"/>
  <cols>
    <col min="2" max="2" width="23.5703125" customWidth="1"/>
    <col min="3" max="3" width="24.5703125" customWidth="1"/>
    <col min="4" max="4" width="17.5703125" customWidth="1"/>
    <col min="5" max="5" width="17.28515625" customWidth="1"/>
    <col min="6" max="6" width="12.7109375" customWidth="1"/>
    <col min="7" max="7" width="13.28515625" customWidth="1"/>
    <col min="8" max="8" width="13.7109375" customWidth="1"/>
    <col min="9" max="9" width="14" customWidth="1"/>
    <col min="10" max="10" width="13.7109375" customWidth="1"/>
    <col min="11" max="11" width="15.42578125" customWidth="1"/>
    <col min="12" max="12" width="12.42578125" customWidth="1"/>
    <col min="13" max="13" width="13.5703125" customWidth="1"/>
    <col min="14" max="14" width="11.85546875" customWidth="1"/>
    <col min="15" max="15" width="13.140625" customWidth="1"/>
    <col min="16" max="16" width="13.42578125" customWidth="1"/>
  </cols>
  <sheetData>
    <row r="2" spans="2:12" x14ac:dyDescent="0.25">
      <c r="B2" t="s">
        <v>22</v>
      </c>
    </row>
    <row r="4" spans="2:12" x14ac:dyDescent="0.25">
      <c r="B4" s="12" t="s">
        <v>15</v>
      </c>
      <c r="C4" s="13" t="s">
        <v>28</v>
      </c>
    </row>
    <row r="5" spans="2:12" hidden="1" x14ac:dyDescent="0.25">
      <c r="B5" t="s">
        <v>16</v>
      </c>
      <c r="C5" s="8">
        <v>3248500</v>
      </c>
      <c r="D5" s="14"/>
    </row>
    <row r="6" spans="2:12" hidden="1" x14ac:dyDescent="0.25">
      <c r="B6" t="s">
        <v>21</v>
      </c>
      <c r="C6" s="15">
        <v>42690</v>
      </c>
    </row>
    <row r="7" spans="2:12" hidden="1" x14ac:dyDescent="0.25">
      <c r="B7" t="s">
        <v>17</v>
      </c>
      <c r="C7" s="8">
        <v>2950000</v>
      </c>
    </row>
    <row r="8" spans="2:12" hidden="1" x14ac:dyDescent="0.25">
      <c r="B8" t="s">
        <v>18</v>
      </c>
      <c r="C8" s="8">
        <f>C5-C7</f>
        <v>298500</v>
      </c>
    </row>
    <row r="9" spans="2:12" hidden="1" x14ac:dyDescent="0.25">
      <c r="B9" t="s">
        <v>23</v>
      </c>
    </row>
    <row r="10" spans="2:12" hidden="1" x14ac:dyDescent="0.25">
      <c r="B10" t="s">
        <v>24</v>
      </c>
    </row>
    <row r="11" spans="2:12" hidden="1" x14ac:dyDescent="0.25">
      <c r="B11" t="s">
        <v>25</v>
      </c>
    </row>
    <row r="13" spans="2:12" x14ac:dyDescent="0.25">
      <c r="B13" s="11" t="s">
        <v>3</v>
      </c>
    </row>
    <row r="14" spans="2:12" ht="15.75" thickBot="1" x14ac:dyDescent="0.3"/>
    <row r="15" spans="2:12" s="1" customFormat="1" ht="45.75" thickBot="1" x14ac:dyDescent="0.3">
      <c r="B15" s="9" t="s">
        <v>4</v>
      </c>
      <c r="C15" s="9" t="s">
        <v>5</v>
      </c>
      <c r="D15" s="9" t="s">
        <v>0</v>
      </c>
      <c r="E15" s="9" t="s">
        <v>6</v>
      </c>
      <c r="F15" s="9" t="s">
        <v>7</v>
      </c>
      <c r="G15" s="9" t="s">
        <v>2</v>
      </c>
      <c r="H15" s="9" t="s">
        <v>8</v>
      </c>
      <c r="I15" s="9" t="s">
        <v>1</v>
      </c>
      <c r="J15" s="9" t="s">
        <v>9</v>
      </c>
      <c r="K15" s="9" t="s">
        <v>19</v>
      </c>
      <c r="L15" s="10" t="s">
        <v>11</v>
      </c>
    </row>
    <row r="16" spans="2:12" s="1" customFormat="1" x14ac:dyDescent="0.25">
      <c r="B16" s="21" t="s">
        <v>30</v>
      </c>
      <c r="C16" s="2">
        <v>42837</v>
      </c>
      <c r="D16" s="6">
        <v>700000</v>
      </c>
      <c r="E16" s="5">
        <v>4.0000000000000001E-3</v>
      </c>
      <c r="F16" s="3">
        <v>0.23</v>
      </c>
      <c r="G16" s="6">
        <f t="shared" ref="G16" si="0">D16+D16*F16</f>
        <v>861000</v>
      </c>
      <c r="H16" s="1">
        <v>108</v>
      </c>
      <c r="I16" s="19">
        <v>3420</v>
      </c>
      <c r="J16" s="6">
        <f>G16-D16-D16*E16</f>
        <v>158200</v>
      </c>
      <c r="K16" s="6">
        <f>G16*3%</f>
        <v>25830</v>
      </c>
      <c r="L16" s="6">
        <f t="shared" ref="L16" si="1">J16-K16</f>
        <v>132370</v>
      </c>
    </row>
    <row r="17" spans="2:16" s="1" customFormat="1" x14ac:dyDescent="0.25">
      <c r="C17" s="7" t="s">
        <v>20</v>
      </c>
      <c r="D17" s="8">
        <f>SUM(D16:D16)</f>
        <v>700000</v>
      </c>
      <c r="E17" s="8"/>
      <c r="F17" s="8"/>
      <c r="G17" s="8">
        <f>SUM(G16:G16)</f>
        <v>861000</v>
      </c>
      <c r="H17" s="8"/>
      <c r="I17" s="19">
        <v>3420</v>
      </c>
      <c r="J17" s="8">
        <f>SUM(J16:J16)</f>
        <v>158200</v>
      </c>
      <c r="K17" s="8">
        <f>SUM(K16:K16)</f>
        <v>25830</v>
      </c>
      <c r="L17" s="8">
        <f>SUM(L16:L16)</f>
        <v>132370</v>
      </c>
    </row>
    <row r="18" spans="2:16" s="1" customFormat="1" ht="30" x14ac:dyDescent="0.25">
      <c r="B18" s="7" t="s">
        <v>12</v>
      </c>
    </row>
    <row r="19" spans="2:16" s="1" customFormat="1" ht="15.75" thickBot="1" x14ac:dyDescent="0.3"/>
    <row r="20" spans="2:16" s="1" customFormat="1" ht="45.75" thickBot="1" x14ac:dyDescent="0.3">
      <c r="B20" s="9" t="s">
        <v>4</v>
      </c>
      <c r="C20" s="9" t="s">
        <v>5</v>
      </c>
      <c r="D20" s="9" t="s">
        <v>0</v>
      </c>
      <c r="E20" s="9" t="s">
        <v>26</v>
      </c>
      <c r="F20" s="9" t="s">
        <v>6</v>
      </c>
      <c r="G20" s="9" t="s">
        <v>7</v>
      </c>
      <c r="H20" s="9" t="s">
        <v>2</v>
      </c>
      <c r="I20" s="9" t="s">
        <v>8</v>
      </c>
      <c r="J20" s="9" t="s">
        <v>1</v>
      </c>
      <c r="K20" s="9" t="s">
        <v>9</v>
      </c>
      <c r="L20" s="9" t="s">
        <v>10</v>
      </c>
      <c r="M20" s="9" t="s">
        <v>11</v>
      </c>
      <c r="N20" s="9" t="s">
        <v>13</v>
      </c>
      <c r="O20" s="10" t="s">
        <v>14</v>
      </c>
    </row>
    <row r="21" spans="2:16" s="1" customFormat="1" x14ac:dyDescent="0.25">
      <c r="B21" s="20" t="s">
        <v>29</v>
      </c>
      <c r="C21" s="2">
        <v>42837</v>
      </c>
      <c r="D21" s="6">
        <v>200000</v>
      </c>
      <c r="E21" s="4">
        <f>D21/D16</f>
        <v>0.2857142857142857</v>
      </c>
      <c r="F21" s="5">
        <v>4.0000000000000001E-3</v>
      </c>
      <c r="G21" s="3">
        <v>0.23</v>
      </c>
      <c r="H21" s="6">
        <f>D21+D21*G21</f>
        <v>246000</v>
      </c>
      <c r="I21" s="1">
        <v>108</v>
      </c>
      <c r="J21" s="17">
        <v>0.25</v>
      </c>
      <c r="K21" s="6">
        <f>H21-D21-D21*F21</f>
        <v>45200</v>
      </c>
      <c r="L21" s="6">
        <f t="shared" ref="L21" si="2">H21*3%</f>
        <v>7380</v>
      </c>
      <c r="M21" s="6">
        <f t="shared" ref="M21" si="3">K21-L21</f>
        <v>37820</v>
      </c>
      <c r="N21" s="6">
        <f>M21*40%</f>
        <v>15128</v>
      </c>
      <c r="O21" s="6">
        <f>M21*60%</f>
        <v>22692</v>
      </c>
    </row>
    <row r="22" spans="2:16" s="1" customFormat="1" x14ac:dyDescent="0.25">
      <c r="C22" s="7" t="s">
        <v>20</v>
      </c>
      <c r="D22" s="8">
        <f>SUM(D21:D21)</f>
        <v>200000</v>
      </c>
      <c r="E22" s="4"/>
      <c r="F22" s="8"/>
      <c r="G22"/>
      <c r="H22" s="8">
        <f>SUM(H21:H21)</f>
        <v>246000</v>
      </c>
      <c r="I22" s="8"/>
      <c r="J22" s="18">
        <v>0.25</v>
      </c>
      <c r="K22" s="8">
        <f t="shared" ref="K22:O22" si="4">SUM(K21:K21)</f>
        <v>45200</v>
      </c>
      <c r="L22" s="8">
        <f t="shared" si="4"/>
        <v>7380</v>
      </c>
      <c r="M22" s="8">
        <f t="shared" si="4"/>
        <v>37820</v>
      </c>
      <c r="N22" s="8">
        <f t="shared" si="4"/>
        <v>15128</v>
      </c>
      <c r="O22" s="8">
        <f t="shared" si="4"/>
        <v>22692</v>
      </c>
    </row>
    <row r="23" spans="2:16" s="1" customFormat="1" x14ac:dyDescent="0.25">
      <c r="B23"/>
      <c r="C23"/>
      <c r="D23"/>
      <c r="E23"/>
      <c r="F23"/>
      <c r="G23"/>
      <c r="H23"/>
      <c r="I23"/>
      <c r="J23"/>
      <c r="K23"/>
      <c r="L23"/>
      <c r="M23"/>
    </row>
    <row r="24" spans="2:16" s="1" customFormat="1" x14ac:dyDescent="0.25">
      <c r="B24"/>
      <c r="C24"/>
      <c r="D24"/>
      <c r="E24"/>
      <c r="F24"/>
      <c r="G24"/>
      <c r="H24"/>
      <c r="I24"/>
      <c r="J24"/>
      <c r="K24"/>
      <c r="L24"/>
      <c r="M24"/>
    </row>
    <row r="25" spans="2:16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P25"/>
    </row>
    <row r="28" spans="2:16" x14ac:dyDescent="0.25">
      <c r="B28" s="1"/>
      <c r="C28" s="1"/>
      <c r="D28" s="2"/>
      <c r="E28" s="1"/>
      <c r="F28" s="1"/>
      <c r="G28" s="3"/>
      <c r="H28" s="1"/>
      <c r="I28" s="1"/>
      <c r="J28" s="1"/>
      <c r="K28" s="1"/>
      <c r="L28" s="1"/>
      <c r="M28" s="1"/>
    </row>
    <row r="32" spans="2:16" x14ac:dyDescent="0.25">
      <c r="N32" s="1"/>
      <c r="O32" s="1"/>
      <c r="P32" s="1"/>
    </row>
    <row r="36" spans="2:16" s="1" customFormat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Отчет Сергей</vt:lpstr>
      <vt:lpstr>Отчет Черная</vt:lpstr>
      <vt:lpstr>Отчет Роман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2017-04-26T23:43:29Z</dcterms:modified>
</cp:coreProperties>
</file>