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l6754\Desktop\"/>
    </mc:Choice>
  </mc:AlternateContent>
  <bookViews>
    <workbookView xWindow="0" yWindow="0" windowWidth="20385" windowHeight="9405" tabRatio="750"/>
  </bookViews>
  <sheets>
    <sheet name="Sheet1" sheetId="30" r:id="rId1"/>
    <sheet name="精英化材料" sheetId="14" r:id="rId2"/>
    <sheet name="暂不" sheetId="29" r:id="rId3"/>
    <sheet name="材料计算" sheetId="15" r:id="rId4"/>
    <sheet name="芯片计算" sheetId="22" r:id="rId5"/>
    <sheet name="线索" sheetId="28" r:id="rId6"/>
    <sheet name="我的仓库" sheetId="5" r:id="rId7"/>
    <sheet name="绿票" sheetId="26" r:id="rId8"/>
    <sheet name="材料获取方式初稿" sheetId="6" r:id="rId9"/>
    <sheet name="合成公式" sheetId="7" r:id="rId10"/>
    <sheet name="精英化芯片使用" sheetId="21" r:id="rId11"/>
  </sheets>
  <definedNames>
    <definedName name="_xlnm._FilterDatabase" localSheetId="1" hidden="1">精英化材料!$A$3:$BM$11</definedName>
  </definedNames>
  <calcPr calcId="162913"/>
  <pivotCaches>
    <pivotCache cacheId="1" r:id="rId12"/>
  </pivotCaches>
</workbook>
</file>

<file path=xl/calcChain.xml><?xml version="1.0" encoding="utf-8"?>
<calcChain xmlns="http://schemas.openxmlformats.org/spreadsheetml/2006/main">
  <c r="H14" i="26" l="1"/>
  <c r="H13" i="26"/>
  <c r="H12" i="26"/>
  <c r="H11" i="26"/>
  <c r="H10" i="26"/>
  <c r="H9" i="26"/>
  <c r="D9" i="26"/>
  <c r="H8" i="26"/>
  <c r="D8" i="26"/>
  <c r="H7" i="26"/>
  <c r="D7" i="26"/>
  <c r="D15" i="26" s="1"/>
  <c r="H6" i="26"/>
  <c r="D6" i="26"/>
  <c r="H5" i="26"/>
  <c r="D5" i="26"/>
  <c r="H4" i="26"/>
  <c r="D4" i="26"/>
  <c r="L3" i="26"/>
  <c r="L15" i="26" s="1"/>
  <c r="H3" i="26"/>
  <c r="H15" i="26" s="1"/>
  <c r="D3" i="26"/>
  <c r="I20" i="22"/>
  <c r="H20" i="22"/>
  <c r="G20" i="22"/>
  <c r="F20" i="22"/>
  <c r="E20" i="22"/>
  <c r="D20" i="22"/>
  <c r="C20" i="22"/>
  <c r="B20" i="22"/>
  <c r="J13" i="22"/>
  <c r="I13" i="22"/>
  <c r="H13" i="22"/>
  <c r="G13" i="22"/>
  <c r="F13" i="22"/>
  <c r="E13" i="22"/>
  <c r="D13" i="22"/>
  <c r="C13" i="22"/>
  <c r="B13" i="22"/>
  <c r="I6" i="22"/>
  <c r="H6" i="22"/>
  <c r="G6" i="22"/>
  <c r="F6" i="22"/>
  <c r="E6" i="22"/>
  <c r="D6" i="22"/>
  <c r="C6" i="22"/>
  <c r="B6" i="22"/>
  <c r="K37" i="15"/>
  <c r="J37" i="15"/>
  <c r="I37" i="15"/>
  <c r="H37" i="15"/>
  <c r="G37" i="15"/>
  <c r="F37" i="15"/>
  <c r="K36" i="15"/>
  <c r="J36" i="15"/>
  <c r="I36" i="15"/>
  <c r="H36" i="15"/>
  <c r="G36" i="15"/>
  <c r="F36" i="15"/>
  <c r="K29" i="15"/>
  <c r="J29" i="15"/>
  <c r="I29" i="15"/>
  <c r="H29" i="15"/>
  <c r="G29" i="15"/>
  <c r="F29" i="15"/>
  <c r="K28" i="15"/>
  <c r="J28" i="15"/>
  <c r="I28" i="15"/>
  <c r="H28" i="15"/>
  <c r="G28" i="15"/>
  <c r="F28" i="15"/>
  <c r="K21" i="15"/>
  <c r="J21" i="15"/>
  <c r="I21" i="15"/>
  <c r="H21" i="15"/>
  <c r="G21" i="15"/>
  <c r="F21" i="15"/>
  <c r="E21" i="15"/>
  <c r="D21" i="15"/>
  <c r="C21" i="15"/>
  <c r="B21" i="15"/>
  <c r="K20" i="15"/>
  <c r="J20" i="15"/>
  <c r="I20" i="15"/>
  <c r="H20" i="15"/>
  <c r="G20" i="15"/>
  <c r="F20" i="15"/>
  <c r="E20" i="15"/>
  <c r="D20" i="15"/>
  <c r="C20" i="15"/>
  <c r="B20" i="15"/>
  <c r="I14" i="15"/>
  <c r="E14" i="15"/>
  <c r="K13" i="15"/>
  <c r="J13" i="15"/>
  <c r="I13" i="15"/>
  <c r="H13" i="15"/>
  <c r="H14" i="15" s="1"/>
  <c r="G13" i="15"/>
  <c r="F13" i="15"/>
  <c r="E13" i="15"/>
  <c r="D13" i="15"/>
  <c r="D14" i="15" s="1"/>
  <c r="C13" i="15"/>
  <c r="B13" i="15"/>
  <c r="K12" i="15"/>
  <c r="J12" i="15"/>
  <c r="I12" i="15"/>
  <c r="H12" i="15"/>
  <c r="G12" i="15"/>
  <c r="F12" i="15"/>
  <c r="M21" i="15" s="1"/>
  <c r="M29" i="15" s="1"/>
  <c r="M37" i="15" s="1"/>
  <c r="E12" i="15"/>
  <c r="D12" i="15"/>
  <c r="C12" i="15"/>
  <c r="B12" i="15"/>
  <c r="D6" i="15"/>
  <c r="M14" i="15" s="1"/>
  <c r="M22" i="15" s="1"/>
  <c r="M30" i="15" s="1"/>
  <c r="M38" i="15" s="1"/>
  <c r="C6" i="15"/>
  <c r="B6" i="15"/>
  <c r="D5" i="15"/>
  <c r="F14" i="15" s="1"/>
  <c r="C5" i="15"/>
  <c r="B14" i="15" s="1"/>
  <c r="E22" i="15" s="1"/>
  <c r="B5" i="15"/>
  <c r="C14" i="15" s="1"/>
  <c r="C11" i="29"/>
  <c r="F11" i="29" s="1"/>
  <c r="B11" i="29"/>
  <c r="BM11" i="29" s="1"/>
  <c r="C9" i="29"/>
  <c r="F9" i="29" s="1"/>
  <c r="B9" i="29"/>
  <c r="C8" i="29"/>
  <c r="F8" i="29" s="1"/>
  <c r="B8" i="29"/>
  <c r="C7" i="29"/>
  <c r="B7" i="29"/>
  <c r="BG7" i="29" s="1"/>
  <c r="C6" i="29"/>
  <c r="B6" i="29"/>
  <c r="BJ6" i="29" s="1"/>
  <c r="C4" i="29"/>
  <c r="F4" i="29" s="1"/>
  <c r="B4" i="29"/>
  <c r="C3" i="29"/>
  <c r="F3" i="29" s="1"/>
  <c r="B3" i="29"/>
  <c r="BM3" i="29" s="1"/>
  <c r="C2" i="29"/>
  <c r="F2" i="29" s="1"/>
  <c r="B2" i="29"/>
  <c r="BG2" i="29" s="1"/>
  <c r="C1" i="29"/>
  <c r="B1" i="29"/>
  <c r="BM1" i="29" s="1"/>
  <c r="BM11" i="14"/>
  <c r="BL11" i="14"/>
  <c r="BK11" i="14"/>
  <c r="BJ11" i="14"/>
  <c r="BI11" i="14"/>
  <c r="BH11" i="14"/>
  <c r="BG11" i="14"/>
  <c r="BF11" i="14"/>
  <c r="BE11" i="14"/>
  <c r="BD11" i="14"/>
  <c r="BC11" i="14"/>
  <c r="BB11" i="14"/>
  <c r="BA11" i="14"/>
  <c r="AZ11" i="14"/>
  <c r="AY11" i="14"/>
  <c r="AX11" i="14"/>
  <c r="AW11" i="14"/>
  <c r="AV11" i="14"/>
  <c r="AU11" i="14"/>
  <c r="AT11" i="14"/>
  <c r="AS11" i="14"/>
  <c r="AR11" i="14"/>
  <c r="AQ11" i="14"/>
  <c r="AP11" i="14"/>
  <c r="BM10" i="14"/>
  <c r="BL10" i="14"/>
  <c r="BK10" i="14"/>
  <c r="BJ10" i="14"/>
  <c r="BI10" i="14"/>
  <c r="BH10" i="14"/>
  <c r="BG10" i="14"/>
  <c r="BF10" i="14"/>
  <c r="BE10" i="14"/>
  <c r="BD10" i="14"/>
  <c r="BC10" i="14"/>
  <c r="BB10" i="14"/>
  <c r="BA10" i="14"/>
  <c r="AZ10" i="14"/>
  <c r="AY10" i="14"/>
  <c r="AX10" i="14"/>
  <c r="AW10" i="14"/>
  <c r="AV10" i="14"/>
  <c r="AU10" i="14"/>
  <c r="AT10" i="14"/>
  <c r="AS10" i="14"/>
  <c r="AR10" i="14"/>
  <c r="AQ10" i="14"/>
  <c r="AP10" i="14"/>
  <c r="C9" i="14"/>
  <c r="F9" i="14" s="1"/>
  <c r="B9" i="14"/>
  <c r="C8" i="14"/>
  <c r="F8" i="14" s="1"/>
  <c r="B8" i="14"/>
  <c r="C7" i="14"/>
  <c r="B7" i="14"/>
  <c r="BM7" i="14" s="1"/>
  <c r="C6" i="14"/>
  <c r="B6" i="14"/>
  <c r="BJ6" i="14" s="1"/>
  <c r="C5" i="14"/>
  <c r="B5" i="14"/>
  <c r="BG5" i="14" s="1"/>
  <c r="C4" i="14"/>
  <c r="F4" i="14" s="1"/>
  <c r="B4" i="14"/>
  <c r="BA6" i="29" l="1"/>
  <c r="BD5" i="14"/>
  <c r="AW2" i="29"/>
  <c r="BM6" i="29"/>
  <c r="BH6" i="14"/>
  <c r="BK1" i="29"/>
  <c r="BF7" i="29"/>
  <c r="BM6" i="14"/>
  <c r="BF8" i="29"/>
  <c r="BL7" i="14"/>
  <c r="BK5" i="14"/>
  <c r="BB2" i="29"/>
  <c r="AQ3" i="29"/>
  <c r="AR1" i="29"/>
  <c r="BE2" i="29"/>
  <c r="BG3" i="29"/>
  <c r="AY5" i="14"/>
  <c r="BA7" i="14"/>
  <c r="AZ1" i="29"/>
  <c r="AP2" i="29"/>
  <c r="BF2" i="29"/>
  <c r="BL4" i="29"/>
  <c r="AX7" i="29"/>
  <c r="BA1" i="29"/>
  <c r="AR2" i="29"/>
  <c r="BH2" i="29"/>
  <c r="BM7" i="29"/>
  <c r="BD1" i="29"/>
  <c r="AS2" i="29"/>
  <c r="BI2" i="29"/>
  <c r="BA2" i="29"/>
  <c r="BH9" i="14"/>
  <c r="H5" i="22" s="1"/>
  <c r="H7" i="22" s="1"/>
  <c r="BH1" i="29"/>
  <c r="AT2" i="29"/>
  <c r="BI6" i="29"/>
  <c r="BH9" i="29"/>
  <c r="AR11" i="29"/>
  <c r="AR6" i="14"/>
  <c r="F7" i="14"/>
  <c r="BF7" i="14"/>
  <c r="AT3" i="29"/>
  <c r="BD6" i="29"/>
  <c r="BA7" i="29"/>
  <c r="AP8" i="29"/>
  <c r="AZ11" i="29"/>
  <c r="BL5" i="14"/>
  <c r="BA6" i="14"/>
  <c r="AP7" i="14"/>
  <c r="BG7" i="14"/>
  <c r="AX2" i="29"/>
  <c r="BJ2" i="29"/>
  <c r="AX3" i="29"/>
  <c r="AQ4" i="29"/>
  <c r="BG6" i="29"/>
  <c r="BD7" i="29"/>
  <c r="AX8" i="29"/>
  <c r="BH11" i="29"/>
  <c r="BE7" i="14"/>
  <c r="AQ5" i="14"/>
  <c r="BD6" i="14"/>
  <c r="AS7" i="14"/>
  <c r="BI7" i="14"/>
  <c r="BE1" i="29"/>
  <c r="AZ2" i="29"/>
  <c r="BM2" i="29"/>
  <c r="AY3" i="29"/>
  <c r="AY4" i="29"/>
  <c r="BG6" i="14"/>
  <c r="AW7" i="14"/>
  <c r="BJ7" i="14"/>
  <c r="BB3" i="29"/>
  <c r="BG4" i="29"/>
  <c r="BI7" i="29"/>
  <c r="AX7" i="14"/>
  <c r="BF3" i="29"/>
  <c r="BF6" i="29"/>
  <c r="BK7" i="29"/>
  <c r="BJ7" i="29"/>
  <c r="BF6" i="14"/>
  <c r="BK7" i="14"/>
  <c r="BD7" i="14"/>
  <c r="AP3" i="29"/>
  <c r="BJ3" i="29"/>
  <c r="AR6" i="29"/>
  <c r="AS7" i="29"/>
  <c r="BK8" i="29"/>
  <c r="B22" i="15"/>
  <c r="AV6" i="14"/>
  <c r="BL6" i="14"/>
  <c r="BC9" i="14"/>
  <c r="F12" i="22" s="1"/>
  <c r="F5" i="14"/>
  <c r="AW5" i="14"/>
  <c r="BE5" i="14"/>
  <c r="BM5" i="14"/>
  <c r="AT6" i="14"/>
  <c r="BB6" i="14"/>
  <c r="AQ7" i="14"/>
  <c r="AY7" i="14"/>
  <c r="AS9" i="14"/>
  <c r="C5" i="22" s="1"/>
  <c r="BA9" i="14"/>
  <c r="E19" i="22" s="1"/>
  <c r="E21" i="22" s="1"/>
  <c r="BI9" i="14"/>
  <c r="H12" i="22" s="1"/>
  <c r="AP1" i="29"/>
  <c r="AX1" i="29"/>
  <c r="BF1" i="29"/>
  <c r="AU2" i="29"/>
  <c r="BC2" i="29"/>
  <c r="BK2" i="29"/>
  <c r="AR3" i="29"/>
  <c r="AZ3" i="29"/>
  <c r="BH3" i="29"/>
  <c r="AW4" i="29"/>
  <c r="BE4" i="29"/>
  <c r="BM4" i="29"/>
  <c r="AT6" i="29"/>
  <c r="BB6" i="29"/>
  <c r="AQ7" i="29"/>
  <c r="AY7" i="29"/>
  <c r="AV8" i="29"/>
  <c r="BD8" i="29"/>
  <c r="BL8" i="29"/>
  <c r="AS9" i="29"/>
  <c r="BA9" i="29"/>
  <c r="BI9" i="29"/>
  <c r="AP11" i="29"/>
  <c r="AX11" i="29"/>
  <c r="BF11" i="29"/>
  <c r="G14" i="15"/>
  <c r="AV5" i="14"/>
  <c r="AS6" i="14"/>
  <c r="BI6" i="14"/>
  <c r="AP5" i="14"/>
  <c r="AX5" i="14"/>
  <c r="BF5" i="14"/>
  <c r="AU6" i="14"/>
  <c r="BC6" i="14"/>
  <c r="BK6" i="14"/>
  <c r="AR7" i="14"/>
  <c r="AZ7" i="14"/>
  <c r="BH7" i="14"/>
  <c r="AT9" i="14"/>
  <c r="C12" i="22" s="1"/>
  <c r="BB9" i="14"/>
  <c r="F5" i="22" s="1"/>
  <c r="BJ9" i="14"/>
  <c r="H19" i="22" s="1"/>
  <c r="H21" i="22" s="1"/>
  <c r="AQ1" i="29"/>
  <c r="AY1" i="29"/>
  <c r="BG1" i="29"/>
  <c r="AV2" i="29"/>
  <c r="BD2" i="29"/>
  <c r="BL2" i="29"/>
  <c r="AS3" i="29"/>
  <c r="BA3" i="29"/>
  <c r="BI3" i="29"/>
  <c r="AP4" i="29"/>
  <c r="AX4" i="29"/>
  <c r="BF4" i="29"/>
  <c r="AU6" i="29"/>
  <c r="BC6" i="29"/>
  <c r="BK6" i="29"/>
  <c r="AR7" i="29"/>
  <c r="AZ7" i="29"/>
  <c r="BH7" i="29"/>
  <c r="AW8" i="29"/>
  <c r="BE8" i="29"/>
  <c r="BM8" i="29"/>
  <c r="AT9" i="29"/>
  <c r="BB9" i="29"/>
  <c r="BJ9" i="29"/>
  <c r="AQ11" i="29"/>
  <c r="AY11" i="29"/>
  <c r="BG11" i="29"/>
  <c r="BC9" i="29"/>
  <c r="BK9" i="29"/>
  <c r="M13" i="15"/>
  <c r="AR5" i="14"/>
  <c r="AZ5" i="14"/>
  <c r="BH5" i="14"/>
  <c r="F6" i="14"/>
  <c r="AW6" i="14"/>
  <c r="BE6" i="14"/>
  <c r="AT7" i="14"/>
  <c r="BB7" i="14"/>
  <c r="AV9" i="14"/>
  <c r="D5" i="22" s="1"/>
  <c r="BD9" i="14"/>
  <c r="F19" i="22" s="1"/>
  <c r="F21" i="22" s="1"/>
  <c r="BL9" i="14"/>
  <c r="I12" i="22" s="1"/>
  <c r="AS1" i="29"/>
  <c r="BI1" i="29"/>
  <c r="AU3" i="29"/>
  <c r="BC3" i="29"/>
  <c r="BK3" i="29"/>
  <c r="AR4" i="29"/>
  <c r="AZ4" i="29"/>
  <c r="BH4" i="29"/>
  <c r="F6" i="29"/>
  <c r="AW6" i="29"/>
  <c r="BE6" i="29"/>
  <c r="AT7" i="29"/>
  <c r="BB7" i="29"/>
  <c r="AQ8" i="29"/>
  <c r="AY8" i="29"/>
  <c r="BG8" i="29"/>
  <c r="AV9" i="29"/>
  <c r="BD9" i="29"/>
  <c r="BL9" i="29"/>
  <c r="AS11" i="29"/>
  <c r="BA11" i="29"/>
  <c r="BI11" i="29"/>
  <c r="J14" i="15"/>
  <c r="J22" i="15" s="1"/>
  <c r="AU9" i="14"/>
  <c r="C19" i="22" s="1"/>
  <c r="C21" i="22" s="1"/>
  <c r="BK9" i="14"/>
  <c r="I5" i="22" s="1"/>
  <c r="AU9" i="29"/>
  <c r="AS5" i="14"/>
  <c r="BA5" i="14"/>
  <c r="BI5" i="14"/>
  <c r="AP6" i="14"/>
  <c r="AX6" i="14"/>
  <c r="AU7" i="14"/>
  <c r="BC7" i="14"/>
  <c r="AW9" i="14"/>
  <c r="D12" i="22" s="1"/>
  <c r="BE9" i="14"/>
  <c r="G5" i="22" s="1"/>
  <c r="BM9" i="14"/>
  <c r="I19" i="22" s="1"/>
  <c r="I21" i="22" s="1"/>
  <c r="AT1" i="29"/>
  <c r="BB1" i="29"/>
  <c r="BJ1" i="29"/>
  <c r="AQ2" i="29"/>
  <c r="AY2" i="29"/>
  <c r="AV3" i="29"/>
  <c r="BD3" i="29"/>
  <c r="BL3" i="29"/>
  <c r="AS4" i="29"/>
  <c r="BA4" i="29"/>
  <c r="BI4" i="29"/>
  <c r="AP6" i="29"/>
  <c r="AX6" i="29"/>
  <c r="AU7" i="29"/>
  <c r="BC7" i="29"/>
  <c r="AR8" i="29"/>
  <c r="AZ8" i="29"/>
  <c r="BH8" i="29"/>
  <c r="AW9" i="29"/>
  <c r="BE9" i="29"/>
  <c r="BM9" i="29"/>
  <c r="AT11" i="29"/>
  <c r="BB11" i="29"/>
  <c r="BJ11" i="29"/>
  <c r="K14" i="15"/>
  <c r="I22" i="15" s="1"/>
  <c r="AV6" i="29"/>
  <c r="BL6" i="29"/>
  <c r="AT5" i="14"/>
  <c r="BB5" i="14"/>
  <c r="BJ5" i="14"/>
  <c r="AQ6" i="14"/>
  <c r="AY6" i="14"/>
  <c r="AV7" i="14"/>
  <c r="AP9" i="14"/>
  <c r="B5" i="22" s="1"/>
  <c r="AX9" i="14"/>
  <c r="D19" i="22" s="1"/>
  <c r="D21" i="22" s="1"/>
  <c r="BF9" i="14"/>
  <c r="G12" i="22" s="1"/>
  <c r="AU1" i="29"/>
  <c r="BC1" i="29"/>
  <c r="AW3" i="29"/>
  <c r="BE3" i="29"/>
  <c r="AT4" i="29"/>
  <c r="BB4" i="29"/>
  <c r="BJ4" i="29"/>
  <c r="AQ6" i="29"/>
  <c r="AY6" i="29"/>
  <c r="AV7" i="29"/>
  <c r="BL7" i="29"/>
  <c r="AS8" i="29"/>
  <c r="BA8" i="29"/>
  <c r="BI8" i="29"/>
  <c r="AP9" i="29"/>
  <c r="AX9" i="29"/>
  <c r="BF9" i="29"/>
  <c r="AU11" i="29"/>
  <c r="BC11" i="29"/>
  <c r="BK11" i="29"/>
  <c r="AU5" i="14"/>
  <c r="BC5" i="14"/>
  <c r="AZ6" i="14"/>
  <c r="AQ9" i="14"/>
  <c r="B12" i="22" s="1"/>
  <c r="AY9" i="14"/>
  <c r="E5" i="22" s="1"/>
  <c r="BG9" i="14"/>
  <c r="G19" i="22" s="1"/>
  <c r="G21" i="22" s="1"/>
  <c r="AV1" i="29"/>
  <c r="BL1" i="29"/>
  <c r="AU4" i="29"/>
  <c r="BC4" i="29"/>
  <c r="BK4" i="29"/>
  <c r="AZ6" i="29"/>
  <c r="BH6" i="29"/>
  <c r="F7" i="29"/>
  <c r="AW7" i="29"/>
  <c r="BE7" i="29"/>
  <c r="AT8" i="29"/>
  <c r="BB8" i="29"/>
  <c r="BJ8" i="29"/>
  <c r="AQ9" i="29"/>
  <c r="AY9" i="29"/>
  <c r="BG9" i="29"/>
  <c r="AV11" i="29"/>
  <c r="BD11" i="29"/>
  <c r="BL11" i="29"/>
  <c r="AR9" i="14"/>
  <c r="B19" i="22" s="1"/>
  <c r="B21" i="22" s="1"/>
  <c r="AZ9" i="14"/>
  <c r="E12" i="22" s="1"/>
  <c r="F1" i="29"/>
  <c r="AW1" i="29"/>
  <c r="AV4" i="29"/>
  <c r="BD4" i="29"/>
  <c r="AS6" i="29"/>
  <c r="AP7" i="29"/>
  <c r="AU8" i="29"/>
  <c r="BC8" i="29"/>
  <c r="AR9" i="29"/>
  <c r="AZ9" i="29"/>
  <c r="AW11" i="29"/>
  <c r="BE11" i="29"/>
  <c r="H14" i="22" l="1"/>
  <c r="I14" i="22"/>
  <c r="I7" i="22"/>
  <c r="E14" i="22"/>
  <c r="E7" i="22"/>
  <c r="F22" i="15"/>
  <c r="G22" i="15"/>
  <c r="K22" i="15"/>
  <c r="J30" i="15"/>
  <c r="J38" i="15"/>
  <c r="D22" i="15"/>
  <c r="B7" i="22"/>
  <c r="B14" i="22"/>
  <c r="D14" i="22"/>
  <c r="D7" i="22"/>
  <c r="F14" i="22"/>
  <c r="F7" i="22"/>
  <c r="C22" i="15"/>
  <c r="I30" i="15"/>
  <c r="I38" i="15"/>
  <c r="C7" i="22"/>
  <c r="C14" i="22"/>
  <c r="G14" i="22"/>
  <c r="G7" i="22"/>
  <c r="H22" i="15"/>
  <c r="F38" i="15" l="1"/>
  <c r="F30" i="15"/>
  <c r="K38" i="15"/>
  <c r="K30" i="15"/>
  <c r="J12" i="22"/>
  <c r="J14" i="22" s="1"/>
  <c r="H30" i="15"/>
  <c r="H38" i="15"/>
  <c r="G30" i="15"/>
  <c r="G38" i="15"/>
</calcChain>
</file>

<file path=xl/sharedStrings.xml><?xml version="1.0" encoding="utf-8"?>
<sst xmlns="http://schemas.openxmlformats.org/spreadsheetml/2006/main" count="784" uniqueCount="474">
  <si>
    <t>干员代号</t>
  </si>
  <si>
    <t>12F</t>
  </si>
  <si>
    <t>Castle-3</t>
  </si>
  <si>
    <t>Lancet-2</t>
  </si>
  <si>
    <t>阿米娅</t>
  </si>
  <si>
    <t>阿消</t>
  </si>
  <si>
    <t>艾丝黛尔</t>
  </si>
  <si>
    <t>艾雅法拉</t>
  </si>
  <si>
    <t>安德切尔</t>
  </si>
  <si>
    <t>安洁莉娜</t>
  </si>
  <si>
    <t>安赛尔</t>
  </si>
  <si>
    <t>暗索</t>
  </si>
  <si>
    <t>白金</t>
  </si>
  <si>
    <t>白面鸮</t>
  </si>
  <si>
    <t>白雪</t>
  </si>
  <si>
    <t>拜松</t>
  </si>
  <si>
    <t>斑点</t>
  </si>
  <si>
    <t>暴行</t>
  </si>
  <si>
    <t>布洛卡</t>
  </si>
  <si>
    <t>缠丸</t>
  </si>
  <si>
    <t>陈</t>
  </si>
  <si>
    <t>初雪</t>
  </si>
  <si>
    <t>德克萨斯</t>
  </si>
  <si>
    <t>地灵</t>
  </si>
  <si>
    <t>杜宾</t>
  </si>
  <si>
    <t>杜林</t>
  </si>
  <si>
    <t>芬</t>
  </si>
  <si>
    <t>芙兰卡</t>
  </si>
  <si>
    <t>芙蓉</t>
  </si>
  <si>
    <t>格拉尼</t>
  </si>
  <si>
    <t>格劳克斯</t>
  </si>
  <si>
    <t>格雷伊</t>
  </si>
  <si>
    <t>古米</t>
  </si>
  <si>
    <t>赫拉格</t>
  </si>
  <si>
    <t>赫默</t>
  </si>
  <si>
    <t>黑</t>
  </si>
  <si>
    <t>黑角</t>
  </si>
  <si>
    <t>红</t>
  </si>
  <si>
    <t>红豆</t>
  </si>
  <si>
    <t>红云</t>
  </si>
  <si>
    <t>华法琳</t>
  </si>
  <si>
    <t>槐琥</t>
  </si>
  <si>
    <t>火神</t>
  </si>
  <si>
    <t>嘉维尔</t>
  </si>
  <si>
    <t>坚雷</t>
  </si>
  <si>
    <t>角峰</t>
  </si>
  <si>
    <t>杰西卡</t>
  </si>
  <si>
    <t>卡缇</t>
  </si>
  <si>
    <t>可颂</t>
  </si>
  <si>
    <t>克洛丝</t>
  </si>
  <si>
    <t>空</t>
  </si>
  <si>
    <t>空爆</t>
  </si>
  <si>
    <t>拉普兰德</t>
  </si>
  <si>
    <t>蓝毒</t>
  </si>
  <si>
    <t>雷蛇</t>
  </si>
  <si>
    <t>砾</t>
  </si>
  <si>
    <t>猎蜂</t>
  </si>
  <si>
    <t>临光</t>
  </si>
  <si>
    <t>凛冬</t>
  </si>
  <si>
    <t>翎羽</t>
  </si>
  <si>
    <t>流星</t>
  </si>
  <si>
    <t>麦哲伦</t>
  </si>
  <si>
    <t>玫兰莎</t>
  </si>
  <si>
    <t>梅</t>
  </si>
  <si>
    <t>梅尔</t>
  </si>
  <si>
    <t>米格鲁</t>
  </si>
  <si>
    <t>末药</t>
  </si>
  <si>
    <t>莫斯提马</t>
  </si>
  <si>
    <t>慕斯</t>
  </si>
  <si>
    <t>能天使</t>
  </si>
  <si>
    <t>泡普卡</t>
  </si>
  <si>
    <t>普罗旺斯</t>
  </si>
  <si>
    <t>清道夫</t>
  </si>
  <si>
    <t>塞雷娅</t>
  </si>
  <si>
    <t>闪灵</t>
  </si>
  <si>
    <t>蛇屠箱</t>
  </si>
  <si>
    <t>深海色</t>
  </si>
  <si>
    <t>诗怀雅</t>
  </si>
  <si>
    <t>狮蝎</t>
  </si>
  <si>
    <t>食铁兽</t>
  </si>
  <si>
    <t>史都华德</t>
  </si>
  <si>
    <t>守林人</t>
  </si>
  <si>
    <t>霜叶</t>
  </si>
  <si>
    <t>斯卡蒂</t>
  </si>
  <si>
    <t>送葬人</t>
  </si>
  <si>
    <t>苏苏洛</t>
  </si>
  <si>
    <t>桃金娘</t>
  </si>
  <si>
    <t>天火</t>
  </si>
  <si>
    <t>调香师</t>
  </si>
  <si>
    <t>推进之王</t>
  </si>
  <si>
    <t>微风</t>
  </si>
  <si>
    <t>苇草</t>
  </si>
  <si>
    <t>锡兰</t>
  </si>
  <si>
    <t>香草</t>
  </si>
  <si>
    <t>星熊</t>
  </si>
  <si>
    <t>巡林者</t>
  </si>
  <si>
    <t>讯使</t>
  </si>
  <si>
    <t>崖心</t>
  </si>
  <si>
    <t>炎客</t>
  </si>
  <si>
    <t>炎熔</t>
  </si>
  <si>
    <t>夜刀</t>
  </si>
  <si>
    <t>夜魔</t>
  </si>
  <si>
    <t>夜烟</t>
  </si>
  <si>
    <t>夜莺</t>
  </si>
  <si>
    <t>伊芙利特</t>
  </si>
  <si>
    <t>伊桑</t>
  </si>
  <si>
    <t>因陀罗</t>
  </si>
  <si>
    <t>银灰</t>
  </si>
  <si>
    <t>幽灵鲨</t>
  </si>
  <si>
    <t>远山</t>
  </si>
  <si>
    <t>月见夜</t>
  </si>
  <si>
    <t>陨星</t>
  </si>
  <si>
    <t>真理</t>
  </si>
  <si>
    <t>梓兰</t>
  </si>
  <si>
    <t>总计</t>
  </si>
  <si>
    <t>职业</t>
  </si>
  <si>
    <t>辅助</t>
  </si>
  <si>
    <t>狙击</t>
  </si>
  <si>
    <t>加工站</t>
  </si>
  <si>
    <t>近卫</t>
  </si>
  <si>
    <t>制造站</t>
  </si>
  <si>
    <t>术师</t>
  </si>
  <si>
    <t>医疗</t>
  </si>
  <si>
    <t>先锋</t>
  </si>
  <si>
    <t>特种</t>
  </si>
  <si>
    <t>重装</t>
  </si>
  <si>
    <t>精二</t>
  </si>
  <si>
    <t xml:space="preserve">              材料
干员</t>
  </si>
  <si>
    <t>星级</t>
  </si>
  <si>
    <t>精英</t>
  </si>
  <si>
    <t>龙门币</t>
  </si>
  <si>
    <t>5级</t>
  </si>
  <si>
    <t>4级</t>
  </si>
  <si>
    <t>3级</t>
  </si>
  <si>
    <t>2级</t>
  </si>
  <si>
    <t>1级</t>
  </si>
  <si>
    <t>芯片</t>
  </si>
  <si>
    <t>D32钢</t>
  </si>
  <si>
    <t>双极纳米片</t>
  </si>
  <si>
    <t>聚合剂</t>
  </si>
  <si>
    <t>白马醇</t>
  </si>
  <si>
    <t>三水锰矿</t>
  </si>
  <si>
    <t>五水研磨石</t>
  </si>
  <si>
    <t>RMA70-24</t>
  </si>
  <si>
    <t>提纯源岩</t>
  </si>
  <si>
    <t>改量装置</t>
  </si>
  <si>
    <t>聚酸酯块</t>
  </si>
  <si>
    <t>糖聚块</t>
  </si>
  <si>
    <t>异铁块</t>
  </si>
  <si>
    <t>酮阵列</t>
  </si>
  <si>
    <t>扭转醇</t>
  </si>
  <si>
    <t>轻锰矿</t>
  </si>
  <si>
    <t>研磨石</t>
  </si>
  <si>
    <t>RMA70-12</t>
  </si>
  <si>
    <t>固源岩组</t>
  </si>
  <si>
    <t>全新装置</t>
  </si>
  <si>
    <t>聚酸酯组</t>
  </si>
  <si>
    <t>糖组</t>
  </si>
  <si>
    <t>异铁组</t>
  </si>
  <si>
    <t>酮凝集组</t>
  </si>
  <si>
    <t>固源岩</t>
  </si>
  <si>
    <t>装置</t>
  </si>
  <si>
    <t>聚酸酯</t>
  </si>
  <si>
    <t>糖</t>
  </si>
  <si>
    <t>异铁</t>
  </si>
  <si>
    <t>酮凝集</t>
  </si>
  <si>
    <t>原岩</t>
  </si>
  <si>
    <t>破损装置</t>
  </si>
  <si>
    <t>酯原料</t>
  </si>
  <si>
    <t>代糖</t>
  </si>
  <si>
    <t>异铁碎片</t>
  </si>
  <si>
    <t>双酮</t>
  </si>
  <si>
    <t>紧急</t>
  </si>
  <si>
    <r>
      <rPr>
        <sz val="11"/>
        <color theme="1"/>
        <rFont val="Consolas"/>
        <family val="3"/>
      </rPr>
      <t>D32</t>
    </r>
    <r>
      <rPr>
        <sz val="11"/>
        <color theme="1"/>
        <rFont val="微软雅黑"/>
        <family val="2"/>
        <charset val="134"/>
      </rPr>
      <t>钢</t>
    </r>
  </si>
  <si>
    <t>需求</t>
  </si>
  <si>
    <t>库存</t>
  </si>
  <si>
    <t>掉落</t>
  </si>
  <si>
    <t>4-4</t>
  </si>
  <si>
    <t>4-7</t>
  </si>
  <si>
    <t>4-8</t>
  </si>
  <si>
    <t>4-9</t>
  </si>
  <si>
    <t>4-6</t>
  </si>
  <si>
    <t>4-10</t>
  </si>
  <si>
    <t>3-8</t>
  </si>
  <si>
    <t>4-2</t>
  </si>
  <si>
    <t>S4-1</t>
  </si>
  <si>
    <t>4-5</t>
  </si>
  <si>
    <t>=</t>
  </si>
  <si>
    <t>心情</t>
  </si>
  <si>
    <t>2-9 4-4</t>
  </si>
  <si>
    <t>3-2 4-7</t>
  </si>
  <si>
    <t>3-3 4-8</t>
  </si>
  <si>
    <t>2-10 4-9</t>
  </si>
  <si>
    <t>2-4 4-6</t>
  </si>
  <si>
    <t>3-4 4-10</t>
  </si>
  <si>
    <t>2-6 3-8</t>
  </si>
  <si>
    <t>2-5 4-2</t>
  </si>
  <si>
    <t>2-8 S4-1</t>
  </si>
  <si>
    <t>3-1 4-5</t>
  </si>
  <si>
    <t>1-7 S2-12</t>
  </si>
  <si>
    <t>1-12 S3-4</t>
  </si>
  <si>
    <t>1-8 S3-2</t>
  </si>
  <si>
    <t>2-2 S3-1</t>
  </si>
  <si>
    <t>2-1 S3-3</t>
  </si>
  <si>
    <t>S2-1 3-7</t>
  </si>
  <si>
    <t>0-9 S2-5</t>
  </si>
  <si>
    <t>2-3 1-5</t>
  </si>
  <si>
    <t>0-11 S2-7</t>
  </si>
  <si>
    <r>
      <rPr>
        <sz val="11"/>
        <color theme="1"/>
        <rFont val="Consolas"/>
        <family val="3"/>
      </rPr>
      <t>0-7 s2</t>
    </r>
    <r>
      <rPr>
        <sz val="11"/>
        <color theme="1"/>
        <rFont val="宋体"/>
        <family val="3"/>
        <charset val="134"/>
      </rPr>
      <t>-6</t>
    </r>
  </si>
  <si>
    <t>s2-8 1-3</t>
  </si>
  <si>
    <t>2-9 1-6</t>
  </si>
  <si>
    <t>线索1</t>
  </si>
  <si>
    <t>莱茵生命</t>
  </si>
  <si>
    <r>
      <rPr>
        <sz val="12"/>
        <color rgb="FF333333"/>
        <rFont val="宋体"/>
        <family val="3"/>
        <charset val="134"/>
      </rPr>
      <t>星极</t>
    </r>
  </si>
  <si>
    <t>塞雷亚、梅尔、白面鸮、伊芙利特、赫默</t>
  </si>
  <si>
    <t>线索2</t>
  </si>
  <si>
    <t>企鹅物流</t>
  </si>
  <si>
    <t>随意</t>
  </si>
  <si>
    <t>能天使、德克萨斯、可颂、空</t>
  </si>
  <si>
    <t>线索3</t>
  </si>
  <si>
    <t>发黑钢国际</t>
  </si>
  <si>
    <t>雷蛇、芙兰卡、杰西卡、香草</t>
  </si>
  <si>
    <t>线索4</t>
  </si>
  <si>
    <t>乌萨斯</t>
  </si>
  <si>
    <t>凛冬、古米、真理</t>
  </si>
  <si>
    <t>线索5</t>
  </si>
  <si>
    <t>格拉斯哥帮</t>
  </si>
  <si>
    <t>推进之王、因陀罗</t>
  </si>
  <si>
    <t>线索6</t>
  </si>
  <si>
    <t>喀兰贸易</t>
  </si>
  <si>
    <t> 银灰、角峰、崖心、初雪、讯使</t>
  </si>
  <si>
    <t>线索7</t>
  </si>
  <si>
    <t>罗德岛</t>
  </si>
  <si>
    <r>
      <rPr>
        <sz val="12"/>
        <color rgb="FF333333"/>
        <rFont val="宋体"/>
        <family val="3"/>
        <charset val="134"/>
      </rPr>
      <t>安洁莉娜</t>
    </r>
  </si>
  <si>
    <t>所有具有罗德岛标识的都属于罗德岛势力</t>
  </si>
  <si>
    <t>大类</t>
  </si>
  <si>
    <t>小类</t>
  </si>
  <si>
    <t>级</t>
  </si>
  <si>
    <t>数量</t>
  </si>
  <si>
    <t>先</t>
  </si>
  <si>
    <t>近</t>
  </si>
  <si>
    <t>盾</t>
  </si>
  <si>
    <t>狙</t>
  </si>
  <si>
    <t>术</t>
  </si>
  <si>
    <t>奶</t>
  </si>
  <si>
    <t>辅</t>
  </si>
  <si>
    <t>特</t>
  </si>
  <si>
    <t>芯片助剂</t>
  </si>
  <si>
    <t>精英材料</t>
  </si>
  <si>
    <t>源岩</t>
  </si>
  <si>
    <t>狗粮</t>
  </si>
  <si>
    <t>高级作战记录</t>
  </si>
  <si>
    <t>中级作战记录</t>
  </si>
  <si>
    <t>初级作战记录</t>
  </si>
  <si>
    <t>基础作战记录</t>
  </si>
  <si>
    <t>绿票</t>
  </si>
  <si>
    <t>寻访凭证</t>
  </si>
  <si>
    <t>龙门币1W</t>
  </si>
  <si>
    <t>招聘许</t>
  </si>
  <si>
    <t>招聘许可</t>
  </si>
  <si>
    <t>合成玉30</t>
  </si>
  <si>
    <t>∞</t>
  </si>
  <si>
    <t>合成玉100</t>
  </si>
  <si>
    <t>中级记录</t>
  </si>
  <si>
    <t>龙门币4k</t>
  </si>
  <si>
    <t>赤金</t>
  </si>
  <si>
    <t>家具币100</t>
  </si>
  <si>
    <t>轻猛矿</t>
  </si>
  <si>
    <t>合计</t>
  </si>
  <si>
    <t>名称</t>
  </si>
  <si>
    <t>介绍</t>
  </si>
  <si>
    <t>获得方式</t>
  </si>
  <si>
    <t>记录了作战录像的存储装置，可以极大增加干员的经验值(+2000)。</t>
  </si>
  <si>
    <t>战术演习</t>
  </si>
  <si>
    <t>记录了作战录像的存储装置，可以大幅增加干员的经验值(+1000)。</t>
  </si>
  <si>
    <t>战术演习、4-3(固定)、S4-9(固定)、制造站</t>
  </si>
  <si>
    <t>记录了作战录像的存储装置，可以少许增加干员的经验值(+400)。</t>
  </si>
  <si>
    <t>战术演习、S3-5(固定)、S2-10(固定)、制造站</t>
  </si>
  <si>
    <t>记录了作战录像的存储装置，可以些微增加干员的经验值(+200)。</t>
  </si>
  <si>
    <t>战术演习、S2-3(固定)、0-10(固定)、制造站</t>
  </si>
  <si>
    <t>自然界中不应存在的人造金属材料，呈固态。用于高级强化场合。</t>
  </si>
  <si>
    <t>现代工业的创造力结晶。用于高级强化场合。</t>
  </si>
  <si>
    <t>复杂的液态工业产物。用于高级强化场合。</t>
  </si>
  <si>
    <t>片状有机化合物。可用于多种强化场合，也常作为制作双极纳米片的原料之一。</t>
  </si>
  <si>
    <t>4-4(罕见)、加工站</t>
  </si>
  <si>
    <t>片状有机化合物。可用于多种强化场合，也常作为制造站合成项目的原料。</t>
  </si>
  <si>
    <t>2-9、4-4</t>
  </si>
  <si>
    <t>用于精加工武器零件的高级研磨石。可用于多种强化场合，也常作为制作D32钢的原料之一。</t>
  </si>
  <si>
    <t>4-8(罕见)、加工站</t>
  </si>
  <si>
    <t>用于加工武器零件的研磨石。可用于多种强化场合，也常作为制造站合成项目的原料。</t>
  </si>
  <si>
    <t>3-3、4-8</t>
  </si>
  <si>
    <t>用于提炼冶炼用的金属矿物。可用于多种强化场合，也常作为制作D32钢的原料之一。</t>
  </si>
  <si>
    <t>4-7(罕见)、加工站</t>
  </si>
  <si>
    <t>用于提炼冶炼用的金属矿物。可用于多种强化场合，也常作为制造站合成项目的原料。</t>
  </si>
  <si>
    <t>3-2、4-7</t>
  </si>
  <si>
    <t>一种十分敏感且有优秀传导效果的矿物。可用于多种强化场合，也常作为制作D32钢的原料之一。</t>
  </si>
  <si>
    <t>4-9(罕见)、加工站</t>
  </si>
  <si>
    <t>一种敏感且有良好传导效果的矿物。可用于多种强化场合，也常作为制造站合成项目的原料。</t>
  </si>
  <si>
    <t>2-10、4-9</t>
  </si>
  <si>
    <t>从地表开采出的岩石固块组提纯出的物质，可用于多种强化场合，也常作为制造站合成项目的原料。</t>
  </si>
  <si>
    <t>4-6(罕见)、加工站</t>
  </si>
  <si>
    <t>从地表开采出的岩石固块组，可用于多种强化场合，也常作为制造站合成项目的原料。</t>
  </si>
  <si>
    <t>2-4、4-6、加工站</t>
  </si>
  <si>
    <t>从地表开采出的岩石固块，可用于多种强化场合，也常作为制造站合成项目的原料。</t>
  </si>
  <si>
    <t>1-7(固定)、S2-12(固定)、加工站</t>
  </si>
  <si>
    <t>从地表开采出的岩石，可用于多种强化场合，也常作为制造站合成项目的原料。</t>
  </si>
  <si>
    <t>0-9(固定)、S2-5(固定)</t>
  </si>
  <si>
    <t>收缴来的高等机械装置，可用于多种强化场合，也常作为制造站合成项目的原料。</t>
  </si>
  <si>
    <t>4-10(罕见)、加工站</t>
  </si>
  <si>
    <t>收缴来的全新机械装置，可用于多种强化场合，也常作为制造站合成项目的原料。</t>
  </si>
  <si>
    <t>3-4、4-10、加工站</t>
  </si>
  <si>
    <t>收缴来的常规机械装置，可用于多种强化场合，也常作为制造站合成项目的原料。</t>
  </si>
  <si>
    <t>S3-4、1-12、加工站</t>
  </si>
  <si>
    <t>收缴来的破损机械装置，可用于多种强化场合，也常作为制造站合成项目的原料。</t>
  </si>
  <si>
    <t>2-3(固定)、1-5</t>
  </si>
  <si>
    <t>工业制造所需的成块聚酸酯，可用于多种强化场合，也常作为制造站合成项目的原料。</t>
  </si>
  <si>
    <t>3-8(罕见)、加工站</t>
  </si>
  <si>
    <t>工业制造所需的一组聚酸酯，可用于多种强化场合，也常作为制造站合成项目的原料。</t>
  </si>
  <si>
    <t>2-6、3-8、加工站</t>
  </si>
  <si>
    <t>工业制造所需的零散聚酸酯，可用于多种强化场合，也常作为制造站合成项目的原料。</t>
  </si>
  <si>
    <t>S3-2(固定)、1-8、加工站</t>
  </si>
  <si>
    <t>工业制造所需的酯原料，可用于多种强化场合，也常作为制造站合成项目的原料。</t>
  </si>
  <si>
    <t>0-11(固定)、S2-7(固定)</t>
  </si>
  <si>
    <t>机械化制作的大量糖块，可用于多种强化场合，也常作为制造站合成项目的原料。</t>
  </si>
  <si>
    <t>4-2(罕见)、加工站</t>
  </si>
  <si>
    <t>机械化制作的中等量糖块，可用于多种强化场合，也常作为制造站合成项目的原料。</t>
  </si>
  <si>
    <t>2-5、4-2、加工站</t>
  </si>
  <si>
    <t>机械化制作的少量糖块，可用于多种强化场合，也常作为制造站合成项目的原料。</t>
  </si>
  <si>
    <t>S3-1(固定)、2-2、加工站</t>
  </si>
  <si>
    <t>机械化制作的廉价天然糖替代产物，可用于多种强化场合，也常作为制造站合成项目的原料。</t>
  </si>
  <si>
    <t>0-7(固定)、S2-6(固定)</t>
  </si>
  <si>
    <t>价值高昂的工业材料。可用于多种强化场合，也常作为制作聚合剂的原料之一。</t>
  </si>
  <si>
    <t>S4-1(罕见)、加工站</t>
  </si>
  <si>
    <t>珍贵的工业材料。可用于多种强化场合，也常作为制造站合成项目的原料。</t>
  </si>
  <si>
    <t>2-8、S4-1、加工站</t>
  </si>
  <si>
    <t>罕见的工业材料。可用于多种强化场合，也常作为制造站合成项目的原料。</t>
  </si>
  <si>
    <t>S3-3(固定)、2-1、加工站</t>
  </si>
  <si>
    <t>普普通通的工业材料。可用于多种强化场合，也常作为制造站合成项目的原料。</t>
  </si>
  <si>
    <t>S2-8(固定)、1-3</t>
  </si>
  <si>
    <t>大量的工业用有机化合物。可用于多种强化场合，也常作为制作聚合剂的原料之一</t>
  </si>
  <si>
    <t>4-5(罕见)、加工站</t>
  </si>
  <si>
    <t>中等量的工业用有机化合物。可用于多种强化场合，也常作为制造站合成项目的原料。</t>
  </si>
  <si>
    <t>3-1、4-5、加工站</t>
  </si>
  <si>
    <t>少量的工业用有机化合物。可用于多种强化场合，也常作为制造站合成项目的原料。</t>
  </si>
  <si>
    <t>3-7(固定)、S2-1、加工站</t>
  </si>
  <si>
    <t>极少量的工业用有机化合物。可用于多种强化场合，也常作为制造站合成项目的原料。</t>
  </si>
  <si>
    <t>S2-9(固定)、1-6</t>
  </si>
  <si>
    <t>技巧概要·卷3</t>
  </si>
  <si>
    <t>记载了专家技巧的书籍，用于升级干员技能。</t>
  </si>
  <si>
    <t>记录着干员们所需的专家级技艺，需要特定领域长久的经验积累才能一窥其中的奥妙。</t>
  </si>
  <si>
    <t>空中威胁、加工站</t>
  </si>
  <si>
    <t>技巧概要·卷2</t>
  </si>
  <si>
    <t>记载了进阶技巧的书籍，用于升级干员技能。</t>
  </si>
  <si>
    <t>记录着干员们所需的进阶技艺，需要耗费一定时间研读并付诸实践才能扎实掌握。</t>
  </si>
  <si>
    <t>技巧概要·卷1</t>
  </si>
  <si>
    <t>记载了入门技巧的书籍，用于升级干员技能。</t>
  </si>
  <si>
    <t>记录着干员们所需的入门技艺，普通人只要经过简略学习就能完全掌握。</t>
  </si>
  <si>
    <t>空中威胁、1-10(固定)</t>
  </si>
  <si>
    <t>工业生产中，制造芯片时使用的催化剂。合成双芯片的必备材料。</t>
  </si>
  <si>
    <t>价值高，产量小，让工程干员头疼。</t>
  </si>
  <si>
    <t>采购中心</t>
  </si>
  <si>
    <t>先锋双芯片</t>
  </si>
  <si>
    <t>通过记录特殊训练获得的成对存储芯片，有助于满足先锋干员在晋升时的强化需要。</t>
  </si>
  <si>
    <t>通过努力特训得来的素材，似乎能对资历颇深的先锋干员有特别的提升。</t>
  </si>
  <si>
    <t>先锋芯片组</t>
  </si>
  <si>
    <t>通过记录特殊训练获得的存储芯片组，有助于满足先锋干员在晋升时的强化需要。</t>
  </si>
  <si>
    <t>通过努力特训得来的素材，似乎能对日渐成熟的先锋干员有特别的指导。</t>
  </si>
  <si>
    <t>势不可挡、加工站</t>
  </si>
  <si>
    <t>先锋芯片</t>
  </si>
  <si>
    <t>通过记录特殊训练获得的存储芯片，有助于满足先锋干员在晋升时的强化需要。</t>
  </si>
  <si>
    <t>通过努力特训得来的素材，似乎能对资历尚浅的先锋干员有特别的帮助。</t>
  </si>
  <si>
    <t>近卫双芯片</t>
  </si>
  <si>
    <t>通过记录特殊训练获得的成对存储芯片，有助于满足近卫干员在晋升时的强化需要。</t>
  </si>
  <si>
    <t>通过努力特训得来的素材，似乎能对资历颇深的近卫干员有特别的提升。</t>
  </si>
  <si>
    <t>近卫芯片组</t>
  </si>
  <si>
    <t>通过记录特殊训练获得的存储芯片组，有助于满足近卫干员在晋升时的强化需要。</t>
  </si>
  <si>
    <t>通过努力特训得来的素材，似乎能对日渐成熟的近卫干员有特别的指导。</t>
  </si>
  <si>
    <t>身先士卒、加工站</t>
  </si>
  <si>
    <t>近卫芯片</t>
  </si>
  <si>
    <t>通过记录特殊训练获得的存储芯片，有助于满足近卫干员在晋升时的强化需要。</t>
  </si>
  <si>
    <t>通过努力特训得来的素材，似乎能对资历尚浅的近卫干员有特别的帮助。</t>
  </si>
  <si>
    <t>重装双芯片</t>
  </si>
  <si>
    <t>通过记录特殊训练获得的成对存储芯片，有助于满足重装干员在晋升时的强化需要。</t>
  </si>
  <si>
    <t>通过努力特训得来的素材，似乎能对资历颇深的重装干员有特别的提升。</t>
  </si>
  <si>
    <t>重装芯片组</t>
  </si>
  <si>
    <t>通过记录特殊训练获得的存储芯片组，有助于满足重装干员在晋升时的强化需要。</t>
  </si>
  <si>
    <t>通过努力特训得来的素材，似乎能对日渐成熟的重装干员有特别的指导。</t>
  </si>
  <si>
    <t>固若金汤、加工站</t>
  </si>
  <si>
    <t>重装芯片</t>
  </si>
  <si>
    <t>通过记录特殊训练获得的存储芯片，有助于满足重装干员在晋升时的强化需要。</t>
  </si>
  <si>
    <t>通过努力特训得来的素材，似乎能对资历尚浅的重装干员有特别的帮助。</t>
  </si>
  <si>
    <t>狙击双芯片</t>
  </si>
  <si>
    <t>通过记录特殊训练获得的成对存储芯片，有助于满足狙击干员在晋升时的强化需要。</t>
  </si>
  <si>
    <t>通过努力特训得来的素材，似乎能对资历颇深的狙击干员有特别的提升。</t>
  </si>
  <si>
    <t>狙击芯片组</t>
  </si>
  <si>
    <t>通过记录特殊训练获得的存储芯片组，有助于满足狙击干员在晋升时的强化需要。</t>
  </si>
  <si>
    <t>通过努力特训得来的素材，似乎能对日渐成熟的狙击干员有特别的指导。</t>
  </si>
  <si>
    <t>摧枯拉朽、加工站</t>
  </si>
  <si>
    <t>狙击芯片</t>
  </si>
  <si>
    <t>通过记录特殊训练获得的存储芯片，有助于满足狙击干员在晋升时的强化需要。</t>
  </si>
  <si>
    <t>通过努力特训得来的素材，似乎能对资历尚浅的狙击干员有特别的帮助。</t>
  </si>
  <si>
    <t>术师双芯片</t>
  </si>
  <si>
    <t>通过记录特殊训练获得的成对存储芯片，有助于满足术师干员在晋升时的强化需要。</t>
  </si>
  <si>
    <t>通过努力特训得来的素材，似乎能对资历颇深的术师干员有特别的提升。</t>
  </si>
  <si>
    <t>术师芯片组</t>
  </si>
  <si>
    <t>通过记录特殊训练获得的存储芯片组，有助于满足术师干员在晋升时的强化需要。</t>
  </si>
  <si>
    <t>通过努力特训得来的素材，似乎能对日渐成熟的术师干员有特别的指导。</t>
  </si>
  <si>
    <t>术师芯片</t>
  </si>
  <si>
    <t>通过记录特殊训练获得的存储芯片，有助于满足术师干员在晋升时的强化需要。</t>
  </si>
  <si>
    <t>通过努力特训得来的素材，似乎能对资历尚浅的术师干员有特别的帮助。</t>
  </si>
  <si>
    <t>医疗双芯片</t>
  </si>
  <si>
    <t>通过记录特殊训练获得的成对存储芯片，有助于满足医疗干员在晋升时的强化需要。</t>
  </si>
  <si>
    <t>通过努力特训得来的素材，似乎能对资历颇深的医疗干员有特别的提升。</t>
  </si>
  <si>
    <t>医疗芯片组</t>
  </si>
  <si>
    <t>通过记录特殊训练获得的存储芯片组，有助于满足医疗干员在晋升时的强化需要。</t>
  </si>
  <si>
    <t>通过努力特训得来的素材，似乎能对日渐成熟的医疗干员有特别的指导。</t>
  </si>
  <si>
    <t>医疗芯片</t>
  </si>
  <si>
    <t>通过记录特殊训练获得的存储芯片，有助于满足医疗干员在晋升时的强化需要。</t>
  </si>
  <si>
    <t>通过努力特训得来的素材，似乎能对资历尚浅的医疗干员有特别的帮助。</t>
  </si>
  <si>
    <t>辅助双芯片</t>
  </si>
  <si>
    <t>通过记录特殊训练获得的成对存储芯片，有助于满足辅助干员在晋升时的强化需要。</t>
  </si>
  <si>
    <t>通过努力特训得来的素材，似乎能对资历颇深的辅助干员有特别的提升。</t>
  </si>
  <si>
    <t>辅助芯片组</t>
  </si>
  <si>
    <t>通过记录特殊训练获得的存储芯片组，有助于满足辅助干员在晋升时的强化需要。</t>
  </si>
  <si>
    <t>通过努力特训得来的素材，似乎能对日渐成熟的辅助干员有特别的指导。</t>
  </si>
  <si>
    <t>辅助芯片</t>
  </si>
  <si>
    <t>通过记录特殊训练获得的存储芯片，有助于满足辅助干员在晋升时的强化需要。</t>
  </si>
  <si>
    <t>通过努力特训得来的素材，似乎能对资历尚浅的辅助干员有特别的帮助。</t>
  </si>
  <si>
    <t>特种双芯片</t>
  </si>
  <si>
    <t>通过记录特殊训练获得的成对存储芯片，有助于满足特种干员在晋升时的强化需要。</t>
  </si>
  <si>
    <t>通过努力特训得来的素材，似乎能对资历颇深的特种干员有特别的提升。</t>
  </si>
  <si>
    <t>特种芯片组</t>
  </si>
  <si>
    <t>通过记录特殊训练获得的存储芯片组，有助于满足特种干员在晋升时的强化需要。</t>
  </si>
  <si>
    <t>通过努力特训得来的素材，似乎能对日渐成熟的特种干员有特别的指导。</t>
  </si>
  <si>
    <t>特种芯片</t>
  </si>
  <si>
    <t>通过记录特殊训练获得的存储芯片，有助于满足特种干员在晋升时的强化需要。</t>
  </si>
  <si>
    <t>通过努力特训得来的素材，似乎能对资历尚浅的特种干员有特别的帮助。</t>
  </si>
  <si>
    <t>家具零件</t>
  </si>
  <si>
    <t>用以合成家具的零件</t>
  </si>
  <si>
    <t>桌腿、扶手、坐垫，什么都有，只要稍加组合，就能变成精美的家具了。</t>
  </si>
  <si>
    <t>资源保障、加工站</t>
  </si>
  <si>
    <t>龙骨</t>
  </si>
  <si>
    <t>精密的人造构件，是基础建设的核心材料。</t>
  </si>
  <si>
    <t>整个罗德岛得以构成的基础。不知道为何，罗德岛在一些特别的设施中会经常使用这种结构复杂且必须特别制作或购买的巨型原件。</t>
  </si>
  <si>
    <t>主线1-1、1-8、3-4、4-7首次通关掉落</t>
  </si>
  <si>
    <t>高级加固建材</t>
  </si>
  <si>
    <t>高等级的建筑工程材料，用于罗德岛的基础设施。</t>
  </si>
  <si>
    <t>请勿对使用该标准建材维护过的房间进行无限制的稳定性测试！理论认为，目前已知的测试手段并不能破坏此房间的结构完整，但有可能导致实验者灰飞烟灭。</t>
  </si>
  <si>
    <t>进阶加固建材</t>
  </si>
  <si>
    <t>强化的建筑工程材料，用于罗德岛的基础设施。</t>
  </si>
  <si>
    <t>如果打算对士木结构较为脆弱的区域内的房间进行改造，请在施工前使用此种建材进行维护。这样一来，建设初期的安全隐患将会迎刃而解。之后，请开始您的表演。</t>
  </si>
  <si>
    <t>基础加固建材</t>
  </si>
  <si>
    <t>基本的建筑工程材料，用于罗德岛的基础设施。</t>
  </si>
  <si>
    <t>对房间进行改造时，如果不施加妥善的处理，施工将会对承重部位造成不可逆转的破坏。请在启动工程前使用加固建材保证房间完整性。</t>
  </si>
  <si>
    <t>主线0-11、1-1首次通关掉落、加工站</t>
  </si>
  <si>
    <t>碳素组</t>
  </si>
  <si>
    <t>一组碳素砖，用于开发罗德岛的基础设施。</t>
  </si>
  <si>
    <t>大量的碳素资源。每一块砖都饱含着燃烧的工业之魂。</t>
  </si>
  <si>
    <t>碳素</t>
  </si>
  <si>
    <t>碳素砖，用于开发罗德岛的基础设施。</t>
  </si>
  <si>
    <t>轻量，高纯度，具备优质的可加工性，我们如今的辉煌时代正是建立在它们的背梁上。</t>
  </si>
  <si>
    <t>碳</t>
  </si>
  <si>
    <t>碳原料，用于开发罗德岛的基础设施。</t>
  </si>
  <si>
    <t>可生产出种类繁多的聚合物，是工业制造不可缺少的原材料之一。</t>
  </si>
  <si>
    <t>资源保障、1-9(固定)</t>
  </si>
  <si>
    <t>等级</t>
  </si>
  <si>
    <t>加工产物</t>
  </si>
  <si>
    <t>获得数量</t>
  </si>
  <si>
    <t>所需材料</t>
  </si>
  <si>
    <t>所需材料数量</t>
  </si>
  <si>
    <t>消耗干员心情</t>
  </si>
  <si>
    <t>基建</t>
  </si>
  <si>
    <t>技巧概要</t>
  </si>
  <si>
    <t>精一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</si>
</sst>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_ "/>
  </numFmts>
  <fonts count="14" x14ac:knownFonts="1">
    <font>
      <sz val="11"/>
      <color theme="1"/>
      <name val="等线"/>
      <charset val="134"/>
      <scheme val="minor"/>
    </font>
    <font>
      <b/>
      <sz val="16"/>
      <color theme="1"/>
      <name val="黑体"/>
      <family val="3"/>
      <charset val="134"/>
    </font>
    <font>
      <sz val="16"/>
      <color theme="1"/>
      <name val="黑体"/>
      <family val="3"/>
      <charset val="134"/>
    </font>
    <font>
      <sz val="14"/>
      <color theme="1"/>
      <name val="微软雅黑"/>
      <family val="2"/>
      <charset val="134"/>
    </font>
    <font>
      <sz val="16"/>
      <color theme="1"/>
      <name val="微软雅黑"/>
      <family val="2"/>
      <charset val="134"/>
    </font>
    <font>
      <sz val="14"/>
      <color theme="1"/>
      <name val="Consolas"/>
      <family val="3"/>
    </font>
    <font>
      <u/>
      <sz val="11"/>
      <color theme="10"/>
      <name val="等线"/>
      <family val="3"/>
      <charset val="134"/>
      <scheme val="minor"/>
    </font>
    <font>
      <sz val="11"/>
      <color theme="1"/>
      <name val="Consolas"/>
      <family val="3"/>
    </font>
    <font>
      <sz val="11"/>
      <color theme="1"/>
      <name val="微软雅黑"/>
      <family val="2"/>
      <charset val="134"/>
    </font>
    <font>
      <b/>
      <sz val="14"/>
      <color theme="1"/>
      <name val="微软雅黑"/>
      <family val="2"/>
      <charset val="134"/>
    </font>
    <font>
      <b/>
      <sz val="14"/>
      <color theme="1"/>
      <name val="Consolas"/>
      <family val="3"/>
    </font>
    <font>
      <sz val="12"/>
      <color rgb="FF333333"/>
      <name val="宋体"/>
      <family val="3"/>
      <charset val="134"/>
    </font>
    <font>
      <sz val="11"/>
      <color theme="1"/>
      <name val="宋体"/>
      <family val="3"/>
      <charset val="134"/>
    </font>
    <font>
      <sz val="9"/>
      <name val="等线"/>
      <family val="3"/>
      <charset val="134"/>
      <scheme val="minor"/>
    </font>
  </fonts>
  <fills count="6">
    <fill>
      <patternFill patternType="none"/>
    </fill>
    <fill>
      <patternFill patternType="gray125"/>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00B0F0"/>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bottom/>
      <diagonal/>
    </border>
    <border>
      <left style="thin">
        <color auto="1"/>
      </left>
      <right/>
      <top style="thin">
        <color auto="1"/>
      </top>
      <bottom style="thin">
        <color auto="1"/>
      </bottom>
      <diagonal/>
    </border>
    <border>
      <left style="medium">
        <color auto="1"/>
      </left>
      <right/>
      <top style="medium">
        <color auto="1"/>
      </top>
      <bottom style="medium">
        <color auto="1"/>
      </bottom>
      <diagonal/>
    </border>
    <border>
      <left/>
      <right/>
      <top style="thin">
        <color auto="1"/>
      </top>
      <bottom/>
      <diagonal/>
    </border>
    <border>
      <left style="thin">
        <color auto="1"/>
      </left>
      <right style="thin">
        <color auto="1"/>
      </right>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diagonalDown="1">
      <left/>
      <right/>
      <top/>
      <bottom/>
      <diagonal style="thin">
        <color auto="1"/>
      </diagonal>
    </border>
    <border>
      <left/>
      <right style="thin">
        <color auto="1"/>
      </right>
      <top/>
      <bottom/>
      <diagonal/>
    </border>
    <border>
      <left/>
      <right/>
      <top/>
      <bottom style="thin">
        <color auto="1"/>
      </bottom>
      <diagonal/>
    </border>
  </borders>
  <cellStyleXfs count="2">
    <xf numFmtId="0" fontId="0" fillId="0" borderId="0">
      <alignment vertical="center"/>
    </xf>
    <xf numFmtId="0" fontId="6" fillId="0" borderId="0" applyNumberFormat="0" applyFill="0" applyBorder="0" applyAlignment="0" applyProtection="0">
      <alignment vertical="center"/>
    </xf>
  </cellStyleXfs>
  <cellXfs count="57">
    <xf numFmtId="0" fontId="0" fillId="0" borderId="0" xfId="0">
      <alignment vertical="center"/>
    </xf>
    <xf numFmtId="0" fontId="0" fillId="0" borderId="1" xfId="0" applyBorder="1">
      <alignment vertical="center"/>
    </xf>
    <xf numFmtId="0" fontId="0" fillId="2" borderId="1" xfId="0" applyFill="1" applyBorder="1">
      <alignment vertical="center"/>
    </xf>
    <xf numFmtId="0" fontId="0" fillId="3" borderId="1" xfId="0" applyFill="1" applyBorder="1">
      <alignment vertical="center"/>
    </xf>
    <xf numFmtId="0" fontId="0" fillId="4" borderId="1" xfId="0" applyFill="1" applyBorder="1">
      <alignment vertical="center"/>
    </xf>
    <xf numFmtId="0" fontId="0" fillId="0" borderId="0" xfId="0" applyAlignment="1">
      <alignment vertical="center"/>
    </xf>
    <xf numFmtId="0" fontId="0" fillId="5" borderId="0" xfId="0" applyFill="1">
      <alignment vertical="center"/>
    </xf>
    <xf numFmtId="0" fontId="0" fillId="0" borderId="0" xfId="0" applyFill="1" applyProtection="1">
      <alignment vertical="center"/>
    </xf>
    <xf numFmtId="0" fontId="1" fillId="0" borderId="0" xfId="0" applyFont="1" applyFill="1" applyAlignment="1" applyProtection="1">
      <alignment horizontal="right" vertical="center"/>
    </xf>
    <xf numFmtId="0" fontId="2" fillId="0" borderId="2" xfId="0" applyFont="1" applyFill="1" applyBorder="1" applyAlignment="1" applyProtection="1">
      <alignment horizontal="right" vertical="center"/>
    </xf>
    <xf numFmtId="0" fontId="2" fillId="0" borderId="3" xfId="0" applyFont="1" applyFill="1" applyBorder="1" applyAlignment="1" applyProtection="1">
      <alignment horizontal="right" vertical="center"/>
    </xf>
    <xf numFmtId="0" fontId="0" fillId="0" borderId="0" xfId="0" applyFill="1" applyBorder="1" applyProtection="1">
      <alignment vertical="center"/>
    </xf>
    <xf numFmtId="0" fontId="3" fillId="0" borderId="0" xfId="0" applyFont="1" applyFill="1" applyBorder="1" applyAlignment="1" applyProtection="1">
      <alignment horizontal="left" vertical="center"/>
    </xf>
    <xf numFmtId="0" fontId="4" fillId="0" borderId="0" xfId="0" applyFont="1" applyFill="1" applyBorder="1" applyAlignment="1" applyProtection="1">
      <alignment horizontal="right" vertical="center"/>
    </xf>
    <xf numFmtId="0" fontId="2" fillId="0" borderId="4" xfId="0" applyFont="1" applyFill="1" applyBorder="1" applyAlignment="1" applyProtection="1">
      <alignment horizontal="right" vertical="center"/>
    </xf>
    <xf numFmtId="0" fontId="2" fillId="0" borderId="5" xfId="0" applyFont="1" applyFill="1" applyBorder="1" applyAlignment="1" applyProtection="1">
      <alignment horizontal="right" vertical="center"/>
    </xf>
    <xf numFmtId="0" fontId="5" fillId="0" borderId="0" xfId="0" applyFont="1" applyFill="1" applyBorder="1" applyAlignment="1" applyProtection="1">
      <alignment horizontal="left" vertical="center"/>
      <protection locked="0"/>
    </xf>
    <xf numFmtId="0" fontId="6" fillId="0" borderId="0" xfId="1" applyFill="1" applyBorder="1" applyAlignment="1" applyProtection="1">
      <alignment horizontal="right" vertical="center"/>
    </xf>
    <xf numFmtId="0" fontId="7" fillId="0" borderId="2" xfId="0" applyFont="1" applyFill="1" applyBorder="1" applyAlignment="1" applyProtection="1">
      <alignment horizontal="right" vertical="center"/>
    </xf>
    <xf numFmtId="0" fontId="8" fillId="0" borderId="2" xfId="0" applyFont="1" applyFill="1" applyBorder="1" applyAlignment="1" applyProtection="1">
      <alignment horizontal="right" vertical="center"/>
    </xf>
    <xf numFmtId="0" fontId="8" fillId="0" borderId="3" xfId="0" applyFont="1" applyFill="1" applyBorder="1" applyAlignment="1" applyProtection="1">
      <alignment horizontal="right" vertical="center"/>
    </xf>
    <xf numFmtId="0" fontId="9" fillId="0" borderId="6" xfId="0" applyFont="1" applyFill="1" applyBorder="1" applyAlignment="1" applyProtection="1">
      <alignment horizontal="right" vertical="center"/>
    </xf>
    <xf numFmtId="0" fontId="10" fillId="0" borderId="7" xfId="0" applyFont="1" applyFill="1" applyBorder="1" applyAlignment="1" applyProtection="1">
      <alignment horizontal="right" vertical="center"/>
      <protection locked="0"/>
    </xf>
    <xf numFmtId="0" fontId="10" fillId="0" borderId="7" xfId="0" applyFont="1" applyFill="1" applyBorder="1" applyAlignment="1" applyProtection="1">
      <alignment horizontal="right" vertical="center"/>
    </xf>
    <xf numFmtId="0" fontId="2" fillId="0" borderId="0" xfId="0" applyFont="1" applyFill="1" applyAlignment="1" applyProtection="1">
      <alignment horizontal="right" vertical="center"/>
    </xf>
    <xf numFmtId="0" fontId="2" fillId="0" borderId="8" xfId="0" applyFont="1" applyFill="1" applyBorder="1" applyAlignment="1" applyProtection="1">
      <alignment horizontal="right" vertical="center"/>
    </xf>
    <xf numFmtId="0" fontId="2" fillId="0" borderId="0" xfId="0" applyFont="1" applyFill="1" applyBorder="1" applyAlignment="1" applyProtection="1">
      <alignment horizontal="right" vertical="center"/>
    </xf>
    <xf numFmtId="0" fontId="8" fillId="0" borderId="1" xfId="0" applyFont="1" applyFill="1" applyBorder="1" applyAlignment="1" applyProtection="1">
      <alignment horizontal="right" vertical="center"/>
    </xf>
    <xf numFmtId="0" fontId="7" fillId="0" borderId="1" xfId="0" applyFont="1" applyFill="1" applyBorder="1" applyAlignment="1" applyProtection="1">
      <alignment horizontal="right" vertical="center"/>
    </xf>
    <xf numFmtId="0" fontId="9" fillId="0" borderId="1" xfId="0" applyFont="1" applyFill="1" applyBorder="1" applyAlignment="1" applyProtection="1">
      <alignment horizontal="right" vertical="center"/>
    </xf>
    <xf numFmtId="49" fontId="7" fillId="0" borderId="1" xfId="0" applyNumberFormat="1" applyFont="1" applyFill="1" applyBorder="1" applyAlignment="1" applyProtection="1">
      <alignment horizontal="right" vertical="center"/>
    </xf>
    <xf numFmtId="0" fontId="10" fillId="0" borderId="1" xfId="0" applyFont="1" applyFill="1" applyBorder="1" applyAlignment="1" applyProtection="1">
      <alignment horizontal="right" vertical="center"/>
    </xf>
    <xf numFmtId="0" fontId="5" fillId="0" borderId="1" xfId="0" applyFont="1" applyFill="1" applyBorder="1" applyAlignment="1" applyProtection="1">
      <alignment horizontal="right" vertical="center"/>
    </xf>
    <xf numFmtId="0" fontId="2" fillId="0" borderId="9" xfId="0" applyFont="1" applyFill="1" applyBorder="1" applyAlignment="1" applyProtection="1">
      <alignment horizontal="right" vertical="center"/>
    </xf>
    <xf numFmtId="0" fontId="0" fillId="0" borderId="0" xfId="0" applyFill="1" applyAlignment="1" applyProtection="1">
      <alignment horizontal="right" vertical="center"/>
    </xf>
    <xf numFmtId="0" fontId="0" fillId="0" borderId="5" xfId="0" applyFill="1" applyBorder="1" applyProtection="1">
      <alignment vertical="center"/>
    </xf>
    <xf numFmtId="0" fontId="3" fillId="0" borderId="6" xfId="0" applyFont="1" applyFill="1" applyBorder="1" applyAlignment="1" applyProtection="1">
      <alignment horizontal="left" vertical="center"/>
    </xf>
    <xf numFmtId="0" fontId="2" fillId="0" borderId="10" xfId="0" applyFont="1" applyFill="1" applyBorder="1" applyAlignment="1" applyProtection="1">
      <alignment horizontal="right" vertical="center"/>
    </xf>
    <xf numFmtId="0" fontId="3" fillId="0" borderId="11" xfId="0" applyFont="1" applyFill="1" applyBorder="1" applyAlignment="1" applyProtection="1">
      <alignment horizontal="right" vertical="center"/>
    </xf>
    <xf numFmtId="0" fontId="0" fillId="0" borderId="0" xfId="0" applyFill="1">
      <alignment vertical="center"/>
    </xf>
    <xf numFmtId="0" fontId="0" fillId="0" borderId="0" xfId="0" applyBorder="1" applyAlignment="1">
      <alignment vertical="center" wrapText="1"/>
    </xf>
    <xf numFmtId="0" fontId="0" fillId="0" borderId="1" xfId="0" applyBorder="1" applyAlignment="1">
      <alignment vertical="center"/>
    </xf>
    <xf numFmtId="0" fontId="0" fillId="0" borderId="0" xfId="0" applyBorder="1" applyAlignment="1">
      <alignment wrapText="1"/>
    </xf>
    <xf numFmtId="0" fontId="0" fillId="0" borderId="0" xfId="0" pivotButton="1">
      <alignment vertical="center"/>
    </xf>
    <xf numFmtId="0" fontId="0" fillId="0" borderId="0" xfId="0">
      <alignment vertical="center"/>
    </xf>
    <xf numFmtId="0" fontId="0" fillId="0" borderId="5" xfId="0" applyBorder="1">
      <alignment vertical="center"/>
    </xf>
    <xf numFmtId="0" fontId="8" fillId="0" borderId="0" xfId="0" applyFont="1" applyFill="1" applyBorder="1" applyAlignment="1" applyProtection="1">
      <alignment horizontal="right" vertical="center"/>
    </xf>
    <xf numFmtId="0" fontId="0" fillId="0" borderId="14" xfId="0" applyBorder="1" applyAlignment="1">
      <alignment vertical="center"/>
    </xf>
    <xf numFmtId="0" fontId="0" fillId="0" borderId="12" xfId="0" applyBorder="1" applyAlignment="1">
      <alignment vertical="center" wrapText="1"/>
    </xf>
    <xf numFmtId="0" fontId="0" fillId="0" borderId="0" xfId="0" applyBorder="1" applyAlignment="1">
      <alignment vertical="center" wrapText="1"/>
    </xf>
    <xf numFmtId="0" fontId="0" fillId="0" borderId="13" xfId="0" applyBorder="1" applyAlignment="1">
      <alignment horizontal="center" vertical="center" wrapText="1"/>
    </xf>
    <xf numFmtId="0" fontId="0" fillId="0" borderId="6"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0" fontId="0" fillId="0" borderId="0" xfId="0" applyAlignment="1">
      <alignment horizontal="center" vertical="center"/>
    </xf>
    <xf numFmtId="0" fontId="0" fillId="0" borderId="0" xfId="0" applyAlignment="1">
      <alignment vertical="center"/>
    </xf>
    <xf numFmtId="0" fontId="0" fillId="0" borderId="1" xfId="0" applyBorder="1">
      <alignment vertical="center"/>
    </xf>
  </cellXfs>
  <cellStyles count="2">
    <cellStyle name="常规" xfId="0" builtinId="0"/>
    <cellStyle name="超链接" xfId="1" builtinId="8"/>
  </cellStyles>
  <dxfs count="10">
    <dxf>
      <fill>
        <patternFill patternType="solid">
          <bgColor rgb="FF7030A0"/>
        </patternFill>
      </fill>
    </dxf>
    <dxf>
      <fill>
        <patternFill patternType="solid">
          <bgColor rgb="FFFF0000"/>
        </patternFill>
      </fill>
    </dxf>
    <dxf>
      <fill>
        <patternFill patternType="solid">
          <bgColor theme="4" tint="-0.24994659260841701"/>
        </patternFill>
      </fill>
    </dxf>
    <dxf>
      <fill>
        <patternFill patternType="solid">
          <bgColor rgb="FF92D050"/>
        </patternFill>
      </fill>
    </dxf>
    <dxf>
      <fill>
        <patternFill patternType="solid">
          <bgColor theme="9" tint="0.59996337778862885"/>
        </patternFill>
      </fill>
    </dxf>
    <dxf>
      <fill>
        <patternFill patternType="solid">
          <bgColor theme="0"/>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
      <font>
        <color rgb="FF9C0006"/>
      </font>
      <fill>
        <patternFill patternType="solid">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png"/><Relationship Id="rId18" Type="http://schemas.openxmlformats.org/officeDocument/2006/relationships/image" Target="../media/image18.png"/><Relationship Id="rId26" Type="http://schemas.openxmlformats.org/officeDocument/2006/relationships/image" Target="../media/image26.png"/><Relationship Id="rId3" Type="http://schemas.openxmlformats.org/officeDocument/2006/relationships/image" Target="../media/image3.png"/><Relationship Id="rId21" Type="http://schemas.openxmlformats.org/officeDocument/2006/relationships/image" Target="../media/image21.png"/><Relationship Id="rId34" Type="http://schemas.openxmlformats.org/officeDocument/2006/relationships/image" Target="../media/image34.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5" Type="http://schemas.openxmlformats.org/officeDocument/2006/relationships/image" Target="../media/image25.png"/><Relationship Id="rId33" Type="http://schemas.openxmlformats.org/officeDocument/2006/relationships/image" Target="../media/image33.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29" Type="http://schemas.openxmlformats.org/officeDocument/2006/relationships/image" Target="../media/image29.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32" Type="http://schemas.openxmlformats.org/officeDocument/2006/relationships/image" Target="../media/image32.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28" Type="http://schemas.openxmlformats.org/officeDocument/2006/relationships/image" Target="../media/image28.png"/><Relationship Id="rId36" Type="http://schemas.openxmlformats.org/officeDocument/2006/relationships/image" Target="../media/image36.png"/><Relationship Id="rId10" Type="http://schemas.openxmlformats.org/officeDocument/2006/relationships/image" Target="../media/image10.png"/><Relationship Id="rId19" Type="http://schemas.openxmlformats.org/officeDocument/2006/relationships/image" Target="../media/image19.png"/><Relationship Id="rId31" Type="http://schemas.openxmlformats.org/officeDocument/2006/relationships/image" Target="../media/image31.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 Id="rId27" Type="http://schemas.openxmlformats.org/officeDocument/2006/relationships/image" Target="../media/image27.png"/><Relationship Id="rId30" Type="http://schemas.openxmlformats.org/officeDocument/2006/relationships/image" Target="../media/image30.png"/><Relationship Id="rId35" Type="http://schemas.openxmlformats.org/officeDocument/2006/relationships/image" Target="../media/image35.png"/><Relationship Id="rId8" Type="http://schemas.openxmlformats.org/officeDocument/2006/relationships/image" Target="../media/image8.png"/></Relationships>
</file>

<file path=xl/drawings/_rels/drawing2.xml.rels><?xml version="1.0" encoding="UTF-8" standalone="yes"?>
<Relationships xmlns="http://schemas.openxmlformats.org/package/2006/relationships"><Relationship Id="rId13" Type="http://schemas.openxmlformats.org/officeDocument/2006/relationships/image" Target="../media/image32.png"/><Relationship Id="rId18" Type="http://schemas.openxmlformats.org/officeDocument/2006/relationships/image" Target="../media/image18.png"/><Relationship Id="rId26" Type="http://schemas.openxmlformats.org/officeDocument/2006/relationships/image" Target="../media/image46.png"/><Relationship Id="rId3" Type="http://schemas.openxmlformats.org/officeDocument/2006/relationships/image" Target="../media/image39.png"/><Relationship Id="rId21" Type="http://schemas.openxmlformats.org/officeDocument/2006/relationships/image" Target="../media/image22.png"/><Relationship Id="rId34" Type="http://schemas.openxmlformats.org/officeDocument/2006/relationships/image" Target="../media/image50.png"/><Relationship Id="rId7" Type="http://schemas.openxmlformats.org/officeDocument/2006/relationships/image" Target="../media/image41.png"/><Relationship Id="rId12" Type="http://schemas.openxmlformats.org/officeDocument/2006/relationships/image" Target="../media/image42.png"/><Relationship Id="rId17" Type="http://schemas.openxmlformats.org/officeDocument/2006/relationships/image" Target="../media/image11.png"/><Relationship Id="rId25" Type="http://schemas.openxmlformats.org/officeDocument/2006/relationships/image" Target="../media/image25.png"/><Relationship Id="rId33" Type="http://schemas.openxmlformats.org/officeDocument/2006/relationships/image" Target="../media/image26.png"/><Relationship Id="rId2" Type="http://schemas.openxmlformats.org/officeDocument/2006/relationships/image" Target="../media/image38.png"/><Relationship Id="rId16" Type="http://schemas.openxmlformats.org/officeDocument/2006/relationships/image" Target="../media/image43.png"/><Relationship Id="rId20" Type="http://schemas.openxmlformats.org/officeDocument/2006/relationships/image" Target="../media/image13.png"/><Relationship Id="rId29" Type="http://schemas.openxmlformats.org/officeDocument/2006/relationships/image" Target="../media/image1.png"/><Relationship Id="rId1" Type="http://schemas.openxmlformats.org/officeDocument/2006/relationships/image" Target="../media/image37.png"/><Relationship Id="rId6" Type="http://schemas.openxmlformats.org/officeDocument/2006/relationships/image" Target="../media/image10.png"/><Relationship Id="rId11" Type="http://schemas.openxmlformats.org/officeDocument/2006/relationships/image" Target="../media/image12.png"/><Relationship Id="rId24" Type="http://schemas.openxmlformats.org/officeDocument/2006/relationships/image" Target="../media/image28.png"/><Relationship Id="rId32" Type="http://schemas.openxmlformats.org/officeDocument/2006/relationships/image" Target="../media/image49.png"/><Relationship Id="rId5" Type="http://schemas.openxmlformats.org/officeDocument/2006/relationships/image" Target="../media/image23.png"/><Relationship Id="rId15" Type="http://schemas.openxmlformats.org/officeDocument/2006/relationships/image" Target="../media/image14.png"/><Relationship Id="rId23" Type="http://schemas.openxmlformats.org/officeDocument/2006/relationships/image" Target="../media/image45.png"/><Relationship Id="rId28" Type="http://schemas.openxmlformats.org/officeDocument/2006/relationships/image" Target="../media/image5.png"/><Relationship Id="rId10" Type="http://schemas.openxmlformats.org/officeDocument/2006/relationships/image" Target="../media/image34.png"/><Relationship Id="rId19" Type="http://schemas.openxmlformats.org/officeDocument/2006/relationships/image" Target="../media/image44.png"/><Relationship Id="rId31" Type="http://schemas.openxmlformats.org/officeDocument/2006/relationships/image" Target="../media/image48.png"/><Relationship Id="rId4" Type="http://schemas.openxmlformats.org/officeDocument/2006/relationships/image" Target="../media/image40.png"/><Relationship Id="rId9" Type="http://schemas.openxmlformats.org/officeDocument/2006/relationships/image" Target="../media/image6.png"/><Relationship Id="rId14" Type="http://schemas.openxmlformats.org/officeDocument/2006/relationships/image" Target="../media/image24.png"/><Relationship Id="rId22" Type="http://schemas.openxmlformats.org/officeDocument/2006/relationships/image" Target="../media/image9.png"/><Relationship Id="rId27" Type="http://schemas.openxmlformats.org/officeDocument/2006/relationships/image" Target="../media/image8.png"/><Relationship Id="rId30" Type="http://schemas.openxmlformats.org/officeDocument/2006/relationships/image" Target="../media/image47.png"/><Relationship Id="rId35" Type="http://schemas.openxmlformats.org/officeDocument/2006/relationships/image" Target="../media/image51.png"/><Relationship Id="rId8" Type="http://schemas.openxmlformats.org/officeDocument/2006/relationships/image" Target="../media/image4.png"/></Relationships>
</file>

<file path=xl/drawings/_rels/drawing3.xml.rels><?xml version="1.0" encoding="UTF-8" standalone="yes"?>
<Relationships xmlns="http://schemas.openxmlformats.org/package/2006/relationships"><Relationship Id="rId8" Type="http://schemas.openxmlformats.org/officeDocument/2006/relationships/image" Target="../media/image59.png"/><Relationship Id="rId13" Type="http://schemas.openxmlformats.org/officeDocument/2006/relationships/image" Target="../media/image64.png"/><Relationship Id="rId18" Type="http://schemas.openxmlformats.org/officeDocument/2006/relationships/image" Target="../media/image69.png"/><Relationship Id="rId3" Type="http://schemas.openxmlformats.org/officeDocument/2006/relationships/image" Target="../media/image54.png"/><Relationship Id="rId21" Type="http://schemas.openxmlformats.org/officeDocument/2006/relationships/image" Target="../media/image72.png"/><Relationship Id="rId7" Type="http://schemas.openxmlformats.org/officeDocument/2006/relationships/image" Target="../media/image58.png"/><Relationship Id="rId12" Type="http://schemas.openxmlformats.org/officeDocument/2006/relationships/image" Target="../media/image63.png"/><Relationship Id="rId17" Type="http://schemas.openxmlformats.org/officeDocument/2006/relationships/image" Target="../media/image68.png"/><Relationship Id="rId25" Type="http://schemas.openxmlformats.org/officeDocument/2006/relationships/image" Target="../media/image76.png"/><Relationship Id="rId2" Type="http://schemas.openxmlformats.org/officeDocument/2006/relationships/image" Target="../media/image53.png"/><Relationship Id="rId16" Type="http://schemas.openxmlformats.org/officeDocument/2006/relationships/image" Target="../media/image67.png"/><Relationship Id="rId20" Type="http://schemas.openxmlformats.org/officeDocument/2006/relationships/image" Target="../media/image71.png"/><Relationship Id="rId1" Type="http://schemas.openxmlformats.org/officeDocument/2006/relationships/image" Target="../media/image52.png"/><Relationship Id="rId6" Type="http://schemas.openxmlformats.org/officeDocument/2006/relationships/image" Target="../media/image57.png"/><Relationship Id="rId11" Type="http://schemas.openxmlformats.org/officeDocument/2006/relationships/image" Target="../media/image62.png"/><Relationship Id="rId24" Type="http://schemas.openxmlformats.org/officeDocument/2006/relationships/image" Target="../media/image75.png"/><Relationship Id="rId5" Type="http://schemas.openxmlformats.org/officeDocument/2006/relationships/image" Target="../media/image56.png"/><Relationship Id="rId15" Type="http://schemas.openxmlformats.org/officeDocument/2006/relationships/image" Target="../media/image66.png"/><Relationship Id="rId23" Type="http://schemas.openxmlformats.org/officeDocument/2006/relationships/image" Target="../media/image74.png"/><Relationship Id="rId10" Type="http://schemas.openxmlformats.org/officeDocument/2006/relationships/image" Target="../media/image61.png"/><Relationship Id="rId19" Type="http://schemas.openxmlformats.org/officeDocument/2006/relationships/image" Target="../media/image70.png"/><Relationship Id="rId4" Type="http://schemas.openxmlformats.org/officeDocument/2006/relationships/image" Target="../media/image55.png"/><Relationship Id="rId9" Type="http://schemas.openxmlformats.org/officeDocument/2006/relationships/image" Target="../media/image60.png"/><Relationship Id="rId14" Type="http://schemas.openxmlformats.org/officeDocument/2006/relationships/image" Target="../media/image65.png"/><Relationship Id="rId22" Type="http://schemas.openxmlformats.org/officeDocument/2006/relationships/image" Target="../media/image73.png"/></Relationships>
</file>

<file path=xl/drawings/drawing1.xml><?xml version="1.0" encoding="utf-8"?>
<xdr:wsDr xmlns:xdr="http://schemas.openxmlformats.org/drawingml/2006/spreadsheetDrawing" xmlns:a="http://schemas.openxmlformats.org/drawingml/2006/main">
  <xdr:oneCellAnchor>
    <xdr:from>
      <xdr:col>29</xdr:col>
      <xdr:colOff>0</xdr:colOff>
      <xdr:row>2</xdr:row>
      <xdr:rowOff>0</xdr:rowOff>
    </xdr:from>
    <xdr:ext cx="360000" cy="360000"/>
    <xdr:pic>
      <xdr:nvPicPr>
        <xdr:cNvPr id="52" name="图片 5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449050" y="390525"/>
          <a:ext cx="359410" cy="359410"/>
        </a:xfrm>
        <a:prstGeom prst="rect">
          <a:avLst/>
        </a:prstGeom>
      </xdr:spPr>
    </xdr:pic>
    <xdr:clientData/>
  </xdr:oneCellAnchor>
  <xdr:oneCellAnchor>
    <xdr:from>
      <xdr:col>12</xdr:col>
      <xdr:colOff>0</xdr:colOff>
      <xdr:row>2</xdr:row>
      <xdr:rowOff>0</xdr:rowOff>
    </xdr:from>
    <xdr:ext cx="360000" cy="360000"/>
    <xdr:pic>
      <xdr:nvPicPr>
        <xdr:cNvPr id="53" name="图片 5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295900" y="390525"/>
          <a:ext cx="359410" cy="359410"/>
        </a:xfrm>
        <a:prstGeom prst="rect">
          <a:avLst/>
        </a:prstGeom>
      </xdr:spPr>
    </xdr:pic>
    <xdr:clientData/>
  </xdr:oneCellAnchor>
  <xdr:oneCellAnchor>
    <xdr:from>
      <xdr:col>7</xdr:col>
      <xdr:colOff>0</xdr:colOff>
      <xdr:row>2</xdr:row>
      <xdr:rowOff>0</xdr:rowOff>
    </xdr:from>
    <xdr:ext cx="360000" cy="360000"/>
    <xdr:pic>
      <xdr:nvPicPr>
        <xdr:cNvPr id="54" name="图片 5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486150" y="390525"/>
          <a:ext cx="359410" cy="359410"/>
        </a:xfrm>
        <a:prstGeom prst="rect">
          <a:avLst/>
        </a:prstGeom>
      </xdr:spPr>
    </xdr:pic>
    <xdr:clientData/>
  </xdr:oneCellAnchor>
  <xdr:oneCellAnchor>
    <xdr:from>
      <xdr:col>17</xdr:col>
      <xdr:colOff>0</xdr:colOff>
      <xdr:row>2</xdr:row>
      <xdr:rowOff>0</xdr:rowOff>
    </xdr:from>
    <xdr:ext cx="360000" cy="360000"/>
    <xdr:pic>
      <xdr:nvPicPr>
        <xdr:cNvPr id="55" name="图片 5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105650" y="390525"/>
          <a:ext cx="359410" cy="359410"/>
        </a:xfrm>
        <a:prstGeom prst="rect">
          <a:avLst/>
        </a:prstGeom>
      </xdr:spPr>
    </xdr:pic>
    <xdr:clientData/>
  </xdr:oneCellAnchor>
  <xdr:oneCellAnchor>
    <xdr:from>
      <xdr:col>33</xdr:col>
      <xdr:colOff>0</xdr:colOff>
      <xdr:row>2</xdr:row>
      <xdr:rowOff>0</xdr:rowOff>
    </xdr:from>
    <xdr:ext cx="360000" cy="360000"/>
    <xdr:pic>
      <xdr:nvPicPr>
        <xdr:cNvPr id="56" name="图片 5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12896850" y="390525"/>
          <a:ext cx="359410" cy="359410"/>
        </a:xfrm>
        <a:prstGeom prst="rect">
          <a:avLst/>
        </a:prstGeom>
      </xdr:spPr>
    </xdr:pic>
    <xdr:clientData/>
  </xdr:oneCellAnchor>
  <xdr:oneCellAnchor>
    <xdr:from>
      <xdr:col>18</xdr:col>
      <xdr:colOff>0</xdr:colOff>
      <xdr:row>2</xdr:row>
      <xdr:rowOff>0</xdr:rowOff>
    </xdr:from>
    <xdr:ext cx="360000" cy="360000"/>
    <xdr:pic>
      <xdr:nvPicPr>
        <xdr:cNvPr id="57" name="图片 5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467600" y="390525"/>
          <a:ext cx="359410" cy="359410"/>
        </a:xfrm>
        <a:prstGeom prst="rect">
          <a:avLst/>
        </a:prstGeom>
      </xdr:spPr>
    </xdr:pic>
    <xdr:clientData/>
  </xdr:oneCellAnchor>
  <xdr:oneCellAnchor>
    <xdr:from>
      <xdr:col>39</xdr:col>
      <xdr:colOff>0</xdr:colOff>
      <xdr:row>2</xdr:row>
      <xdr:rowOff>0</xdr:rowOff>
    </xdr:from>
    <xdr:ext cx="360000" cy="360000"/>
    <xdr:pic>
      <xdr:nvPicPr>
        <xdr:cNvPr id="58" name="图片 5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5068550" y="390525"/>
          <a:ext cx="359410" cy="359410"/>
        </a:xfrm>
        <a:prstGeom prst="rect">
          <a:avLst/>
        </a:prstGeom>
      </xdr:spPr>
    </xdr:pic>
    <xdr:clientData/>
  </xdr:oneCellAnchor>
  <xdr:oneCellAnchor>
    <xdr:from>
      <xdr:col>30</xdr:col>
      <xdr:colOff>0</xdr:colOff>
      <xdr:row>2</xdr:row>
      <xdr:rowOff>0</xdr:rowOff>
    </xdr:from>
    <xdr:ext cx="360000" cy="360000"/>
    <xdr:pic>
      <xdr:nvPicPr>
        <xdr:cNvPr id="59" name="图片 5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1811000" y="390525"/>
          <a:ext cx="359410" cy="359410"/>
        </a:xfrm>
        <a:prstGeom prst="rect">
          <a:avLst/>
        </a:prstGeom>
      </xdr:spPr>
    </xdr:pic>
    <xdr:clientData/>
  </xdr:oneCellAnchor>
  <xdr:oneCellAnchor>
    <xdr:from>
      <xdr:col>27</xdr:col>
      <xdr:colOff>0</xdr:colOff>
      <xdr:row>2</xdr:row>
      <xdr:rowOff>0</xdr:rowOff>
    </xdr:from>
    <xdr:ext cx="360000" cy="360000"/>
    <xdr:pic>
      <xdr:nvPicPr>
        <xdr:cNvPr id="60" name="图片 5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0725150" y="390525"/>
          <a:ext cx="359410" cy="359410"/>
        </a:xfrm>
        <a:prstGeom prst="rect">
          <a:avLst/>
        </a:prstGeom>
      </xdr:spPr>
    </xdr:pic>
    <xdr:clientData/>
  </xdr:oneCellAnchor>
  <xdr:oneCellAnchor>
    <xdr:from>
      <xdr:col>13</xdr:col>
      <xdr:colOff>0</xdr:colOff>
      <xdr:row>2</xdr:row>
      <xdr:rowOff>0</xdr:rowOff>
    </xdr:from>
    <xdr:ext cx="360000" cy="360000"/>
    <xdr:pic>
      <xdr:nvPicPr>
        <xdr:cNvPr id="61" name="图片 60"/>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5657850" y="390525"/>
          <a:ext cx="359410" cy="359410"/>
        </a:xfrm>
        <a:prstGeom prst="rect">
          <a:avLst/>
        </a:prstGeom>
      </xdr:spPr>
    </xdr:pic>
    <xdr:clientData/>
  </xdr:oneCellAnchor>
  <xdr:oneCellAnchor>
    <xdr:from>
      <xdr:col>22</xdr:col>
      <xdr:colOff>0</xdr:colOff>
      <xdr:row>2</xdr:row>
      <xdr:rowOff>0</xdr:rowOff>
    </xdr:from>
    <xdr:ext cx="360000" cy="360000"/>
    <xdr:pic>
      <xdr:nvPicPr>
        <xdr:cNvPr id="62" name="图片 6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8915400" y="390525"/>
          <a:ext cx="359410" cy="359410"/>
        </a:xfrm>
        <a:prstGeom prst="rect">
          <a:avLst/>
        </a:prstGeom>
      </xdr:spPr>
    </xdr:pic>
    <xdr:clientData/>
  </xdr:oneCellAnchor>
  <xdr:oneCellAnchor>
    <xdr:from>
      <xdr:col>15</xdr:col>
      <xdr:colOff>0</xdr:colOff>
      <xdr:row>2</xdr:row>
      <xdr:rowOff>0</xdr:rowOff>
    </xdr:from>
    <xdr:ext cx="360000" cy="360000"/>
    <xdr:pic>
      <xdr:nvPicPr>
        <xdr:cNvPr id="63" name="图片 6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6381750" y="390525"/>
          <a:ext cx="359410" cy="359410"/>
        </a:xfrm>
        <a:prstGeom prst="rect">
          <a:avLst/>
        </a:prstGeom>
      </xdr:spPr>
    </xdr:pic>
    <xdr:clientData/>
  </xdr:oneCellAnchor>
  <xdr:oneCellAnchor>
    <xdr:from>
      <xdr:col>25</xdr:col>
      <xdr:colOff>0</xdr:colOff>
      <xdr:row>2</xdr:row>
      <xdr:rowOff>0</xdr:rowOff>
    </xdr:from>
    <xdr:ext cx="360000" cy="360000"/>
    <xdr:pic>
      <xdr:nvPicPr>
        <xdr:cNvPr id="64" name="图片 6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10001250" y="390525"/>
          <a:ext cx="359410" cy="359410"/>
        </a:xfrm>
        <a:prstGeom prst="rect">
          <a:avLst/>
        </a:prstGeom>
      </xdr:spPr>
    </xdr:pic>
    <xdr:clientData/>
  </xdr:oneCellAnchor>
  <xdr:oneCellAnchor>
    <xdr:from>
      <xdr:col>21</xdr:col>
      <xdr:colOff>0</xdr:colOff>
      <xdr:row>2</xdr:row>
      <xdr:rowOff>0</xdr:rowOff>
    </xdr:from>
    <xdr:ext cx="360000" cy="360000"/>
    <xdr:pic>
      <xdr:nvPicPr>
        <xdr:cNvPr id="65" name="图片 6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553450" y="390525"/>
          <a:ext cx="359410" cy="359410"/>
        </a:xfrm>
        <a:prstGeom prst="rect">
          <a:avLst/>
        </a:prstGeom>
      </xdr:spPr>
    </xdr:pic>
    <xdr:clientData/>
  </xdr:oneCellAnchor>
  <xdr:oneCellAnchor>
    <xdr:from>
      <xdr:col>16</xdr:col>
      <xdr:colOff>0</xdr:colOff>
      <xdr:row>2</xdr:row>
      <xdr:rowOff>0</xdr:rowOff>
    </xdr:from>
    <xdr:ext cx="360000" cy="360000"/>
    <xdr:pic>
      <xdr:nvPicPr>
        <xdr:cNvPr id="66" name="图片 65"/>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6743700" y="390525"/>
          <a:ext cx="359410" cy="359410"/>
        </a:xfrm>
        <a:prstGeom prst="rect">
          <a:avLst/>
        </a:prstGeom>
      </xdr:spPr>
    </xdr:pic>
    <xdr:clientData/>
  </xdr:oneCellAnchor>
  <xdr:oneCellAnchor>
    <xdr:from>
      <xdr:col>25</xdr:col>
      <xdr:colOff>364434</xdr:colOff>
      <xdr:row>2</xdr:row>
      <xdr:rowOff>0</xdr:rowOff>
    </xdr:from>
    <xdr:ext cx="360000" cy="360000"/>
    <xdr:pic>
      <xdr:nvPicPr>
        <xdr:cNvPr id="67" name="图片 66"/>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0363200" y="390525"/>
          <a:ext cx="359410" cy="359410"/>
        </a:xfrm>
        <a:prstGeom prst="rect">
          <a:avLst/>
        </a:prstGeom>
      </xdr:spPr>
    </xdr:pic>
    <xdr:clientData/>
  </xdr:oneCellAnchor>
  <xdr:oneCellAnchor>
    <xdr:from>
      <xdr:col>6</xdr:col>
      <xdr:colOff>0</xdr:colOff>
      <xdr:row>2</xdr:row>
      <xdr:rowOff>0</xdr:rowOff>
    </xdr:from>
    <xdr:ext cx="360000" cy="360000"/>
    <xdr:pic>
      <xdr:nvPicPr>
        <xdr:cNvPr id="68" name="图片 67"/>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3124200" y="390525"/>
          <a:ext cx="359410" cy="359410"/>
        </a:xfrm>
        <a:prstGeom prst="rect">
          <a:avLst/>
        </a:prstGeom>
      </xdr:spPr>
    </xdr:pic>
    <xdr:clientData/>
  </xdr:oneCellAnchor>
  <xdr:oneCellAnchor>
    <xdr:from>
      <xdr:col>23</xdr:col>
      <xdr:colOff>0</xdr:colOff>
      <xdr:row>2</xdr:row>
      <xdr:rowOff>0</xdr:rowOff>
    </xdr:from>
    <xdr:ext cx="360000" cy="360000"/>
    <xdr:pic>
      <xdr:nvPicPr>
        <xdr:cNvPr id="69" name="图片 68"/>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277350" y="390525"/>
          <a:ext cx="359410" cy="359410"/>
        </a:xfrm>
        <a:prstGeom prst="rect">
          <a:avLst/>
        </a:prstGeom>
      </xdr:spPr>
    </xdr:pic>
    <xdr:clientData/>
  </xdr:oneCellAnchor>
  <xdr:oneCellAnchor>
    <xdr:from>
      <xdr:col>14</xdr:col>
      <xdr:colOff>0</xdr:colOff>
      <xdr:row>2</xdr:row>
      <xdr:rowOff>0</xdr:rowOff>
    </xdr:from>
    <xdr:ext cx="360000" cy="360000"/>
    <xdr:pic>
      <xdr:nvPicPr>
        <xdr:cNvPr id="70" name="图片 69"/>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6019800" y="390525"/>
          <a:ext cx="359410" cy="359410"/>
        </a:xfrm>
        <a:prstGeom prst="rect">
          <a:avLst/>
        </a:prstGeom>
      </xdr:spPr>
    </xdr:pic>
    <xdr:clientData/>
  </xdr:oneCellAnchor>
  <xdr:oneCellAnchor>
    <xdr:from>
      <xdr:col>36</xdr:col>
      <xdr:colOff>0</xdr:colOff>
      <xdr:row>2</xdr:row>
      <xdr:rowOff>0</xdr:rowOff>
    </xdr:from>
    <xdr:ext cx="360000" cy="360000"/>
    <xdr:pic>
      <xdr:nvPicPr>
        <xdr:cNvPr id="71" name="图片 70"/>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3982700" y="390525"/>
          <a:ext cx="359410" cy="359410"/>
        </a:xfrm>
        <a:prstGeom prst="rect">
          <a:avLst/>
        </a:prstGeom>
      </xdr:spPr>
    </xdr:pic>
    <xdr:clientData/>
  </xdr:oneCellAnchor>
  <xdr:oneCellAnchor>
    <xdr:from>
      <xdr:col>28</xdr:col>
      <xdr:colOff>0</xdr:colOff>
      <xdr:row>2</xdr:row>
      <xdr:rowOff>0</xdr:rowOff>
    </xdr:from>
    <xdr:ext cx="360000" cy="360000"/>
    <xdr:pic>
      <xdr:nvPicPr>
        <xdr:cNvPr id="72" name="图片 71"/>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11087100" y="390525"/>
          <a:ext cx="359410" cy="359410"/>
        </a:xfrm>
        <a:prstGeom prst="rect">
          <a:avLst/>
        </a:prstGeom>
      </xdr:spPr>
    </xdr:pic>
    <xdr:clientData/>
  </xdr:oneCellAnchor>
  <xdr:oneCellAnchor>
    <xdr:from>
      <xdr:col>25</xdr:col>
      <xdr:colOff>364434</xdr:colOff>
      <xdr:row>2</xdr:row>
      <xdr:rowOff>0</xdr:rowOff>
    </xdr:from>
    <xdr:ext cx="360000" cy="360000"/>
    <xdr:pic>
      <xdr:nvPicPr>
        <xdr:cNvPr id="73" name="图片 72"/>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10363200" y="390525"/>
          <a:ext cx="359410" cy="359410"/>
        </a:xfrm>
        <a:prstGeom prst="rect">
          <a:avLst/>
        </a:prstGeom>
      </xdr:spPr>
    </xdr:pic>
    <xdr:clientData/>
  </xdr:oneCellAnchor>
  <xdr:oneCellAnchor>
    <xdr:from>
      <xdr:col>9</xdr:col>
      <xdr:colOff>0</xdr:colOff>
      <xdr:row>2</xdr:row>
      <xdr:rowOff>0</xdr:rowOff>
    </xdr:from>
    <xdr:ext cx="360000" cy="360000"/>
    <xdr:pic>
      <xdr:nvPicPr>
        <xdr:cNvPr id="74" name="图片 73"/>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4210050" y="390525"/>
          <a:ext cx="359410" cy="359410"/>
        </a:xfrm>
        <a:prstGeom prst="rect">
          <a:avLst/>
        </a:prstGeom>
      </xdr:spPr>
    </xdr:pic>
    <xdr:clientData/>
  </xdr:oneCellAnchor>
  <xdr:oneCellAnchor>
    <xdr:from>
      <xdr:col>19</xdr:col>
      <xdr:colOff>0</xdr:colOff>
      <xdr:row>2</xdr:row>
      <xdr:rowOff>0</xdr:rowOff>
    </xdr:from>
    <xdr:ext cx="360000" cy="360000"/>
    <xdr:pic>
      <xdr:nvPicPr>
        <xdr:cNvPr id="75" name="图片 74"/>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7829550" y="390525"/>
          <a:ext cx="359410" cy="359410"/>
        </a:xfrm>
        <a:prstGeom prst="rect">
          <a:avLst/>
        </a:prstGeom>
      </xdr:spPr>
    </xdr:pic>
    <xdr:clientData/>
  </xdr:oneCellAnchor>
  <xdr:oneCellAnchor>
    <xdr:from>
      <xdr:col>31</xdr:col>
      <xdr:colOff>0</xdr:colOff>
      <xdr:row>2</xdr:row>
      <xdr:rowOff>0</xdr:rowOff>
    </xdr:from>
    <xdr:ext cx="360000" cy="360000"/>
    <xdr:pic>
      <xdr:nvPicPr>
        <xdr:cNvPr id="76" name="图片 75"/>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12172950" y="390525"/>
          <a:ext cx="359410" cy="359410"/>
        </a:xfrm>
        <a:prstGeom prst="rect">
          <a:avLst/>
        </a:prstGeom>
      </xdr:spPr>
    </xdr:pic>
    <xdr:clientData/>
  </xdr:oneCellAnchor>
  <xdr:oneCellAnchor>
    <xdr:from>
      <xdr:col>37</xdr:col>
      <xdr:colOff>0</xdr:colOff>
      <xdr:row>2</xdr:row>
      <xdr:rowOff>0</xdr:rowOff>
    </xdr:from>
    <xdr:ext cx="360000" cy="360000"/>
    <xdr:pic>
      <xdr:nvPicPr>
        <xdr:cNvPr id="77" name="图片 76"/>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14344650" y="390525"/>
          <a:ext cx="359410" cy="359410"/>
        </a:xfrm>
        <a:prstGeom prst="rect">
          <a:avLst/>
        </a:prstGeom>
      </xdr:spPr>
    </xdr:pic>
    <xdr:clientData/>
  </xdr:oneCellAnchor>
  <xdr:oneCellAnchor>
    <xdr:from>
      <xdr:col>20</xdr:col>
      <xdr:colOff>0</xdr:colOff>
      <xdr:row>2</xdr:row>
      <xdr:rowOff>0</xdr:rowOff>
    </xdr:from>
    <xdr:ext cx="360000" cy="360000"/>
    <xdr:pic>
      <xdr:nvPicPr>
        <xdr:cNvPr id="78" name="图片 77"/>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8191500" y="390525"/>
          <a:ext cx="359410" cy="359410"/>
        </a:xfrm>
        <a:prstGeom prst="rect">
          <a:avLst/>
        </a:prstGeom>
      </xdr:spPr>
    </xdr:pic>
    <xdr:clientData/>
  </xdr:oneCellAnchor>
  <xdr:oneCellAnchor>
    <xdr:from>
      <xdr:col>32</xdr:col>
      <xdr:colOff>0</xdr:colOff>
      <xdr:row>2</xdr:row>
      <xdr:rowOff>0</xdr:rowOff>
    </xdr:from>
    <xdr:ext cx="360000" cy="360000"/>
    <xdr:pic>
      <xdr:nvPicPr>
        <xdr:cNvPr id="79" name="图片 78"/>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12534900" y="390525"/>
          <a:ext cx="359410" cy="359410"/>
        </a:xfrm>
        <a:prstGeom prst="rect">
          <a:avLst/>
        </a:prstGeom>
      </xdr:spPr>
    </xdr:pic>
    <xdr:clientData/>
  </xdr:oneCellAnchor>
  <xdr:oneCellAnchor>
    <xdr:from>
      <xdr:col>34</xdr:col>
      <xdr:colOff>0</xdr:colOff>
      <xdr:row>2</xdr:row>
      <xdr:rowOff>0</xdr:rowOff>
    </xdr:from>
    <xdr:ext cx="360000" cy="360000"/>
    <xdr:pic>
      <xdr:nvPicPr>
        <xdr:cNvPr id="80" name="图片 79"/>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13258800" y="390525"/>
          <a:ext cx="359410" cy="359410"/>
        </a:xfrm>
        <a:prstGeom prst="rect">
          <a:avLst/>
        </a:prstGeom>
      </xdr:spPr>
    </xdr:pic>
    <xdr:clientData/>
  </xdr:oneCellAnchor>
  <xdr:oneCellAnchor>
    <xdr:from>
      <xdr:col>35</xdr:col>
      <xdr:colOff>0</xdr:colOff>
      <xdr:row>2</xdr:row>
      <xdr:rowOff>0</xdr:rowOff>
    </xdr:from>
    <xdr:ext cx="360000" cy="360000"/>
    <xdr:pic>
      <xdr:nvPicPr>
        <xdr:cNvPr id="81" name="图片 80"/>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13620750" y="390525"/>
          <a:ext cx="359410" cy="359410"/>
        </a:xfrm>
        <a:prstGeom prst="rect">
          <a:avLst/>
        </a:prstGeom>
      </xdr:spPr>
    </xdr:pic>
    <xdr:clientData/>
  </xdr:oneCellAnchor>
  <xdr:oneCellAnchor>
    <xdr:from>
      <xdr:col>38</xdr:col>
      <xdr:colOff>0</xdr:colOff>
      <xdr:row>2</xdr:row>
      <xdr:rowOff>0</xdr:rowOff>
    </xdr:from>
    <xdr:ext cx="360000" cy="360000"/>
    <xdr:pic>
      <xdr:nvPicPr>
        <xdr:cNvPr id="82" name="图片 81"/>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14706600" y="390525"/>
          <a:ext cx="359410" cy="359410"/>
        </a:xfrm>
        <a:prstGeom prst="rect">
          <a:avLst/>
        </a:prstGeom>
      </xdr:spPr>
    </xdr:pic>
    <xdr:clientData/>
  </xdr:oneCellAnchor>
  <xdr:oneCellAnchor>
    <xdr:from>
      <xdr:col>10</xdr:col>
      <xdr:colOff>0</xdr:colOff>
      <xdr:row>2</xdr:row>
      <xdr:rowOff>0</xdr:rowOff>
    </xdr:from>
    <xdr:ext cx="360000" cy="360000"/>
    <xdr:pic>
      <xdr:nvPicPr>
        <xdr:cNvPr id="83" name="图片 82"/>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4572000" y="390525"/>
          <a:ext cx="359410" cy="359410"/>
        </a:xfrm>
        <a:prstGeom prst="rect">
          <a:avLst/>
        </a:prstGeom>
      </xdr:spPr>
    </xdr:pic>
    <xdr:clientData/>
  </xdr:oneCellAnchor>
  <xdr:oneCellAnchor>
    <xdr:from>
      <xdr:col>8</xdr:col>
      <xdr:colOff>0</xdr:colOff>
      <xdr:row>2</xdr:row>
      <xdr:rowOff>0</xdr:rowOff>
    </xdr:from>
    <xdr:ext cx="360000" cy="360000"/>
    <xdr:pic>
      <xdr:nvPicPr>
        <xdr:cNvPr id="84" name="图片 83"/>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3848100" y="390525"/>
          <a:ext cx="359410" cy="359410"/>
        </a:xfrm>
        <a:prstGeom prst="rect">
          <a:avLst/>
        </a:prstGeom>
      </xdr:spPr>
    </xdr:pic>
    <xdr:clientData/>
  </xdr:oneCellAnchor>
  <xdr:oneCellAnchor>
    <xdr:from>
      <xdr:col>11</xdr:col>
      <xdr:colOff>0</xdr:colOff>
      <xdr:row>2</xdr:row>
      <xdr:rowOff>0</xdr:rowOff>
    </xdr:from>
    <xdr:ext cx="360000" cy="360000"/>
    <xdr:pic>
      <xdr:nvPicPr>
        <xdr:cNvPr id="85" name="图片 84"/>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4933950" y="390525"/>
          <a:ext cx="359410" cy="359410"/>
        </a:xfrm>
        <a:prstGeom prst="rect">
          <a:avLst/>
        </a:prstGeom>
      </xdr:spPr>
    </xdr:pic>
    <xdr:clientData/>
  </xdr:oneCellAnchor>
  <xdr:oneCellAnchor>
    <xdr:from>
      <xdr:col>40</xdr:col>
      <xdr:colOff>0</xdr:colOff>
      <xdr:row>2</xdr:row>
      <xdr:rowOff>0</xdr:rowOff>
    </xdr:from>
    <xdr:ext cx="360000" cy="360000"/>
    <xdr:pic>
      <xdr:nvPicPr>
        <xdr:cNvPr id="86" name="图片 85"/>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15430500" y="390525"/>
          <a:ext cx="359410" cy="359410"/>
        </a:xfrm>
        <a:prstGeom prst="rect">
          <a:avLst/>
        </a:prstGeom>
      </xdr:spPr>
    </xdr:pic>
    <xdr:clientData/>
  </xdr:oneCellAnchor>
  <xdr:oneCellAnchor>
    <xdr:from>
      <xdr:col>24</xdr:col>
      <xdr:colOff>0</xdr:colOff>
      <xdr:row>2</xdr:row>
      <xdr:rowOff>0</xdr:rowOff>
    </xdr:from>
    <xdr:ext cx="360000" cy="360000"/>
    <xdr:pic>
      <xdr:nvPicPr>
        <xdr:cNvPr id="87" name="图片 86"/>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639300" y="390525"/>
          <a:ext cx="359410" cy="359410"/>
        </a:xfrm>
        <a:prstGeom prst="rect">
          <a:avLst/>
        </a:prstGeom>
      </xdr:spPr>
    </xdr:pic>
    <xdr:clientData/>
  </xdr:oneCellAnchor>
  <xdr:twoCellAnchor editAs="oneCell">
    <xdr:from>
      <xdr:col>5</xdr:col>
      <xdr:colOff>0</xdr:colOff>
      <xdr:row>2</xdr:row>
      <xdr:rowOff>0</xdr:rowOff>
    </xdr:from>
    <xdr:to>
      <xdr:col>5</xdr:col>
      <xdr:colOff>360000</xdr:colOff>
      <xdr:row>2</xdr:row>
      <xdr:rowOff>360000</xdr:rowOff>
    </xdr:to>
    <xdr:pic>
      <xdr:nvPicPr>
        <xdr:cNvPr id="41" name="图片 40"/>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2762250" y="390525"/>
          <a:ext cx="359410" cy="359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xdr:col>
      <xdr:colOff>47625</xdr:colOff>
      <xdr:row>0</xdr:row>
      <xdr:rowOff>0</xdr:rowOff>
    </xdr:from>
    <xdr:ext cx="720000" cy="786675"/>
    <xdr:pic>
      <xdr:nvPicPr>
        <xdr:cNvPr id="2" name="图片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0" y="0"/>
          <a:ext cx="719455" cy="786130"/>
        </a:xfrm>
        <a:prstGeom prst="rect">
          <a:avLst/>
        </a:prstGeom>
      </xdr:spPr>
    </xdr:pic>
    <xdr:clientData/>
  </xdr:oneCellAnchor>
  <xdr:oneCellAnchor>
    <xdr:from>
      <xdr:col>3</xdr:col>
      <xdr:colOff>45224</xdr:colOff>
      <xdr:row>0</xdr:row>
      <xdr:rowOff>1</xdr:rowOff>
    </xdr:from>
    <xdr:ext cx="720000" cy="786674"/>
    <xdr:pic>
      <xdr:nvPicPr>
        <xdr:cNvPr id="3" name="图片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092960" y="0"/>
          <a:ext cx="720090" cy="786130"/>
        </a:xfrm>
        <a:prstGeom prst="rect">
          <a:avLst/>
        </a:prstGeom>
      </xdr:spPr>
    </xdr:pic>
    <xdr:clientData/>
  </xdr:oneCellAnchor>
  <xdr:oneCellAnchor>
    <xdr:from>
      <xdr:col>2</xdr:col>
      <xdr:colOff>52351</xdr:colOff>
      <xdr:row>0</xdr:row>
      <xdr:rowOff>9525</xdr:rowOff>
    </xdr:from>
    <xdr:ext cx="720000" cy="786675"/>
    <xdr:pic>
      <xdr:nvPicPr>
        <xdr:cNvPr id="4" name="图片 3"/>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90320" y="9525"/>
          <a:ext cx="720090" cy="786130"/>
        </a:xfrm>
        <a:prstGeom prst="rect">
          <a:avLst/>
        </a:prstGeom>
      </xdr:spPr>
    </xdr:pic>
    <xdr:clientData/>
  </xdr:oneCellAnchor>
  <xdr:oneCellAnchor>
    <xdr:from>
      <xdr:col>4</xdr:col>
      <xdr:colOff>47625</xdr:colOff>
      <xdr:row>6</xdr:row>
      <xdr:rowOff>9525</xdr:rowOff>
    </xdr:from>
    <xdr:ext cx="720000" cy="720000"/>
    <xdr:pic>
      <xdr:nvPicPr>
        <xdr:cNvPr id="5" name="图片 4"/>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905125" y="1685925"/>
          <a:ext cx="719455" cy="719455"/>
        </a:xfrm>
        <a:prstGeom prst="rect">
          <a:avLst/>
        </a:prstGeom>
      </xdr:spPr>
    </xdr:pic>
    <xdr:clientData/>
  </xdr:oneCellAnchor>
  <xdr:oneCellAnchor>
    <xdr:from>
      <xdr:col>1</xdr:col>
      <xdr:colOff>64275</xdr:colOff>
      <xdr:row>6</xdr:row>
      <xdr:rowOff>9525</xdr:rowOff>
    </xdr:from>
    <xdr:ext cx="720000" cy="720000"/>
    <xdr:pic>
      <xdr:nvPicPr>
        <xdr:cNvPr id="6" name="图片 5"/>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492760" y="1685925"/>
          <a:ext cx="720090" cy="719455"/>
        </a:xfrm>
        <a:prstGeom prst="rect">
          <a:avLst/>
        </a:prstGeom>
      </xdr:spPr>
    </xdr:pic>
    <xdr:clientData/>
  </xdr:oneCellAnchor>
  <xdr:oneCellAnchor>
    <xdr:from>
      <xdr:col>5</xdr:col>
      <xdr:colOff>74865</xdr:colOff>
      <xdr:row>6</xdr:row>
      <xdr:rowOff>9525</xdr:rowOff>
    </xdr:from>
    <xdr:ext cx="720000" cy="720000"/>
    <xdr:pic>
      <xdr:nvPicPr>
        <xdr:cNvPr id="7" name="图片 6"/>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3741420" y="1685925"/>
          <a:ext cx="720090" cy="719455"/>
        </a:xfrm>
        <a:prstGeom prst="rect">
          <a:avLst/>
        </a:prstGeom>
      </xdr:spPr>
    </xdr:pic>
    <xdr:clientData/>
  </xdr:oneCellAnchor>
  <xdr:oneCellAnchor>
    <xdr:from>
      <xdr:col>8</xdr:col>
      <xdr:colOff>49950</xdr:colOff>
      <xdr:row>6</xdr:row>
      <xdr:rowOff>9525</xdr:rowOff>
    </xdr:from>
    <xdr:ext cx="720000" cy="720000"/>
    <xdr:pic>
      <xdr:nvPicPr>
        <xdr:cNvPr id="8" name="图片 7"/>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145530" y="1685925"/>
          <a:ext cx="720090" cy="719455"/>
        </a:xfrm>
        <a:prstGeom prst="rect">
          <a:avLst/>
        </a:prstGeom>
      </xdr:spPr>
    </xdr:pic>
    <xdr:clientData/>
  </xdr:oneCellAnchor>
  <xdr:oneCellAnchor>
    <xdr:from>
      <xdr:col>9</xdr:col>
      <xdr:colOff>57075</xdr:colOff>
      <xdr:row>6</xdr:row>
      <xdr:rowOff>9525</xdr:rowOff>
    </xdr:from>
    <xdr:ext cx="720000" cy="720000"/>
    <xdr:pic>
      <xdr:nvPicPr>
        <xdr:cNvPr id="9" name="图片 8"/>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962140" y="1685925"/>
          <a:ext cx="720090" cy="719455"/>
        </a:xfrm>
        <a:prstGeom prst="rect">
          <a:avLst/>
        </a:prstGeom>
      </xdr:spPr>
    </xdr:pic>
    <xdr:clientData/>
  </xdr:oneCellAnchor>
  <xdr:oneCellAnchor>
    <xdr:from>
      <xdr:col>10</xdr:col>
      <xdr:colOff>45150</xdr:colOff>
      <xdr:row>6</xdr:row>
      <xdr:rowOff>9525</xdr:rowOff>
    </xdr:from>
    <xdr:ext cx="720000" cy="720000"/>
    <xdr:pic>
      <xdr:nvPicPr>
        <xdr:cNvPr id="10" name="图片 9"/>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7760335" y="1685925"/>
          <a:ext cx="719455" cy="719455"/>
        </a:xfrm>
        <a:prstGeom prst="rect">
          <a:avLst/>
        </a:prstGeom>
      </xdr:spPr>
    </xdr:pic>
    <xdr:clientData/>
  </xdr:oneCellAnchor>
  <xdr:oneCellAnchor>
    <xdr:from>
      <xdr:col>3</xdr:col>
      <xdr:colOff>61800</xdr:colOff>
      <xdr:row>6</xdr:row>
      <xdr:rowOff>9525</xdr:rowOff>
    </xdr:from>
    <xdr:ext cx="720000" cy="720000"/>
    <xdr:pic>
      <xdr:nvPicPr>
        <xdr:cNvPr id="11" name="图片 10"/>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2109470" y="1685925"/>
          <a:ext cx="720090" cy="719455"/>
        </a:xfrm>
        <a:prstGeom prst="rect">
          <a:avLst/>
        </a:prstGeom>
      </xdr:spPr>
    </xdr:pic>
    <xdr:clientData/>
  </xdr:oneCellAnchor>
  <xdr:oneCellAnchor>
    <xdr:from>
      <xdr:col>7</xdr:col>
      <xdr:colOff>40350</xdr:colOff>
      <xdr:row>6</xdr:row>
      <xdr:rowOff>9525</xdr:rowOff>
    </xdr:from>
    <xdr:ext cx="720000" cy="720000"/>
    <xdr:pic>
      <xdr:nvPicPr>
        <xdr:cNvPr id="12" name="图片 11"/>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5326380" y="1685925"/>
          <a:ext cx="720090" cy="719455"/>
        </a:xfrm>
        <a:prstGeom prst="rect">
          <a:avLst/>
        </a:prstGeom>
      </xdr:spPr>
    </xdr:pic>
    <xdr:clientData/>
  </xdr:oneCellAnchor>
  <xdr:oneCellAnchor>
    <xdr:from>
      <xdr:col>6</xdr:col>
      <xdr:colOff>47476</xdr:colOff>
      <xdr:row>6</xdr:row>
      <xdr:rowOff>9526</xdr:rowOff>
    </xdr:from>
    <xdr:ext cx="720000" cy="720000"/>
    <xdr:pic>
      <xdr:nvPicPr>
        <xdr:cNvPr id="13" name="图片 12"/>
        <xdr:cNvPicPr>
          <a:picLocks noChangeAspect="1"/>
        </xdr:cNvPicPr>
      </xdr:nvPicPr>
      <xdr:blipFill>
        <a:blip xmlns:r="http://schemas.openxmlformats.org/officeDocument/2006/relationships" r:embed="rId12">
          <a:extLst>
            <a:ext uri="{28A0092B-C50C-407E-A947-70E740481C1C}">
              <a14:useLocalDpi xmlns:a14="http://schemas.microsoft.com/office/drawing/2010/main" val="0"/>
            </a:ext>
          </a:extLst>
        </a:blip>
        <a:stretch>
          <a:fillRect/>
        </a:stretch>
      </xdr:blipFill>
      <xdr:spPr>
        <a:xfrm>
          <a:off x="4523740" y="1685925"/>
          <a:ext cx="720090" cy="719455"/>
        </a:xfrm>
        <a:prstGeom prst="rect">
          <a:avLst/>
        </a:prstGeom>
      </xdr:spPr>
    </xdr:pic>
    <xdr:clientData/>
  </xdr:oneCellAnchor>
  <xdr:oneCellAnchor>
    <xdr:from>
      <xdr:col>2</xdr:col>
      <xdr:colOff>57150</xdr:colOff>
      <xdr:row>6</xdr:row>
      <xdr:rowOff>9525</xdr:rowOff>
    </xdr:from>
    <xdr:ext cx="720000" cy="720000"/>
    <xdr:pic>
      <xdr:nvPicPr>
        <xdr:cNvPr id="14" name="图片 13"/>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Lst>
        </a:blip>
        <a:stretch>
          <a:fillRect/>
        </a:stretch>
      </xdr:blipFill>
      <xdr:spPr>
        <a:xfrm>
          <a:off x="1295400" y="1685925"/>
          <a:ext cx="719455" cy="719455"/>
        </a:xfrm>
        <a:prstGeom prst="rect">
          <a:avLst/>
        </a:prstGeom>
      </xdr:spPr>
    </xdr:pic>
    <xdr:clientData/>
  </xdr:oneCellAnchor>
  <xdr:oneCellAnchor>
    <xdr:from>
      <xdr:col>1</xdr:col>
      <xdr:colOff>47625</xdr:colOff>
      <xdr:row>14</xdr:row>
      <xdr:rowOff>9525</xdr:rowOff>
    </xdr:from>
    <xdr:ext cx="720000" cy="720000"/>
    <xdr:pic>
      <xdr:nvPicPr>
        <xdr:cNvPr id="15" name="图片 14"/>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Lst>
        </a:blip>
        <a:stretch>
          <a:fillRect/>
        </a:stretch>
      </xdr:blipFill>
      <xdr:spPr>
        <a:xfrm>
          <a:off x="476250" y="3781425"/>
          <a:ext cx="719455" cy="719455"/>
        </a:xfrm>
        <a:prstGeom prst="rect">
          <a:avLst/>
        </a:prstGeom>
      </xdr:spPr>
    </xdr:pic>
    <xdr:clientData/>
  </xdr:oneCellAnchor>
  <xdr:oneCellAnchor>
    <xdr:from>
      <xdr:col>3</xdr:col>
      <xdr:colOff>54750</xdr:colOff>
      <xdr:row>14</xdr:row>
      <xdr:rowOff>7125</xdr:rowOff>
    </xdr:from>
    <xdr:ext cx="720000" cy="720000"/>
    <xdr:pic>
      <xdr:nvPicPr>
        <xdr:cNvPr id="16" name="图片 15"/>
        <xdr:cNvPicPr>
          <a:picLocks noChangeAspect="1"/>
        </xdr:cNvPicPr>
      </xdr:nvPicPr>
      <xdr:blipFill>
        <a:blip xmlns:r="http://schemas.openxmlformats.org/officeDocument/2006/relationships" r:embed="rId15">
          <a:extLst>
            <a:ext uri="{28A0092B-C50C-407E-A947-70E740481C1C}">
              <a14:useLocalDpi xmlns:a14="http://schemas.microsoft.com/office/drawing/2010/main" val="0"/>
            </a:ext>
          </a:extLst>
        </a:blip>
        <a:stretch>
          <a:fillRect/>
        </a:stretch>
      </xdr:blipFill>
      <xdr:spPr>
        <a:xfrm>
          <a:off x="2102485" y="3778885"/>
          <a:ext cx="720090" cy="720090"/>
        </a:xfrm>
        <a:prstGeom prst="rect">
          <a:avLst/>
        </a:prstGeom>
      </xdr:spPr>
    </xdr:pic>
    <xdr:clientData/>
  </xdr:oneCellAnchor>
  <xdr:oneCellAnchor>
    <xdr:from>
      <xdr:col>2</xdr:col>
      <xdr:colOff>52350</xdr:colOff>
      <xdr:row>14</xdr:row>
      <xdr:rowOff>14250</xdr:rowOff>
    </xdr:from>
    <xdr:ext cx="720000" cy="720000"/>
    <xdr:pic>
      <xdr:nvPicPr>
        <xdr:cNvPr id="17" name="图片 16"/>
        <xdr:cNvPicPr>
          <a:picLocks noChangeAspect="1"/>
        </xdr:cNvPicPr>
      </xdr:nvPicPr>
      <xdr:blipFill>
        <a:blip xmlns:r="http://schemas.openxmlformats.org/officeDocument/2006/relationships" r:embed="rId16">
          <a:extLst>
            <a:ext uri="{28A0092B-C50C-407E-A947-70E740481C1C}">
              <a14:useLocalDpi xmlns:a14="http://schemas.microsoft.com/office/drawing/2010/main" val="0"/>
            </a:ext>
          </a:extLst>
        </a:blip>
        <a:stretch>
          <a:fillRect/>
        </a:stretch>
      </xdr:blipFill>
      <xdr:spPr>
        <a:xfrm>
          <a:off x="1290320" y="3785870"/>
          <a:ext cx="720090" cy="720090"/>
        </a:xfrm>
        <a:prstGeom prst="rect">
          <a:avLst/>
        </a:prstGeom>
      </xdr:spPr>
    </xdr:pic>
    <xdr:clientData/>
  </xdr:oneCellAnchor>
  <xdr:oneCellAnchor>
    <xdr:from>
      <xdr:col>4</xdr:col>
      <xdr:colOff>40425</xdr:colOff>
      <xdr:row>14</xdr:row>
      <xdr:rowOff>11850</xdr:rowOff>
    </xdr:from>
    <xdr:ext cx="720000" cy="720000"/>
    <xdr:pic>
      <xdr:nvPicPr>
        <xdr:cNvPr id="18" name="图片 17"/>
        <xdr:cNvPicPr>
          <a:picLocks noChangeAspect="1"/>
        </xdr:cNvPicPr>
      </xdr:nvPicPr>
      <xdr:blipFill>
        <a:blip xmlns:r="http://schemas.openxmlformats.org/officeDocument/2006/relationships" r:embed="rId17">
          <a:extLst>
            <a:ext uri="{28A0092B-C50C-407E-A947-70E740481C1C}">
              <a14:useLocalDpi xmlns:a14="http://schemas.microsoft.com/office/drawing/2010/main" val="0"/>
            </a:ext>
          </a:extLst>
        </a:blip>
        <a:stretch>
          <a:fillRect/>
        </a:stretch>
      </xdr:blipFill>
      <xdr:spPr>
        <a:xfrm>
          <a:off x="2897505" y="3783330"/>
          <a:ext cx="720090" cy="720090"/>
        </a:xfrm>
        <a:prstGeom prst="rect">
          <a:avLst/>
        </a:prstGeom>
      </xdr:spPr>
    </xdr:pic>
    <xdr:clientData/>
  </xdr:oneCellAnchor>
  <xdr:oneCellAnchor>
    <xdr:from>
      <xdr:col>5</xdr:col>
      <xdr:colOff>47550</xdr:colOff>
      <xdr:row>14</xdr:row>
      <xdr:rowOff>9450</xdr:rowOff>
    </xdr:from>
    <xdr:ext cx="720000" cy="720000"/>
    <xdr:pic>
      <xdr:nvPicPr>
        <xdr:cNvPr id="19" name="图片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714115" y="3780790"/>
          <a:ext cx="720090" cy="720090"/>
        </a:xfrm>
        <a:prstGeom prst="rect">
          <a:avLst/>
        </a:prstGeom>
      </xdr:spPr>
    </xdr:pic>
    <xdr:clientData/>
  </xdr:oneCellAnchor>
  <xdr:oneCellAnchor>
    <xdr:from>
      <xdr:col>6</xdr:col>
      <xdr:colOff>45150</xdr:colOff>
      <xdr:row>14</xdr:row>
      <xdr:rowOff>7050</xdr:rowOff>
    </xdr:from>
    <xdr:ext cx="720000" cy="720000"/>
    <xdr:pic>
      <xdr:nvPicPr>
        <xdr:cNvPr id="20" name="图片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521835" y="3778885"/>
          <a:ext cx="719455" cy="719455"/>
        </a:xfrm>
        <a:prstGeom prst="rect">
          <a:avLst/>
        </a:prstGeom>
      </xdr:spPr>
    </xdr:pic>
    <xdr:clientData/>
  </xdr:oneCellAnchor>
  <xdr:oneCellAnchor>
    <xdr:from>
      <xdr:col>7</xdr:col>
      <xdr:colOff>52275</xdr:colOff>
      <xdr:row>14</xdr:row>
      <xdr:rowOff>14175</xdr:rowOff>
    </xdr:from>
    <xdr:ext cx="720000" cy="720000"/>
    <xdr:pic>
      <xdr:nvPicPr>
        <xdr:cNvPr id="21" name="图片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5338445" y="3785870"/>
          <a:ext cx="720090" cy="720090"/>
        </a:xfrm>
        <a:prstGeom prst="rect">
          <a:avLst/>
        </a:prstGeom>
      </xdr:spPr>
    </xdr:pic>
    <xdr:clientData/>
  </xdr:oneCellAnchor>
  <xdr:oneCellAnchor>
    <xdr:from>
      <xdr:col>8</xdr:col>
      <xdr:colOff>49875</xdr:colOff>
      <xdr:row>14</xdr:row>
      <xdr:rowOff>11775</xdr:rowOff>
    </xdr:from>
    <xdr:ext cx="720000" cy="720000"/>
    <xdr:pic>
      <xdr:nvPicPr>
        <xdr:cNvPr id="22" name="图片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6145530" y="3783330"/>
          <a:ext cx="720090" cy="720090"/>
        </a:xfrm>
        <a:prstGeom prst="rect">
          <a:avLst/>
        </a:prstGeom>
      </xdr:spPr>
    </xdr:pic>
    <xdr:clientData/>
  </xdr:oneCellAnchor>
  <xdr:oneCellAnchor>
    <xdr:from>
      <xdr:col>9</xdr:col>
      <xdr:colOff>57000</xdr:colOff>
      <xdr:row>14</xdr:row>
      <xdr:rowOff>9375</xdr:rowOff>
    </xdr:from>
    <xdr:ext cx="720000" cy="720000"/>
    <xdr:pic>
      <xdr:nvPicPr>
        <xdr:cNvPr id="23" name="图片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6962140" y="3780790"/>
          <a:ext cx="720090" cy="720090"/>
        </a:xfrm>
        <a:prstGeom prst="rect">
          <a:avLst/>
        </a:prstGeom>
      </xdr:spPr>
    </xdr:pic>
    <xdr:clientData/>
  </xdr:oneCellAnchor>
  <xdr:oneCellAnchor>
    <xdr:from>
      <xdr:col>10</xdr:col>
      <xdr:colOff>35550</xdr:colOff>
      <xdr:row>14</xdr:row>
      <xdr:rowOff>6975</xdr:rowOff>
    </xdr:from>
    <xdr:ext cx="720000" cy="720000"/>
    <xdr:pic>
      <xdr:nvPicPr>
        <xdr:cNvPr id="24" name="图片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7750175" y="3778250"/>
          <a:ext cx="720090" cy="720090"/>
        </a:xfrm>
        <a:prstGeom prst="rect">
          <a:avLst/>
        </a:prstGeom>
      </xdr:spPr>
    </xdr:pic>
    <xdr:clientData/>
  </xdr:oneCellAnchor>
  <xdr:oneCellAnchor>
    <xdr:from>
      <xdr:col>8</xdr:col>
      <xdr:colOff>38100</xdr:colOff>
      <xdr:row>22</xdr:row>
      <xdr:rowOff>9525</xdr:rowOff>
    </xdr:from>
    <xdr:ext cx="720000" cy="720000"/>
    <xdr:pic>
      <xdr:nvPicPr>
        <xdr:cNvPr id="25" name="图片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6134100" y="5876925"/>
          <a:ext cx="719455" cy="719455"/>
        </a:xfrm>
        <a:prstGeom prst="rect">
          <a:avLst/>
        </a:prstGeom>
      </xdr:spPr>
    </xdr:pic>
    <xdr:clientData/>
  </xdr:oneCellAnchor>
  <xdr:oneCellAnchor>
    <xdr:from>
      <xdr:col>7</xdr:col>
      <xdr:colOff>45225</xdr:colOff>
      <xdr:row>22</xdr:row>
      <xdr:rowOff>16650</xdr:rowOff>
    </xdr:from>
    <xdr:ext cx="720000" cy="720000"/>
    <xdr:pic>
      <xdr:nvPicPr>
        <xdr:cNvPr id="26" name="图片 25"/>
        <xdr:cNvPicPr>
          <a:picLocks noChangeAspect="1"/>
        </xdr:cNvPicPr>
      </xdr:nvPicPr>
      <xdr:blipFill>
        <a:blip xmlns:r="http://schemas.openxmlformats.org/officeDocument/2006/relationships" r:embed="rId25">
          <a:extLst>
            <a:ext uri="{28A0092B-C50C-407E-A947-70E740481C1C}">
              <a14:useLocalDpi xmlns:a14="http://schemas.microsoft.com/office/drawing/2010/main" val="0"/>
            </a:ext>
          </a:extLst>
        </a:blip>
        <a:stretch>
          <a:fillRect/>
        </a:stretch>
      </xdr:blipFill>
      <xdr:spPr>
        <a:xfrm>
          <a:off x="5331460" y="5883910"/>
          <a:ext cx="720090" cy="720090"/>
        </a:xfrm>
        <a:prstGeom prst="rect">
          <a:avLst/>
        </a:prstGeom>
      </xdr:spPr>
    </xdr:pic>
    <xdr:clientData/>
  </xdr:oneCellAnchor>
  <xdr:oneCellAnchor>
    <xdr:from>
      <xdr:col>10</xdr:col>
      <xdr:colOff>52350</xdr:colOff>
      <xdr:row>22</xdr:row>
      <xdr:rowOff>23775</xdr:rowOff>
    </xdr:from>
    <xdr:ext cx="720000" cy="720000"/>
    <xdr:pic>
      <xdr:nvPicPr>
        <xdr:cNvPr id="27" name="图片 26"/>
        <xdr:cNvPicPr>
          <a:picLocks noChangeAspect="1"/>
        </xdr:cNvPicPr>
      </xdr:nvPicPr>
      <xdr:blipFill>
        <a:blip xmlns:r="http://schemas.openxmlformats.org/officeDocument/2006/relationships" r:embed="rId26">
          <a:extLst>
            <a:ext uri="{28A0092B-C50C-407E-A947-70E740481C1C}">
              <a14:useLocalDpi xmlns:a14="http://schemas.microsoft.com/office/drawing/2010/main" val="0"/>
            </a:ext>
          </a:extLst>
        </a:blip>
        <a:stretch>
          <a:fillRect/>
        </a:stretch>
      </xdr:blipFill>
      <xdr:spPr>
        <a:xfrm>
          <a:off x="7767320" y="5890895"/>
          <a:ext cx="720090" cy="720090"/>
        </a:xfrm>
        <a:prstGeom prst="rect">
          <a:avLst/>
        </a:prstGeom>
      </xdr:spPr>
    </xdr:pic>
    <xdr:clientData/>
  </xdr:oneCellAnchor>
  <xdr:oneCellAnchor>
    <xdr:from>
      <xdr:col>6</xdr:col>
      <xdr:colOff>59475</xdr:colOff>
      <xdr:row>22</xdr:row>
      <xdr:rowOff>21375</xdr:rowOff>
    </xdr:from>
    <xdr:ext cx="720000" cy="720000"/>
    <xdr:pic>
      <xdr:nvPicPr>
        <xdr:cNvPr id="28" name="图片 27"/>
        <xdr:cNvPicPr>
          <a:picLocks noChangeAspect="1"/>
        </xdr:cNvPicPr>
      </xdr:nvPicPr>
      <xdr:blipFill>
        <a:blip xmlns:r="http://schemas.openxmlformats.org/officeDocument/2006/relationships" r:embed="rId27">
          <a:extLst>
            <a:ext uri="{28A0092B-C50C-407E-A947-70E740481C1C}">
              <a14:useLocalDpi xmlns:a14="http://schemas.microsoft.com/office/drawing/2010/main" val="0"/>
            </a:ext>
          </a:extLst>
        </a:blip>
        <a:stretch>
          <a:fillRect/>
        </a:stretch>
      </xdr:blipFill>
      <xdr:spPr>
        <a:xfrm>
          <a:off x="4535805" y="5888355"/>
          <a:ext cx="720090" cy="720090"/>
        </a:xfrm>
        <a:prstGeom prst="rect">
          <a:avLst/>
        </a:prstGeom>
      </xdr:spPr>
    </xdr:pic>
    <xdr:clientData/>
  </xdr:oneCellAnchor>
  <xdr:oneCellAnchor>
    <xdr:from>
      <xdr:col>9</xdr:col>
      <xdr:colOff>47550</xdr:colOff>
      <xdr:row>22</xdr:row>
      <xdr:rowOff>18975</xdr:rowOff>
    </xdr:from>
    <xdr:ext cx="720000" cy="720000"/>
    <xdr:pic>
      <xdr:nvPicPr>
        <xdr:cNvPr id="29" name="图片 28"/>
        <xdr:cNvPicPr>
          <a:picLocks noChangeAspect="1"/>
        </xdr:cNvPicPr>
      </xdr:nvPicPr>
      <xdr:blipFill>
        <a:blip xmlns:r="http://schemas.openxmlformats.org/officeDocument/2006/relationships" r:embed="rId28">
          <a:extLst>
            <a:ext uri="{28A0092B-C50C-407E-A947-70E740481C1C}">
              <a14:useLocalDpi xmlns:a14="http://schemas.microsoft.com/office/drawing/2010/main" val="0"/>
            </a:ext>
          </a:extLst>
        </a:blip>
        <a:stretch>
          <a:fillRect/>
        </a:stretch>
      </xdr:blipFill>
      <xdr:spPr>
        <a:xfrm>
          <a:off x="6952615" y="5885815"/>
          <a:ext cx="720090" cy="720090"/>
        </a:xfrm>
        <a:prstGeom prst="rect">
          <a:avLst/>
        </a:prstGeom>
      </xdr:spPr>
    </xdr:pic>
    <xdr:clientData/>
  </xdr:oneCellAnchor>
  <xdr:oneCellAnchor>
    <xdr:from>
      <xdr:col>5</xdr:col>
      <xdr:colOff>54675</xdr:colOff>
      <xdr:row>22</xdr:row>
      <xdr:rowOff>16575</xdr:rowOff>
    </xdr:from>
    <xdr:ext cx="720000" cy="720000"/>
    <xdr:pic>
      <xdr:nvPicPr>
        <xdr:cNvPr id="30" name="图片 29"/>
        <xdr:cNvPicPr>
          <a:picLocks noChangeAspect="1"/>
        </xdr:cNvPicPr>
      </xdr:nvPicPr>
      <xdr:blipFill>
        <a:blip xmlns:r="http://schemas.openxmlformats.org/officeDocument/2006/relationships" r:embed="rId29">
          <a:extLst>
            <a:ext uri="{28A0092B-C50C-407E-A947-70E740481C1C}">
              <a14:useLocalDpi xmlns:a14="http://schemas.microsoft.com/office/drawing/2010/main" val="0"/>
            </a:ext>
          </a:extLst>
        </a:blip>
        <a:stretch>
          <a:fillRect/>
        </a:stretch>
      </xdr:blipFill>
      <xdr:spPr>
        <a:xfrm>
          <a:off x="3721735" y="5883910"/>
          <a:ext cx="719455" cy="719455"/>
        </a:xfrm>
        <a:prstGeom prst="rect">
          <a:avLst/>
        </a:prstGeom>
      </xdr:spPr>
    </xdr:pic>
    <xdr:clientData/>
  </xdr:oneCellAnchor>
  <xdr:oneCellAnchor>
    <xdr:from>
      <xdr:col>9</xdr:col>
      <xdr:colOff>38100</xdr:colOff>
      <xdr:row>30</xdr:row>
      <xdr:rowOff>28575</xdr:rowOff>
    </xdr:from>
    <xdr:ext cx="720000" cy="720000"/>
    <xdr:pic>
      <xdr:nvPicPr>
        <xdr:cNvPr id="31" name="图片 30" descr="å¼éç¢ç.png"/>
        <xdr:cNvPicPr>
          <a:picLocks noChangeAspect="1" noChangeArrowheads="1"/>
        </xdr:cNvPicPr>
      </xdr:nvPicPr>
      <xdr:blipFill>
        <a:blip xmlns:r="http://schemas.openxmlformats.org/officeDocument/2006/relationships" r:embed="rId30">
          <a:extLst>
            <a:ext uri="{28A0092B-C50C-407E-A947-70E740481C1C}">
              <a14:useLocalDpi xmlns:a14="http://schemas.microsoft.com/office/drawing/2010/main" val="0"/>
            </a:ext>
          </a:extLst>
        </a:blip>
        <a:srcRect/>
        <a:stretch>
          <a:fillRect/>
        </a:stretch>
      </xdr:blipFill>
      <xdr:spPr>
        <a:xfrm>
          <a:off x="6943725" y="7991475"/>
          <a:ext cx="719455" cy="7194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10</xdr:col>
      <xdr:colOff>38100</xdr:colOff>
      <xdr:row>30</xdr:row>
      <xdr:rowOff>28575</xdr:rowOff>
    </xdr:from>
    <xdr:ext cx="720000" cy="720000"/>
    <xdr:pic>
      <xdr:nvPicPr>
        <xdr:cNvPr id="32" name="图片 31" descr="åé®.png"/>
        <xdr:cNvPicPr>
          <a:picLocks noChangeAspect="1" noChangeArrowheads="1"/>
        </xdr:cNvPicPr>
      </xdr:nvPicPr>
      <xdr:blipFill>
        <a:blip xmlns:r="http://schemas.openxmlformats.org/officeDocument/2006/relationships" r:embed="rId31">
          <a:extLst>
            <a:ext uri="{28A0092B-C50C-407E-A947-70E740481C1C}">
              <a14:useLocalDpi xmlns:a14="http://schemas.microsoft.com/office/drawing/2010/main" val="0"/>
            </a:ext>
          </a:extLst>
        </a:blip>
        <a:srcRect/>
        <a:stretch>
          <a:fillRect/>
        </a:stretch>
      </xdr:blipFill>
      <xdr:spPr>
        <a:xfrm>
          <a:off x="7753350" y="7991475"/>
          <a:ext cx="719455" cy="7194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8</xdr:col>
      <xdr:colOff>38100</xdr:colOff>
      <xdr:row>30</xdr:row>
      <xdr:rowOff>28575</xdr:rowOff>
    </xdr:from>
    <xdr:ext cx="720000" cy="720000"/>
    <xdr:pic>
      <xdr:nvPicPr>
        <xdr:cNvPr id="33" name="图片 32" descr="ä»£ç³.png"/>
        <xdr:cNvPicPr>
          <a:picLocks noChangeAspect="1" noChangeArrowheads="1"/>
        </xdr:cNvPicPr>
      </xdr:nvPicPr>
      <xdr:blipFill>
        <a:blip xmlns:r="http://schemas.openxmlformats.org/officeDocument/2006/relationships" r:embed="rId32">
          <a:extLst>
            <a:ext uri="{28A0092B-C50C-407E-A947-70E740481C1C}">
              <a14:useLocalDpi xmlns:a14="http://schemas.microsoft.com/office/drawing/2010/main" val="0"/>
            </a:ext>
          </a:extLst>
        </a:blip>
        <a:srcRect/>
        <a:stretch>
          <a:fillRect/>
        </a:stretch>
      </xdr:blipFill>
      <xdr:spPr>
        <a:xfrm>
          <a:off x="6134100" y="7991475"/>
          <a:ext cx="719455" cy="7194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7</xdr:col>
      <xdr:colOff>38100</xdr:colOff>
      <xdr:row>30</xdr:row>
      <xdr:rowOff>28575</xdr:rowOff>
    </xdr:from>
    <xdr:ext cx="720000" cy="720000"/>
    <xdr:pic>
      <xdr:nvPicPr>
        <xdr:cNvPr id="34" name="图片 33" descr="é¯åæ.png"/>
        <xdr:cNvPicPr>
          <a:picLocks noChangeAspect="1" noChangeArrowheads="1"/>
        </xdr:cNvPicPr>
      </xdr:nvPicPr>
      <xdr:blipFill>
        <a:blip xmlns:r="http://schemas.openxmlformats.org/officeDocument/2006/relationships" r:embed="rId33">
          <a:extLst>
            <a:ext uri="{28A0092B-C50C-407E-A947-70E740481C1C}">
              <a14:useLocalDpi xmlns:a14="http://schemas.microsoft.com/office/drawing/2010/main" val="0"/>
            </a:ext>
          </a:extLst>
        </a:blip>
        <a:srcRect/>
        <a:stretch>
          <a:fillRect/>
        </a:stretch>
      </xdr:blipFill>
      <xdr:spPr>
        <a:xfrm>
          <a:off x="5324475" y="7991475"/>
          <a:ext cx="719455" cy="7194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38100</xdr:colOff>
      <xdr:row>30</xdr:row>
      <xdr:rowOff>28575</xdr:rowOff>
    </xdr:from>
    <xdr:ext cx="720000" cy="720000"/>
    <xdr:pic>
      <xdr:nvPicPr>
        <xdr:cNvPr id="35" name="图片 34" descr="ç ´æè£ç½®.png"/>
        <xdr:cNvPicPr>
          <a:picLocks noChangeAspect="1" noChangeArrowheads="1"/>
        </xdr:cNvPicPr>
      </xdr:nvPicPr>
      <xdr:blipFill>
        <a:blip xmlns:r="http://schemas.openxmlformats.org/officeDocument/2006/relationships" r:embed="rId34">
          <a:extLst>
            <a:ext uri="{28A0092B-C50C-407E-A947-70E740481C1C}">
              <a14:useLocalDpi xmlns:a14="http://schemas.microsoft.com/office/drawing/2010/main" val="0"/>
            </a:ext>
          </a:extLst>
        </a:blip>
        <a:srcRect/>
        <a:stretch>
          <a:fillRect/>
        </a:stretch>
      </xdr:blipFill>
      <xdr:spPr>
        <a:xfrm>
          <a:off x="4514850" y="7991475"/>
          <a:ext cx="719455" cy="7194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5</xdr:col>
      <xdr:colOff>38100</xdr:colOff>
      <xdr:row>30</xdr:row>
      <xdr:rowOff>28575</xdr:rowOff>
    </xdr:from>
    <xdr:ext cx="720000" cy="720000"/>
    <xdr:pic>
      <xdr:nvPicPr>
        <xdr:cNvPr id="36" name="图片 35" descr="æºå²©.png"/>
        <xdr:cNvPicPr>
          <a:picLocks noChangeAspect="1" noChangeArrowheads="1"/>
        </xdr:cNvPicPr>
      </xdr:nvPicPr>
      <xdr:blipFill>
        <a:blip xmlns:r="http://schemas.openxmlformats.org/officeDocument/2006/relationships" r:embed="rId35">
          <a:extLst>
            <a:ext uri="{28A0092B-C50C-407E-A947-70E740481C1C}">
              <a14:useLocalDpi xmlns:a14="http://schemas.microsoft.com/office/drawing/2010/main" val="0"/>
            </a:ext>
          </a:extLst>
        </a:blip>
        <a:srcRect/>
        <a:stretch>
          <a:fillRect/>
        </a:stretch>
      </xdr:blipFill>
      <xdr:spPr>
        <a:xfrm>
          <a:off x="3705225" y="7991475"/>
          <a:ext cx="719455" cy="71945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3.xml><?xml version="1.0" encoding="utf-8"?>
<xdr:wsDr xmlns:xdr="http://schemas.openxmlformats.org/drawingml/2006/spreadsheetDrawing" xmlns:a="http://schemas.openxmlformats.org/drawingml/2006/main">
  <xdr:oneCellAnchor>
    <xdr:from>
      <xdr:col>0</xdr:col>
      <xdr:colOff>685794</xdr:colOff>
      <xdr:row>1</xdr:row>
      <xdr:rowOff>0</xdr:rowOff>
    </xdr:from>
    <xdr:ext cx="549645" cy="540000"/>
    <xdr:pic>
      <xdr:nvPicPr>
        <xdr:cNvPr id="2" name="图片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85165" y="180975"/>
          <a:ext cx="549910" cy="539750"/>
        </a:xfrm>
        <a:prstGeom prst="rect">
          <a:avLst/>
        </a:prstGeom>
      </xdr:spPr>
    </xdr:pic>
    <xdr:clientData/>
  </xdr:oneCellAnchor>
  <xdr:oneCellAnchor>
    <xdr:from>
      <xdr:col>1</xdr:col>
      <xdr:colOff>0</xdr:colOff>
      <xdr:row>8</xdr:row>
      <xdr:rowOff>0</xdr:rowOff>
    </xdr:from>
    <xdr:ext cx="551460" cy="540000"/>
    <xdr:pic>
      <xdr:nvPicPr>
        <xdr:cNvPr id="3" name="图片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85800" y="1447800"/>
          <a:ext cx="551180" cy="539750"/>
        </a:xfrm>
        <a:prstGeom prst="rect">
          <a:avLst/>
        </a:prstGeom>
      </xdr:spPr>
    </xdr:pic>
    <xdr:clientData/>
  </xdr:oneCellAnchor>
  <xdr:oneCellAnchor>
    <xdr:from>
      <xdr:col>2</xdr:col>
      <xdr:colOff>0</xdr:colOff>
      <xdr:row>1</xdr:row>
      <xdr:rowOff>0</xdr:rowOff>
    </xdr:from>
    <xdr:ext cx="539505" cy="540000"/>
    <xdr:pic>
      <xdr:nvPicPr>
        <xdr:cNvPr id="4" name="图片 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47775" y="180975"/>
          <a:ext cx="539115" cy="539750"/>
        </a:xfrm>
        <a:prstGeom prst="rect">
          <a:avLst/>
        </a:prstGeom>
      </xdr:spPr>
    </xdr:pic>
    <xdr:clientData/>
  </xdr:oneCellAnchor>
  <xdr:oneCellAnchor>
    <xdr:from>
      <xdr:col>3</xdr:col>
      <xdr:colOff>0</xdr:colOff>
      <xdr:row>1</xdr:row>
      <xdr:rowOff>0</xdr:rowOff>
    </xdr:from>
    <xdr:ext cx="549645" cy="540000"/>
    <xdr:pic>
      <xdr:nvPicPr>
        <xdr:cNvPr id="5" name="图片 4"/>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809750" y="180975"/>
          <a:ext cx="549275" cy="539750"/>
        </a:xfrm>
        <a:prstGeom prst="rect">
          <a:avLst/>
        </a:prstGeom>
      </xdr:spPr>
    </xdr:pic>
    <xdr:clientData/>
  </xdr:oneCellAnchor>
  <xdr:oneCellAnchor>
    <xdr:from>
      <xdr:col>4</xdr:col>
      <xdr:colOff>0</xdr:colOff>
      <xdr:row>1</xdr:row>
      <xdr:rowOff>0</xdr:rowOff>
    </xdr:from>
    <xdr:ext cx="549645" cy="540000"/>
    <xdr:pic>
      <xdr:nvPicPr>
        <xdr:cNvPr id="6" name="图片 5"/>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2371725" y="180975"/>
          <a:ext cx="549275" cy="539750"/>
        </a:xfrm>
        <a:prstGeom prst="rect">
          <a:avLst/>
        </a:prstGeom>
      </xdr:spPr>
    </xdr:pic>
    <xdr:clientData/>
  </xdr:oneCellAnchor>
  <xdr:oneCellAnchor>
    <xdr:from>
      <xdr:col>5</xdr:col>
      <xdr:colOff>0</xdr:colOff>
      <xdr:row>1</xdr:row>
      <xdr:rowOff>0</xdr:rowOff>
    </xdr:from>
    <xdr:ext cx="547035" cy="540000"/>
    <xdr:pic>
      <xdr:nvPicPr>
        <xdr:cNvPr id="7" name="图片 6"/>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933700" y="180975"/>
          <a:ext cx="546735" cy="539750"/>
        </a:xfrm>
        <a:prstGeom prst="rect">
          <a:avLst/>
        </a:prstGeom>
      </xdr:spPr>
    </xdr:pic>
    <xdr:clientData/>
  </xdr:oneCellAnchor>
  <xdr:oneCellAnchor>
    <xdr:from>
      <xdr:col>6</xdr:col>
      <xdr:colOff>0</xdr:colOff>
      <xdr:row>1</xdr:row>
      <xdr:rowOff>0</xdr:rowOff>
    </xdr:from>
    <xdr:ext cx="551460" cy="540000"/>
    <xdr:pic>
      <xdr:nvPicPr>
        <xdr:cNvPr id="8" name="图片 7"/>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3495675" y="180975"/>
          <a:ext cx="551180" cy="539750"/>
        </a:xfrm>
        <a:prstGeom prst="rect">
          <a:avLst/>
        </a:prstGeom>
      </xdr:spPr>
    </xdr:pic>
    <xdr:clientData/>
  </xdr:oneCellAnchor>
  <xdr:oneCellAnchor>
    <xdr:from>
      <xdr:col>7</xdr:col>
      <xdr:colOff>0</xdr:colOff>
      <xdr:row>1</xdr:row>
      <xdr:rowOff>0</xdr:rowOff>
    </xdr:from>
    <xdr:ext cx="549645" cy="540000"/>
    <xdr:pic>
      <xdr:nvPicPr>
        <xdr:cNvPr id="9" name="图片 8"/>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057650" y="180975"/>
          <a:ext cx="549275" cy="539750"/>
        </a:xfrm>
        <a:prstGeom prst="rect">
          <a:avLst/>
        </a:prstGeom>
      </xdr:spPr>
    </xdr:pic>
    <xdr:clientData/>
  </xdr:oneCellAnchor>
  <xdr:oneCellAnchor>
    <xdr:from>
      <xdr:col>8</xdr:col>
      <xdr:colOff>0</xdr:colOff>
      <xdr:row>1</xdr:row>
      <xdr:rowOff>0</xdr:rowOff>
    </xdr:from>
    <xdr:ext cx="551460" cy="540000"/>
    <xdr:pic>
      <xdr:nvPicPr>
        <xdr:cNvPr id="10" name="图片 9"/>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619625" y="180975"/>
          <a:ext cx="551180" cy="539750"/>
        </a:xfrm>
        <a:prstGeom prst="rect">
          <a:avLst/>
        </a:prstGeom>
      </xdr:spPr>
    </xdr:pic>
    <xdr:clientData/>
  </xdr:oneCellAnchor>
  <xdr:oneCellAnchor>
    <xdr:from>
      <xdr:col>2</xdr:col>
      <xdr:colOff>0</xdr:colOff>
      <xdr:row>8</xdr:row>
      <xdr:rowOff>0</xdr:rowOff>
    </xdr:from>
    <xdr:ext cx="545955" cy="540000"/>
    <xdr:pic>
      <xdr:nvPicPr>
        <xdr:cNvPr id="11" name="图片 10"/>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247775" y="1447800"/>
          <a:ext cx="545465" cy="539750"/>
        </a:xfrm>
        <a:prstGeom prst="rect">
          <a:avLst/>
        </a:prstGeom>
      </xdr:spPr>
    </xdr:pic>
    <xdr:clientData/>
  </xdr:oneCellAnchor>
  <xdr:oneCellAnchor>
    <xdr:from>
      <xdr:col>3</xdr:col>
      <xdr:colOff>0</xdr:colOff>
      <xdr:row>8</xdr:row>
      <xdr:rowOff>0</xdr:rowOff>
    </xdr:from>
    <xdr:ext cx="551460" cy="540000"/>
    <xdr:pic>
      <xdr:nvPicPr>
        <xdr:cNvPr id="12" name="图片 11"/>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809750" y="1447800"/>
          <a:ext cx="551180" cy="539750"/>
        </a:xfrm>
        <a:prstGeom prst="rect">
          <a:avLst/>
        </a:prstGeom>
      </xdr:spPr>
    </xdr:pic>
    <xdr:clientData/>
  </xdr:oneCellAnchor>
  <xdr:oneCellAnchor>
    <xdr:from>
      <xdr:col>4</xdr:col>
      <xdr:colOff>0</xdr:colOff>
      <xdr:row>8</xdr:row>
      <xdr:rowOff>0</xdr:rowOff>
    </xdr:from>
    <xdr:ext cx="551460" cy="540000"/>
    <xdr:pic>
      <xdr:nvPicPr>
        <xdr:cNvPr id="13" name="图片 12"/>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2371725" y="1447800"/>
          <a:ext cx="551180" cy="539750"/>
        </a:xfrm>
        <a:prstGeom prst="rect">
          <a:avLst/>
        </a:prstGeom>
      </xdr:spPr>
    </xdr:pic>
    <xdr:clientData/>
  </xdr:oneCellAnchor>
  <xdr:oneCellAnchor>
    <xdr:from>
      <xdr:col>5</xdr:col>
      <xdr:colOff>0</xdr:colOff>
      <xdr:row>8</xdr:row>
      <xdr:rowOff>0</xdr:rowOff>
    </xdr:from>
    <xdr:ext cx="549645" cy="540000"/>
    <xdr:pic>
      <xdr:nvPicPr>
        <xdr:cNvPr id="14" name="图片 13"/>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2933700" y="1447800"/>
          <a:ext cx="549275" cy="539750"/>
        </a:xfrm>
        <a:prstGeom prst="rect">
          <a:avLst/>
        </a:prstGeom>
      </xdr:spPr>
    </xdr:pic>
    <xdr:clientData/>
  </xdr:oneCellAnchor>
  <xdr:oneCellAnchor>
    <xdr:from>
      <xdr:col>6</xdr:col>
      <xdr:colOff>0</xdr:colOff>
      <xdr:row>8</xdr:row>
      <xdr:rowOff>0</xdr:rowOff>
    </xdr:from>
    <xdr:ext cx="537495" cy="540000"/>
    <xdr:pic>
      <xdr:nvPicPr>
        <xdr:cNvPr id="15" name="图片 14"/>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3495675" y="1447800"/>
          <a:ext cx="537210" cy="539750"/>
        </a:xfrm>
        <a:prstGeom prst="rect">
          <a:avLst/>
        </a:prstGeom>
      </xdr:spPr>
    </xdr:pic>
    <xdr:clientData/>
  </xdr:oneCellAnchor>
  <xdr:oneCellAnchor>
    <xdr:from>
      <xdr:col>7</xdr:col>
      <xdr:colOff>0</xdr:colOff>
      <xdr:row>8</xdr:row>
      <xdr:rowOff>0</xdr:rowOff>
    </xdr:from>
    <xdr:ext cx="549645" cy="540000"/>
    <xdr:pic>
      <xdr:nvPicPr>
        <xdr:cNvPr id="16" name="图片 15"/>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4057650" y="1447800"/>
          <a:ext cx="549275" cy="539750"/>
        </a:xfrm>
        <a:prstGeom prst="rect">
          <a:avLst/>
        </a:prstGeom>
      </xdr:spPr>
    </xdr:pic>
    <xdr:clientData/>
  </xdr:oneCellAnchor>
  <xdr:oneCellAnchor>
    <xdr:from>
      <xdr:col>8</xdr:col>
      <xdr:colOff>0</xdr:colOff>
      <xdr:row>8</xdr:row>
      <xdr:rowOff>0</xdr:rowOff>
    </xdr:from>
    <xdr:ext cx="551460" cy="540000"/>
    <xdr:pic>
      <xdr:nvPicPr>
        <xdr:cNvPr id="17" name="图片 16"/>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4619625" y="1447800"/>
          <a:ext cx="551180" cy="539750"/>
        </a:xfrm>
        <a:prstGeom prst="rect">
          <a:avLst/>
        </a:prstGeom>
      </xdr:spPr>
    </xdr:pic>
    <xdr:clientData/>
  </xdr:oneCellAnchor>
  <xdr:oneCellAnchor>
    <xdr:from>
      <xdr:col>9</xdr:col>
      <xdr:colOff>0</xdr:colOff>
      <xdr:row>8</xdr:row>
      <xdr:rowOff>0</xdr:rowOff>
    </xdr:from>
    <xdr:ext cx="540000" cy="540000"/>
    <xdr:pic>
      <xdr:nvPicPr>
        <xdr:cNvPr id="18" name="图片 17" descr="è¯çå©å.png"/>
        <xdr:cNvPicPr>
          <a:picLocks noChangeAspect="1" noChangeArrowheads="1"/>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a:xfrm>
          <a:off x="5181600" y="1447800"/>
          <a:ext cx="539750" cy="539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6</xdr:col>
      <xdr:colOff>0</xdr:colOff>
      <xdr:row>15</xdr:row>
      <xdr:rowOff>0</xdr:rowOff>
    </xdr:from>
    <xdr:ext cx="540000" cy="540000"/>
    <xdr:pic>
      <xdr:nvPicPr>
        <xdr:cNvPr id="19" name="图片 18"/>
        <xdr:cNvPicPr>
          <a:picLocks noChangeAspect="1"/>
        </xdr:cNvPicPr>
      </xdr:nvPicPr>
      <xdr:blipFill>
        <a:blip xmlns:r="http://schemas.openxmlformats.org/officeDocument/2006/relationships" r:embed="rId18">
          <a:extLst>
            <a:ext uri="{28A0092B-C50C-407E-A947-70E740481C1C}">
              <a14:useLocalDpi xmlns:a14="http://schemas.microsoft.com/office/drawing/2010/main" val="0"/>
            </a:ext>
          </a:extLst>
        </a:blip>
        <a:stretch>
          <a:fillRect/>
        </a:stretch>
      </xdr:blipFill>
      <xdr:spPr>
        <a:xfrm>
          <a:off x="3495675" y="2714625"/>
          <a:ext cx="539750" cy="539750"/>
        </a:xfrm>
        <a:prstGeom prst="rect">
          <a:avLst/>
        </a:prstGeom>
      </xdr:spPr>
    </xdr:pic>
    <xdr:clientData/>
  </xdr:oneCellAnchor>
  <xdr:oneCellAnchor>
    <xdr:from>
      <xdr:col>8</xdr:col>
      <xdr:colOff>0</xdr:colOff>
      <xdr:row>15</xdr:row>
      <xdr:rowOff>0</xdr:rowOff>
    </xdr:from>
    <xdr:ext cx="540000" cy="540000"/>
    <xdr:pic>
      <xdr:nvPicPr>
        <xdr:cNvPr id="20" name="图片 19"/>
        <xdr:cNvPicPr>
          <a:picLocks noChangeAspect="1"/>
        </xdr:cNvPicPr>
      </xdr:nvPicPr>
      <xdr:blipFill>
        <a:blip xmlns:r="http://schemas.openxmlformats.org/officeDocument/2006/relationships" r:embed="rId19">
          <a:extLst>
            <a:ext uri="{28A0092B-C50C-407E-A947-70E740481C1C}">
              <a14:useLocalDpi xmlns:a14="http://schemas.microsoft.com/office/drawing/2010/main" val="0"/>
            </a:ext>
          </a:extLst>
        </a:blip>
        <a:stretch>
          <a:fillRect/>
        </a:stretch>
      </xdr:blipFill>
      <xdr:spPr>
        <a:xfrm>
          <a:off x="4619625" y="2714625"/>
          <a:ext cx="539750" cy="539750"/>
        </a:xfrm>
        <a:prstGeom prst="rect">
          <a:avLst/>
        </a:prstGeom>
      </xdr:spPr>
    </xdr:pic>
    <xdr:clientData/>
  </xdr:oneCellAnchor>
  <xdr:oneCellAnchor>
    <xdr:from>
      <xdr:col>2</xdr:col>
      <xdr:colOff>0</xdr:colOff>
      <xdr:row>15</xdr:row>
      <xdr:rowOff>0</xdr:rowOff>
    </xdr:from>
    <xdr:ext cx="540000" cy="540000"/>
    <xdr:pic>
      <xdr:nvPicPr>
        <xdr:cNvPr id="21" name="图片 20"/>
        <xdr:cNvPicPr>
          <a:picLocks noChangeAspect="1"/>
        </xdr:cNvPicPr>
      </xdr:nvPicPr>
      <xdr:blipFill>
        <a:blip xmlns:r="http://schemas.openxmlformats.org/officeDocument/2006/relationships" r:embed="rId20">
          <a:extLst>
            <a:ext uri="{28A0092B-C50C-407E-A947-70E740481C1C}">
              <a14:useLocalDpi xmlns:a14="http://schemas.microsoft.com/office/drawing/2010/main" val="0"/>
            </a:ext>
          </a:extLst>
        </a:blip>
        <a:stretch>
          <a:fillRect/>
        </a:stretch>
      </xdr:blipFill>
      <xdr:spPr>
        <a:xfrm>
          <a:off x="1247775" y="2714625"/>
          <a:ext cx="539750" cy="539750"/>
        </a:xfrm>
        <a:prstGeom prst="rect">
          <a:avLst/>
        </a:prstGeom>
      </xdr:spPr>
    </xdr:pic>
    <xdr:clientData/>
  </xdr:oneCellAnchor>
  <xdr:oneCellAnchor>
    <xdr:from>
      <xdr:col>7</xdr:col>
      <xdr:colOff>0</xdr:colOff>
      <xdr:row>15</xdr:row>
      <xdr:rowOff>0</xdr:rowOff>
    </xdr:from>
    <xdr:ext cx="540000" cy="540000"/>
    <xdr:pic>
      <xdr:nvPicPr>
        <xdr:cNvPr id="22" name="图片 21"/>
        <xdr:cNvPicPr>
          <a:picLocks noChangeAspect="1"/>
        </xdr:cNvPicPr>
      </xdr:nvPicPr>
      <xdr:blipFill>
        <a:blip xmlns:r="http://schemas.openxmlformats.org/officeDocument/2006/relationships" r:embed="rId21">
          <a:extLst>
            <a:ext uri="{28A0092B-C50C-407E-A947-70E740481C1C}">
              <a14:useLocalDpi xmlns:a14="http://schemas.microsoft.com/office/drawing/2010/main" val="0"/>
            </a:ext>
          </a:extLst>
        </a:blip>
        <a:stretch>
          <a:fillRect/>
        </a:stretch>
      </xdr:blipFill>
      <xdr:spPr>
        <a:xfrm>
          <a:off x="4057650" y="2714625"/>
          <a:ext cx="539750" cy="539750"/>
        </a:xfrm>
        <a:prstGeom prst="rect">
          <a:avLst/>
        </a:prstGeom>
      </xdr:spPr>
    </xdr:pic>
    <xdr:clientData/>
  </xdr:oneCellAnchor>
  <xdr:oneCellAnchor>
    <xdr:from>
      <xdr:col>3</xdr:col>
      <xdr:colOff>0</xdr:colOff>
      <xdr:row>15</xdr:row>
      <xdr:rowOff>0</xdr:rowOff>
    </xdr:from>
    <xdr:ext cx="540000" cy="540000"/>
    <xdr:pic>
      <xdr:nvPicPr>
        <xdr:cNvPr id="23" name="图片 22"/>
        <xdr:cNvPicPr>
          <a:picLocks noChangeAspect="1"/>
        </xdr:cNvPicPr>
      </xdr:nvPicPr>
      <xdr:blipFill>
        <a:blip xmlns:r="http://schemas.openxmlformats.org/officeDocument/2006/relationships" r:embed="rId22">
          <a:extLst>
            <a:ext uri="{28A0092B-C50C-407E-A947-70E740481C1C}">
              <a14:useLocalDpi xmlns:a14="http://schemas.microsoft.com/office/drawing/2010/main" val="0"/>
            </a:ext>
          </a:extLst>
        </a:blip>
        <a:stretch>
          <a:fillRect/>
        </a:stretch>
      </xdr:blipFill>
      <xdr:spPr>
        <a:xfrm>
          <a:off x="1809750" y="2714625"/>
          <a:ext cx="539750" cy="539750"/>
        </a:xfrm>
        <a:prstGeom prst="rect">
          <a:avLst/>
        </a:prstGeom>
      </xdr:spPr>
    </xdr:pic>
    <xdr:clientData/>
  </xdr:oneCellAnchor>
  <xdr:oneCellAnchor>
    <xdr:from>
      <xdr:col>1</xdr:col>
      <xdr:colOff>0</xdr:colOff>
      <xdr:row>15</xdr:row>
      <xdr:rowOff>0</xdr:rowOff>
    </xdr:from>
    <xdr:ext cx="540000" cy="540000"/>
    <xdr:pic>
      <xdr:nvPicPr>
        <xdr:cNvPr id="24" name="图片 23"/>
        <xdr:cNvPicPr>
          <a:picLocks noChangeAspect="1"/>
        </xdr:cNvPicPr>
      </xdr:nvPicPr>
      <xdr:blipFill>
        <a:blip xmlns:r="http://schemas.openxmlformats.org/officeDocument/2006/relationships" r:embed="rId23">
          <a:extLst>
            <a:ext uri="{28A0092B-C50C-407E-A947-70E740481C1C}">
              <a14:useLocalDpi xmlns:a14="http://schemas.microsoft.com/office/drawing/2010/main" val="0"/>
            </a:ext>
          </a:extLst>
        </a:blip>
        <a:stretch>
          <a:fillRect/>
        </a:stretch>
      </xdr:blipFill>
      <xdr:spPr>
        <a:xfrm>
          <a:off x="685800" y="2714625"/>
          <a:ext cx="539750" cy="539750"/>
        </a:xfrm>
        <a:prstGeom prst="rect">
          <a:avLst/>
        </a:prstGeom>
      </xdr:spPr>
    </xdr:pic>
    <xdr:clientData/>
  </xdr:oneCellAnchor>
  <xdr:oneCellAnchor>
    <xdr:from>
      <xdr:col>5</xdr:col>
      <xdr:colOff>0</xdr:colOff>
      <xdr:row>15</xdr:row>
      <xdr:rowOff>0</xdr:rowOff>
    </xdr:from>
    <xdr:ext cx="540000" cy="540000"/>
    <xdr:pic>
      <xdr:nvPicPr>
        <xdr:cNvPr id="25" name="图片 24"/>
        <xdr:cNvPicPr>
          <a:picLocks noChangeAspect="1"/>
        </xdr:cNvPicPr>
      </xdr:nvPicPr>
      <xdr:blipFill>
        <a:blip xmlns:r="http://schemas.openxmlformats.org/officeDocument/2006/relationships" r:embed="rId24">
          <a:extLst>
            <a:ext uri="{28A0092B-C50C-407E-A947-70E740481C1C}">
              <a14:useLocalDpi xmlns:a14="http://schemas.microsoft.com/office/drawing/2010/main" val="0"/>
            </a:ext>
          </a:extLst>
        </a:blip>
        <a:stretch>
          <a:fillRect/>
        </a:stretch>
      </xdr:blipFill>
      <xdr:spPr>
        <a:xfrm>
          <a:off x="2933700" y="2714625"/>
          <a:ext cx="539750" cy="539750"/>
        </a:xfrm>
        <a:prstGeom prst="rect">
          <a:avLst/>
        </a:prstGeom>
      </xdr:spPr>
    </xdr:pic>
    <xdr:clientData/>
  </xdr:oneCellAnchor>
  <xdr:oneCellAnchor>
    <xdr:from>
      <xdr:col>4</xdr:col>
      <xdr:colOff>0</xdr:colOff>
      <xdr:row>15</xdr:row>
      <xdr:rowOff>0</xdr:rowOff>
    </xdr:from>
    <xdr:ext cx="540000" cy="540000"/>
    <xdr:pic>
      <xdr:nvPicPr>
        <xdr:cNvPr id="26" name="图片 25" descr="çå»è¯ç.png"/>
        <xdr:cNvPicPr>
          <a:picLocks noChangeAspect="1" noChangeArrowheads="1"/>
        </xdr:cNvPicPr>
      </xdr:nvPicPr>
      <xdr:blipFill>
        <a:blip xmlns:r="http://schemas.openxmlformats.org/officeDocument/2006/relationships" r:embed="rId25">
          <a:extLst>
            <a:ext uri="{28A0092B-C50C-407E-A947-70E740481C1C}">
              <a14:useLocalDpi xmlns:a14="http://schemas.microsoft.com/office/drawing/2010/main" val="0"/>
            </a:ext>
          </a:extLst>
        </a:blip>
        <a:srcRect/>
        <a:stretch>
          <a:fillRect/>
        </a:stretch>
      </xdr:blipFill>
      <xdr:spPr>
        <a:xfrm>
          <a:off x="2371725" y="2714625"/>
          <a:ext cx="539750" cy="53975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刘泽权（华融科技）" refreshedDate="43847.519270370372" createdVersion="5" refreshedVersion="6" minRefreshableVersion="3" recordCount="228">
  <cacheSource type="worksheet">
    <worksheetSource ref="A1:I229" sheet="基建技能"/>
  </cacheSource>
  <cacheFields count="9">
    <cacheField name="干员代号" numFmtId="0">
      <sharedItems count="113">
        <s v="梓兰"/>
        <s v="真理"/>
        <s v="陨星"/>
        <s v="月见夜"/>
        <s v="远山"/>
        <s v="幽灵鲨"/>
        <s v="银灰"/>
        <s v="因陀罗"/>
        <s v="伊芙利特"/>
        <s v="夜莺"/>
        <s v="夜烟"/>
        <s v="夜魔"/>
        <s v="夜刀"/>
        <s v="炎熔"/>
        <s v="崖心"/>
        <s v="讯使"/>
        <s v="巡林者"/>
        <s v="星熊"/>
        <s v="香草"/>
        <s v="推进之王"/>
        <s v="调香师"/>
        <s v="天火"/>
        <s v="斯卡蒂"/>
        <s v="霜叶"/>
        <s v="守林人"/>
        <s v="史都华德"/>
        <s v="食铁兽"/>
        <s v="狮蝎"/>
        <s v="诗怀雅"/>
        <s v="深海色"/>
        <s v="蛇屠箱"/>
        <s v="闪灵"/>
        <s v="塞雷娅"/>
        <s v="清道夫"/>
        <s v="普罗旺斯"/>
        <s v="泡普卡"/>
        <s v="能天使"/>
        <s v="慕斯"/>
        <s v="末药"/>
        <s v="米格鲁"/>
        <s v="梅尔"/>
        <s v="玫兰莎"/>
        <s v="流星"/>
        <s v="翎羽"/>
        <s v="凛冬"/>
        <s v="临光"/>
        <s v="猎蜂"/>
        <s v="砾"/>
        <s v="雷蛇"/>
        <s v="蓝毒"/>
        <s v="拉普兰德"/>
        <s v="空爆"/>
        <s v="空"/>
        <s v="克洛丝"/>
        <s v="可颂"/>
        <s v="卡缇"/>
        <s v="杰西卡"/>
        <s v="角峰"/>
        <s v="嘉维尔"/>
        <s v="火神"/>
        <s v="华法琳"/>
        <s v="红豆"/>
        <s v="红"/>
        <s v="黑角"/>
        <s v="赫默"/>
        <s v="古米"/>
        <s v="格雷伊"/>
        <s v="格拉尼"/>
        <s v="芙蓉"/>
        <s v="芙兰卡"/>
        <s v="芬"/>
        <s v="杜林"/>
        <s v="杜宾"/>
        <s v="地灵"/>
        <s v="德克萨斯"/>
        <s v="初雪"/>
        <s v="陈"/>
        <s v="缠丸"/>
        <s v="暴行"/>
        <s v="斑点"/>
        <s v="白雪"/>
        <s v="白面鸮"/>
        <s v="白金"/>
        <s v="暗索"/>
        <s v="安赛尔"/>
        <s v="安洁莉娜"/>
        <s v="安德切尔"/>
        <s v="艾雅法拉"/>
        <s v="艾丝黛尔"/>
        <s v="阿消"/>
        <s v="阿米娅"/>
        <s v="Lancet-2"/>
        <s v="Castle-3"/>
        <s v="12F"/>
        <s v="赫拉格"/>
        <s v="坚雷"/>
        <s v="锡兰"/>
        <s v="苏苏洛"/>
        <s v="格劳克斯"/>
        <s v="红云"/>
        <s v="送葬人"/>
        <s v="炎客"/>
        <s v="麦哲伦"/>
        <s v="黑"/>
        <s v="梅"/>
        <s v="莫斯提马"/>
        <s v="苇草"/>
        <s v="桃金娘"/>
        <s v="拜松"/>
        <s v="微风"/>
        <s v="槐琥"/>
        <s v="伊桑"/>
        <s v="布洛卡"/>
      </sharedItems>
    </cacheField>
    <cacheField name="拥有" numFmtId="0">
      <sharedItems containsString="0" containsBlank="1" containsNumber="1" containsInteger="1" minValue="0" maxValue="9"/>
    </cacheField>
    <cacheField name="职业" numFmtId="0">
      <sharedItems/>
    </cacheField>
    <cacheField name="星" numFmtId="176">
      <sharedItems containsString="0" containsBlank="1" containsNumber="1" containsInteger="1" minValue="1" maxValue="6"/>
    </cacheField>
    <cacheField name="技能名" numFmtId="0">
      <sharedItems containsBlank="1"/>
    </cacheField>
    <cacheField name="解锁条件" numFmtId="0">
      <sharedItems containsBlank="1"/>
    </cacheField>
    <cacheField name="设施" numFmtId="0">
      <sharedItems containsBlank="1"/>
    </cacheField>
    <cacheField name="flag" numFmtId="0">
      <sharedItems containsBlank="1"/>
    </cacheField>
    <cacheField name="效果"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8">
  <r>
    <x v="0"/>
    <n v="9"/>
    <s v="辅助"/>
    <n v="3"/>
    <s v="心理学"/>
    <s v="初始携带"/>
    <s v="人力办公室"/>
    <e v="#N/A"/>
    <s v="进驻人力办公室时，人脉资源的累计速度+40%"/>
  </r>
  <r>
    <x v="0"/>
    <n v="9"/>
    <s v="辅助"/>
    <n v="3"/>
    <s v="供应管理"/>
    <s v="精英化1"/>
    <s v="贸易站"/>
    <e v="#N/A"/>
    <s v="进驻贸易站时，订单获取效率+25%，且订单上限+1"/>
  </r>
  <r>
    <x v="1"/>
    <n v="8"/>
    <s v="辅助"/>
    <n v="5"/>
    <s v="参谋"/>
    <s v="精英化2"/>
    <s v="会客室"/>
    <s v="真理"/>
    <s v="进驻会客室时，线索搜集速度+10%，且更容易获得乌萨斯学生自治团线索"/>
  </r>
  <r>
    <x v="1"/>
    <n v="9"/>
    <s v="辅助"/>
    <n v="5"/>
    <s v="辅助专精·α"/>
    <s v="初始携带"/>
    <s v="训练室"/>
    <s v="真理"/>
    <s v="进驻训练室协助位时，辅助干员的专精技能训练速度+30%"/>
  </r>
  <r>
    <x v="2"/>
    <n v="7"/>
    <s v="狙击"/>
    <n v="5"/>
    <s v="爆破材料学·α"/>
    <s v="精英化2"/>
    <s v="加工站"/>
    <e v="#N/A"/>
    <s v="进驻加工站加工精英材料时，副产品的产出概率提升80%（精英化2）"/>
  </r>
  <r>
    <x v="2"/>
    <n v="9"/>
    <s v="狙击"/>
    <n v="5"/>
    <s v="爆破材料学·α"/>
    <s v="初始携带"/>
    <s v="加工站"/>
    <e v="#N/A"/>
    <s v="进驻加工站加工精英材料时，副产品的产出概率提升75%"/>
  </r>
  <r>
    <x v="3"/>
    <n v="9"/>
    <s v="近卫"/>
    <n v="3"/>
    <s v="交际"/>
    <s v="初始携带"/>
    <s v="贸易站"/>
    <e v="#N/A"/>
    <s v="进驻贸易站时，订单获取效率+30%，每小时心情消耗-0.25"/>
  </r>
  <r>
    <x v="3"/>
    <n v="9"/>
    <s v="近卫"/>
    <n v="3"/>
    <s v="源石工艺·α"/>
    <s v="精英化1"/>
    <s v="制造站"/>
    <e v="#N/A"/>
    <s v="进驻制造站时，源石类配方的生产力+30%"/>
  </r>
  <r>
    <x v="4"/>
    <n v="9"/>
    <s v="术师"/>
    <n v="4"/>
    <s v="供应管理"/>
    <s v="初始携带"/>
    <s v="贸易站"/>
    <e v="#N/A"/>
    <s v="进驻贸易站时，订单获取效率+25%，且订单上限+1"/>
  </r>
  <r>
    <x v="4"/>
    <n v="9"/>
    <s v="术师"/>
    <n v="4"/>
    <s v="占卜"/>
    <s v="精英化1"/>
    <s v="会客室"/>
    <e v="#N/A"/>
    <s v="进驻会客室时，线索搜索速度+25%"/>
  </r>
  <r>
    <x v="5"/>
    <n v="9"/>
    <s v="近卫"/>
    <n v="5"/>
    <s v="独处"/>
    <s v="初始携带"/>
    <s v="宿舍"/>
    <e v="#N/A"/>
    <s v="进驻宿舍时，自身心情每小时回复+0.7"/>
  </r>
  <r>
    <x v="5"/>
    <n v="7"/>
    <s v="近卫"/>
    <n v="5"/>
    <s v="独处"/>
    <s v="精英化2"/>
    <s v="宿舍"/>
    <e v="#N/A"/>
    <s v="进驻宿舍时，自身心情每小时恢复+0.85（精英化2）"/>
  </r>
  <r>
    <x v="6"/>
    <n v="9"/>
    <s v="近卫"/>
    <n v="6"/>
    <s v="喀兰贸易·α"/>
    <s v="初始携带"/>
    <s v="贸易站"/>
    <e v="#N/A"/>
    <s v="进驻贸易站时，订单获取效率+15%，且订单上限+1"/>
  </r>
  <r>
    <x v="6"/>
    <n v="9"/>
    <s v="近卫"/>
    <n v="6"/>
    <m/>
    <m/>
    <m/>
    <e v="#N/A"/>
    <s v="进驻贸易站时，订单获取效率+20%，且订单上限+3（精英化2）"/>
  </r>
  <r>
    <x v="7"/>
    <n v="0"/>
    <s v="近卫"/>
    <n v="5"/>
    <s v="线索收集·α"/>
    <s v="初始携带"/>
    <s v="会客室"/>
    <e v="#N/A"/>
    <s v="进驻会客室时，线索搜集速度+10%"/>
  </r>
  <r>
    <x v="7"/>
    <n v="0"/>
    <s v="近卫"/>
    <n v="5"/>
    <s v="线索收集·β"/>
    <s v="精英化2"/>
    <s v="会客室"/>
    <e v="#N/A"/>
    <s v="进驻会客室时，线索搜集速度+10%，且更容易获得格拉斯哥帮线索（精英化2）"/>
  </r>
  <r>
    <x v="8"/>
    <n v="9"/>
    <s v="术师"/>
    <n v="6"/>
    <s v="热能充电·β"/>
    <s v="精英化2"/>
    <s v="发电站"/>
    <e v="#N/A"/>
    <s v="当进驻发电站时，无人机每小时恢复速度+15%（精英化2）"/>
  </r>
  <r>
    <x v="8"/>
    <n v="9"/>
    <s v="术师"/>
    <n v="6"/>
    <s v="热能充电·α"/>
    <s v="初始携带"/>
    <s v="发电站"/>
    <e v="#N/A"/>
    <s v="当进驻发电站时，无人机每小时恢复速度+10%"/>
  </r>
  <r>
    <x v="9"/>
    <n v="9"/>
    <s v="医疗"/>
    <n v="6"/>
    <s v="鼓舞β"/>
    <s v="精英化2"/>
    <s v="宿舍"/>
    <e v="#N/A"/>
    <s v="进驻宿舍时，该宿舍所有干员心情每小时恢复+0.2（同种效果取最高）（精英化2）"/>
  </r>
  <r>
    <x v="9"/>
    <n v="9"/>
    <s v="医疗"/>
    <n v="6"/>
    <s v="鼓舞"/>
    <s v="初始携带"/>
    <s v="宿舍"/>
    <e v="#N/A"/>
    <s v="进驻宿舍时，该宿舍所有干员心情每小时恢复+0.1（同种效果取最高）"/>
  </r>
  <r>
    <x v="10"/>
    <n v="9"/>
    <s v="术师"/>
    <n v="4"/>
    <s v="金属工艺·α"/>
    <s v="初始携带"/>
    <s v="制造站"/>
    <e v="#N/A"/>
    <s v="进驻制造站时，贵金属类配方的生产力+30%"/>
  </r>
  <r>
    <x v="10"/>
    <n v="9"/>
    <s v="术师"/>
    <n v="4"/>
    <s v="订单分发·β"/>
    <s v="精英化1"/>
    <s v="贸易站"/>
    <e v="#N/A"/>
    <s v="进驻贸易站时，订单获取效率+30%"/>
  </r>
  <r>
    <x v="11"/>
    <n v="9"/>
    <s v="术师"/>
    <n v="5"/>
    <s v="术师专精·α"/>
    <s v="初始携带"/>
    <s v="训练室"/>
    <e v="#N/A"/>
    <s v="进驻训练室协助位时，术师干员的专精技能训练速度+30%"/>
  </r>
  <r>
    <x v="11"/>
    <n v="8"/>
    <s v="术师"/>
    <n v="5"/>
    <s v="心理学"/>
    <s v="精英化2"/>
    <s v="人力办公室"/>
    <e v="#N/A"/>
    <s v="进驻人力办公室时，人脉资源的累计速度+40%"/>
  </r>
  <r>
    <x v="12"/>
    <n v="9"/>
    <s v="先锋"/>
    <n v="2"/>
    <s v="订单分发·β"/>
    <s v="初始携带"/>
    <s v="贸易站"/>
    <e v="#N/A"/>
    <s v="进驻贸易站时，订单获取效率+30%"/>
  </r>
  <r>
    <x v="12"/>
    <n v="9"/>
    <s v="先锋"/>
    <n v="2"/>
    <s v="标准化·α"/>
    <s v="等级30级"/>
    <s v="制造站"/>
    <e v="#N/A"/>
    <s v="进驻制造站时，生产力+15%"/>
  </r>
  <r>
    <x v="13"/>
    <n v="9"/>
    <s v="术师"/>
    <n v="3"/>
    <s v="热能充能·α"/>
    <s v="初始携带"/>
    <s v="发电站"/>
    <e v="#N/A"/>
    <s v="当进驻发电站时，无人机每小时恢复速度+10%"/>
  </r>
  <r>
    <x v="13"/>
    <n v="9"/>
    <s v="术师"/>
    <n v="3"/>
    <s v="源石工艺·β"/>
    <s v="精英化1"/>
    <s v="制造站"/>
    <e v="#N/A"/>
    <s v="进驻制造站时，源石类配方的生产力+35%"/>
  </r>
  <r>
    <x v="14"/>
    <n v="9"/>
    <s v="特种"/>
    <n v="5"/>
    <s v="探险家的热情"/>
    <s v="初始携带"/>
    <s v="宿舍"/>
    <e v="#N/A"/>
    <s v="进驻宿舍时，使该宿舍内除自身以外心情未满的某个干员每小时恢复+0.25（同种效果取最高）；同时自身心情每小时恢复+0.5"/>
  </r>
  <r>
    <x v="14"/>
    <n v="7"/>
    <s v="特种"/>
    <n v="5"/>
    <s v="喀兰贸易·β"/>
    <s v="精英化2"/>
    <s v="贸易站"/>
    <e v="#N/A"/>
    <s v="进驻贸易站时，订单获取效率+15%，且订单上限+2"/>
  </r>
  <r>
    <x v="15"/>
    <n v="9"/>
    <s v="先锋"/>
    <n v="4"/>
    <s v="喀兰贸易·α"/>
    <s v="初始携带"/>
    <s v="贸易站"/>
    <e v="#N/A"/>
    <s v="进驻贸易站时，订单获取效率+15%，且订单上限+1"/>
  </r>
  <r>
    <x v="15"/>
    <n v="9"/>
    <s v="先锋"/>
    <n v="4"/>
    <s v="讯使"/>
    <s v="精英化1"/>
    <s v="会客室"/>
    <e v="#N/A"/>
    <s v="进驻会客室时，线索搜集速度+10%，且更容易获得喀兰贸易线索"/>
  </r>
  <r>
    <x v="16"/>
    <n v="9"/>
    <s v="狙击"/>
    <n v="2"/>
    <s v="人事管理·α"/>
    <s v="初始携带"/>
    <s v="人力办公室"/>
    <e v="#N/A"/>
    <s v="进驻人力办公室时，人脉资源的累计速度+20%"/>
  </r>
  <r>
    <x v="16"/>
    <n v="6"/>
    <s v="狙击"/>
    <n v="2"/>
    <s v="能工巧匠"/>
    <s v="等级30"/>
    <s v="加工站"/>
    <e v="#N/A"/>
    <s v="进驻加工站加工任意类材料时，副产品的产出概率提升50%"/>
  </r>
  <r>
    <x v="17"/>
    <n v="9"/>
    <s v="重装"/>
    <n v="6"/>
    <s v="重装专精·α"/>
    <s v="初始携带"/>
    <s v="训练室"/>
    <e v="#N/A"/>
    <s v="进驻训练室协助位时，重装干员的专精技能训练速度+30%"/>
  </r>
  <r>
    <x v="17"/>
    <n v="7"/>
    <s v="重装"/>
    <n v="6"/>
    <m/>
    <m/>
    <m/>
    <e v="#N/A"/>
    <s v="进驻训练室协助位时，重装干员的专精技能训练速度+60%（精英化2）"/>
  </r>
  <r>
    <x v="18"/>
    <n v="9"/>
    <s v="先锋"/>
    <n v="3"/>
    <s v="标准化·β"/>
    <s v="初始携带"/>
    <s v="制造站"/>
    <e v="#N/A"/>
    <s v="进驻制造站后，生产力+25%"/>
  </r>
  <r>
    <x v="18"/>
    <n v="9"/>
    <s v="先锋"/>
    <n v="3"/>
    <s v="订单分发·α"/>
    <s v="精英化1"/>
    <s v="贸易站"/>
    <e v="#N/A"/>
    <s v="进驻贸易站时，订单获取效率+20%"/>
  </r>
  <r>
    <x v="19"/>
    <n v="9"/>
    <s v="先锋"/>
    <n v="6"/>
    <m/>
    <s v="精英化2"/>
    <s v="宿舍"/>
    <e v="#N/A"/>
    <s v="进驻宿舍时，该宿舍内所有干员心情每小时回复+0.2（同种效果取最高）（精英化2）"/>
  </r>
  <r>
    <x v="19"/>
    <n v="9"/>
    <s v="先锋"/>
    <n v="6"/>
    <s v="领袖"/>
    <s v="初始携带"/>
    <s v="宿舍"/>
    <e v="#N/A"/>
    <s v="进驻宿舍时，该宿舍内所有干员心情每小时回复+0.15（同种效果取最高）"/>
  </r>
  <r>
    <x v="20"/>
    <n v="9"/>
    <s v="医疗"/>
    <n v="4"/>
    <s v="药理学"/>
    <s v="初始携带"/>
    <s v="加工站"/>
    <e v="#N/A"/>
    <s v="进驻加工站加工精英材料时，副产品的产出概率提升75%"/>
  </r>
  <r>
    <x v="20"/>
    <n v="9"/>
    <s v="医疗"/>
    <n v="4"/>
    <s v="标准化·β"/>
    <s v="精英化1"/>
    <s v="制造站"/>
    <e v="#N/A"/>
    <s v="进驻制造站时，生产力+25%"/>
  </r>
  <r>
    <x v="21"/>
    <n v="1"/>
    <s v="术师"/>
    <n v="5"/>
    <s v="术师专精·α"/>
    <s v="初始携带"/>
    <s v="训练室"/>
    <e v="#N/A"/>
    <s v="进驻训练室协助位时，术师干员的专精技能训练速度+30%"/>
  </r>
  <r>
    <x v="21"/>
    <n v="6"/>
    <s v="术师"/>
    <n v="5"/>
    <s v="术师专精·β"/>
    <s v="精英化2"/>
    <s v="训练室"/>
    <e v="#N/A"/>
    <s v="进驻训练室协助位时，术师干员的专精技能训练速度+50%（精英化2）"/>
  </r>
  <r>
    <x v="22"/>
    <n v="0"/>
    <s v="近卫"/>
    <n v="6"/>
    <s v="独处"/>
    <s v="初始携带"/>
    <s v="宿舍"/>
    <e v="#N/A"/>
    <s v="进驻宿舍时，自身心情每小时恢复+0.7"/>
  </r>
  <r>
    <x v="22"/>
    <n v="0"/>
    <s v="近卫"/>
    <n v="6"/>
    <s v="独处"/>
    <s v="精二"/>
    <s v="宿舍"/>
    <e v="#N/A"/>
    <s v="进驻宿舍时，自身心情每小时恢复+1（精英化2）"/>
  </r>
  <r>
    <x v="23"/>
    <n v="9"/>
    <s v="近卫"/>
    <n v="4"/>
    <s v="独处"/>
    <s v="初始携带"/>
    <s v="宿舍"/>
    <e v="#N/A"/>
    <s v="进驻宿舍时，自身心情每小时回复+0.7"/>
  </r>
  <r>
    <x v="23"/>
    <n v="9"/>
    <s v="近卫"/>
    <n v="4"/>
    <s v="作战指导录像"/>
    <s v="精英化1"/>
    <s v="制造站"/>
    <e v="#N/A"/>
    <s v="进驻制造站时，作战记录类配方的生产力+30%"/>
  </r>
  <r>
    <x v="24"/>
    <n v="9"/>
    <s v="狙击"/>
    <n v="5"/>
    <s v="线索搜集·α"/>
    <s v="初始携带"/>
    <s v="会客室"/>
    <e v="#N/A"/>
    <s v="进驻会客室时，线索搜集速度+10%"/>
  </r>
  <r>
    <x v="24"/>
    <n v="8"/>
    <s v="狙击"/>
    <n v="5"/>
    <s v="线索搜集·β"/>
    <s v="精二"/>
    <s v="会客室"/>
    <e v="#N/A"/>
    <s v="进驻会客室时，线索搜集速度+20%（精英化2）"/>
  </r>
  <r>
    <x v="25"/>
    <n v="9"/>
    <s v="术师"/>
    <n v="3"/>
    <s v="谈判"/>
    <s v="初始携带"/>
    <s v="贸易站"/>
    <e v="#N/A"/>
    <s v="进驻贸易站时，订单上限+3，每小时心情消耗-0.25"/>
  </r>
  <r>
    <x v="25"/>
    <n v="9"/>
    <s v="术师"/>
    <n v="3"/>
    <s v="标准化·β"/>
    <s v="精英化1"/>
    <s v="制造站"/>
    <e v="#N/A"/>
    <s v="进驻制造站时，生产力+25%"/>
  </r>
  <r>
    <x v="26"/>
    <n v="9"/>
    <s v="特种"/>
    <n v="5"/>
    <s v="作战指导录像"/>
    <s v="初始携带"/>
    <s v="制造站"/>
    <e v="#N/A"/>
    <s v="进驻制造站时，作战记录类配方的生产力+30%"/>
  </r>
  <r>
    <x v="26"/>
    <n v="8"/>
    <s v="特种"/>
    <n v="5"/>
    <s v="作战指导录像β"/>
    <s v="精英化2"/>
    <s v="制造站"/>
    <e v="#N/A"/>
    <s v="进驻制造站时，作战记录类配方的生产力+35%（精英化2）"/>
  </r>
  <r>
    <x v="27"/>
    <n v="9"/>
    <s v="特种"/>
    <n v="5"/>
    <s v="特种专精·α"/>
    <s v="初始携带"/>
    <s v="训练室"/>
    <e v="#N/A"/>
    <s v="进驻训练室协助位时，特种干员的专精技能训练速度+30%"/>
  </r>
  <r>
    <x v="27"/>
    <n v="6"/>
    <s v="特种"/>
    <n v="5"/>
    <s v="特种专精·β"/>
    <s v="精英化2"/>
    <s v="训练室"/>
    <e v="#N/A"/>
    <s v="进驻训练室协助位时，特种干员的专精技能训练速度+50%（精英化2）"/>
  </r>
  <r>
    <x v="28"/>
    <n v="0"/>
    <s v="近卫"/>
    <n v="5"/>
    <s v="大小姐"/>
    <s v="初始携带"/>
    <s v="控制中枢"/>
    <e v="#N/A"/>
    <s v="进驻控制中枢时，所有贸易站订单效率+7%（同种效果取最高）"/>
  </r>
  <r>
    <x v="28"/>
    <n v="0"/>
    <s v="近卫"/>
    <n v="5"/>
    <s v="教官"/>
    <s v="精英化2"/>
    <s v="训练室"/>
    <e v="#N/A"/>
    <s v="进驻训练室协助位时，干员的专精技能训练速度+25%"/>
  </r>
  <r>
    <x v="29"/>
    <n v="9"/>
    <s v="辅助"/>
    <n v="4"/>
    <s v="订单分发·α"/>
    <s v="初始携带"/>
    <s v="贸易站"/>
    <e v="#N/A"/>
    <s v="进驻贸易站时，订单获取效率+20%"/>
  </r>
  <r>
    <x v="29"/>
    <n v="6"/>
    <s v="辅助"/>
    <n v="4"/>
    <s v="专注·β"/>
    <s v="精英化1"/>
    <s v="加工站"/>
    <e v="#N/A"/>
    <s v="进驻加工站加工任意类材料时，副产品的产出概率提升60％"/>
  </r>
  <r>
    <x v="30"/>
    <n v="9"/>
    <s v="重装"/>
    <n v="4"/>
    <s v="仓库整备·β"/>
    <s v="初始携带"/>
    <s v="制造站"/>
    <e v="#N/A"/>
    <s v="进驻制造站时，仓库容量上限+10，生产力+10%"/>
  </r>
  <r>
    <x v="30"/>
    <n v="9"/>
    <s v="重装"/>
    <n v="4"/>
    <s v="订单分发·α"/>
    <s v="精英化1"/>
    <s v="贸易站"/>
    <e v="#N/A"/>
    <s v="进驻贸易站时，订单获取效率+20%"/>
  </r>
  <r>
    <x v="31"/>
    <n v="0"/>
    <s v="医疗"/>
    <n v="6"/>
    <s v="善解人意"/>
    <s v="初始携带"/>
    <s v="宿舍"/>
    <e v="#N/A"/>
    <s v="进驻宿舍时，使该宿舍内除自身以外心情未满的某个干员每小时恢复+0.55（同种效果取最高）"/>
  </r>
  <r>
    <x v="31"/>
    <n v="0"/>
    <s v="医疗"/>
    <n v="6"/>
    <s v="善解人意β"/>
    <s v="精二"/>
    <s v="宿舍"/>
    <e v="#N/A"/>
    <s v="进驻宿舍时，使该宿舍内除自身以外心情未满的某个干员每小时恢复+0.75（同种效果取最高）（精英化2）"/>
  </r>
  <r>
    <x v="32"/>
    <n v="9"/>
    <s v="重装"/>
    <n v="6"/>
    <s v="线索搜集·β"/>
    <s v="精英化2"/>
    <s v="会客室"/>
    <e v="#N/A"/>
    <s v="进驻会客室时， 线索搜集速度+10%，且更容易获得莱茵生命线索（精英化2）"/>
  </r>
  <r>
    <x v="32"/>
    <n v="9"/>
    <s v="重装"/>
    <n v="6"/>
    <s v="线索搜集·α"/>
    <s v="初始携带"/>
    <s v="会客室"/>
    <e v="#N/A"/>
    <s v="进驻会客室时，线索搜集速度+10%"/>
  </r>
  <r>
    <x v="33"/>
    <n v="9"/>
    <s v="先锋"/>
    <n v="4"/>
    <s v="S.W.E.E.P"/>
    <s v="初始携带"/>
    <s v="控制中枢"/>
    <e v="#N/A"/>
    <s v="进驻控制中枢时，控制中枢内的所有干员心情每小时消耗-0.05"/>
  </r>
  <r>
    <x v="33"/>
    <n v="9"/>
    <s v="先锋"/>
    <n v="4"/>
    <s v="拾荒者"/>
    <s v="精英化1"/>
    <s v="制造站"/>
    <e v="#N/A"/>
    <s v="进驻制造站时，仓库容量上限+8，每小时心情消耗-0.25"/>
  </r>
  <r>
    <x v="34"/>
    <n v="9"/>
    <s v="狙击"/>
    <n v="5"/>
    <s v="天灾信使·α"/>
    <s v="初始携带"/>
    <s v="人力办公室"/>
    <s v="普罗旺斯"/>
    <s v="进驻人力办公室时，人脉资源的累计速度+30%"/>
  </r>
  <r>
    <x v="34"/>
    <n v="7"/>
    <s v="狙击"/>
    <n v="5"/>
    <s v="天灾信使·β"/>
    <s v="精英化2"/>
    <s v="人力办公室"/>
    <s v="普罗旺斯"/>
    <s v="进驻人力办公室时，人脉资源的累计速度+45%（精英化2）"/>
  </r>
  <r>
    <x v="35"/>
    <n v="9"/>
    <s v="近卫"/>
    <n v="3"/>
    <s v="麻烦制造者"/>
    <s v="初始携带"/>
    <s v="制造站"/>
    <e v="#N/A"/>
    <s v="进驻制造站时，生产力+25%，仓库容量上限-12，心情每小时消耗+0.25"/>
  </r>
  <r>
    <x v="35"/>
    <n v="9"/>
    <s v="近卫"/>
    <n v="3"/>
    <s v="和谐"/>
    <s v="精英化1"/>
    <s v="宿舍"/>
    <e v="#N/A"/>
    <s v="进驻宿舍时，使该宿舍内除自身外心情未满的某个干员每小时心情恢复+0.4（同种效果取最高）；同时自身心情每小时恢复+0.2"/>
  </r>
  <r>
    <x v="36"/>
    <n v="9"/>
    <s v="狙击"/>
    <n v="6"/>
    <s v="企鹅物流·β"/>
    <s v="精英化2"/>
    <s v="贸易站"/>
    <e v="#N/A"/>
    <s v="进驻贸易站时，订单获取效率+35%（精英化2）"/>
  </r>
  <r>
    <x v="36"/>
    <n v="9"/>
    <s v="狙击"/>
    <n v="6"/>
    <s v="企鹅物流·α"/>
    <s v="初始携带"/>
    <s v="贸易站"/>
    <e v="#N/A"/>
    <s v="进驻贸易站时，订单获取效率+20%"/>
  </r>
  <r>
    <x v="37"/>
    <n v="9"/>
    <s v="近卫"/>
    <n v="4"/>
    <s v="订单分发·β"/>
    <s v="初始携带"/>
    <s v="贸易站"/>
    <e v="#N/A"/>
    <s v="进驻贸易站时，订单获取效率+30%"/>
  </r>
  <r>
    <x v="37"/>
    <n v="9"/>
    <s v="近卫"/>
    <n v="4"/>
    <s v="烘焙"/>
    <s v="精英化1"/>
    <s v="宿舍"/>
    <e v="#N/A"/>
    <s v="进驻宿舍时，使该宿舍内除自身以外心情未满的某个干员每小时回复+0.3（同种效果取最高）；同时自身心情每小时恢复+0.3"/>
  </r>
  <r>
    <x v="38"/>
    <n v="9"/>
    <s v="医疗"/>
    <n v="4"/>
    <s v="药理学"/>
    <s v="初始携带"/>
    <s v="加工站"/>
    <e v="#N/A"/>
    <s v="进驻加工站加工精英材料时，副产品的产出概率提升75%"/>
  </r>
  <r>
    <x v="38"/>
    <n v="9"/>
    <s v="医疗"/>
    <n v="4"/>
    <s v="善解人意"/>
    <s v="精英化1"/>
    <s v="宿舍"/>
    <e v="#N/A"/>
    <s v="进驻宿舍时，使该宿舍内除自身外心情未满的某个干员每小时恢复+0.55（同种效果取最高）"/>
  </r>
  <r>
    <x v="39"/>
    <n v="9"/>
    <s v="重装"/>
    <n v="3"/>
    <s v="仓库整备·α"/>
    <s v="初始携带"/>
    <s v="制造站"/>
    <e v="#N/A"/>
    <s v="进驻制造站时，仓库容量上限+6，生产力+10%"/>
  </r>
  <r>
    <x v="39"/>
    <n v="9"/>
    <s v="重装"/>
    <n v="3"/>
    <s v="活泼"/>
    <s v="精英化1"/>
    <s v="宿舍"/>
    <e v="#N/A"/>
    <s v="进驻宿舍时，使该宿舍内除自身以外心情未满的某个干员每小时回复+0.2（同种效果取最高）；同时自身心情每小时恢复+0.4"/>
  </r>
  <r>
    <x v="40"/>
    <n v="9"/>
    <s v="辅助"/>
    <n v="5"/>
    <s v="MIBO·加工型"/>
    <s v="初始携带"/>
    <s v="加工站"/>
    <e v="#N/A"/>
    <s v="进驻加工站加工任意材料时，副产品的产出概率提升65%"/>
  </r>
  <r>
    <x v="40"/>
    <n v="8"/>
    <s v="辅助"/>
    <n v="5"/>
    <s v="MIBO·制造型"/>
    <s v="精英化2"/>
    <s v="制造站"/>
    <e v="#N/A"/>
    <s v="进驻制造站时，生产力+30%"/>
  </r>
  <r>
    <x v="41"/>
    <n v="9"/>
    <s v="近卫"/>
    <n v="3"/>
    <s v="供应管理"/>
    <s v="初始携带"/>
    <s v="贸易站"/>
    <e v="#N/A"/>
    <s v="进驻贸易站时，订单获取效率+25%，且订单上限+1"/>
  </r>
  <r>
    <x v="41"/>
    <n v="9"/>
    <s v="近卫"/>
    <n v="3"/>
    <s v="专注·α"/>
    <s v="精英化1"/>
    <s v="加工站"/>
    <e v="#N/A"/>
    <s v="进驻加工站加工任意类材料时，副产品的产出概率提升40%"/>
  </r>
  <r>
    <x v="42"/>
    <n v="9"/>
    <s v="狙击"/>
    <n v="4"/>
    <s v="标准化·α"/>
    <s v="初始携带"/>
    <s v="制造站"/>
    <e v="#N/A"/>
    <s v="进驻制造站时，生产力+15%"/>
  </r>
  <r>
    <x v="42"/>
    <n v="9"/>
    <s v="狙击"/>
    <n v="4"/>
    <s v="善解人意"/>
    <s v="精英化1"/>
    <s v="宿舍"/>
    <e v="#N/A"/>
    <s v="进驻宿舍时，使该宿舍内除自身以外心情未满的某个干员每小时恢复+0.55（同种效果取最高）"/>
  </r>
  <r>
    <x v="43"/>
    <n v="9"/>
    <s v="先锋"/>
    <n v="3"/>
    <s v="先锋专精·α"/>
    <s v="初始携带"/>
    <s v="训练室"/>
    <e v="#N/A"/>
    <s v="进驻训练室时，先锋干员的专精技能训练速度+30%"/>
  </r>
  <r>
    <x v="43"/>
    <n v="9"/>
    <s v="先锋"/>
    <n v="3"/>
    <s v="订单管理·α"/>
    <s v="精英化1"/>
    <s v="贸易站"/>
    <e v="#N/A"/>
    <s v="进驻贸易站时，订单获取效率+10%，且订单上限+1"/>
  </r>
  <r>
    <x v="44"/>
    <n v="9"/>
    <s v="先锋"/>
    <n v="5"/>
    <s v="领袖"/>
    <s v="初始携带"/>
    <s v="宿舍"/>
    <e v="#N/A"/>
    <s v="进驻宿舍时，该宿舍内所有干员心情每小时回复+0.15（同种效果取最高）"/>
  </r>
  <r>
    <x v="44"/>
    <n v="8"/>
    <s v="先锋"/>
    <n v="5"/>
    <s v="领袖β"/>
    <s v="精英化2"/>
    <s v="宿舍"/>
    <e v="#N/A"/>
    <s v="进驻宿舍时，该宿舍内所有干员心情每小时回复+0.2（同种效果取最高）（精英化2）"/>
  </r>
  <r>
    <x v="45"/>
    <n v="9"/>
    <s v="重装"/>
    <n v="5"/>
    <s v="左膀右臂"/>
    <s v="初始携带"/>
    <s v="控制中枢"/>
    <e v="#N/A"/>
    <s v="进驻控制中枢时，控制中枢内的所有干员心情每小时消耗-0.05"/>
  </r>
  <r>
    <x v="45"/>
    <n v="8"/>
    <s v="重装"/>
    <n v="5"/>
    <s v="耀骑士"/>
    <s v="精英化2"/>
    <s v="宿舍"/>
    <e v="#N/A"/>
    <s v="进驻宿舍时，使该宿舍内除自身以外心情未满的某个干员每小时恢复+0.5（同种效果取最高）；同时自身心情每小时恢复+0.25"/>
  </r>
  <r>
    <x v="46"/>
    <n v="9"/>
    <s v="近卫"/>
    <n v="4"/>
    <s v="近卫专精·α"/>
    <s v="初始携带"/>
    <s v="训练室"/>
    <e v="#N/A"/>
    <s v="进驻训练室协助位时，近卫干员的专精技能训练速度+30%"/>
  </r>
  <r>
    <x v="46"/>
    <n v="6"/>
    <s v="近卫"/>
    <n v="4"/>
    <s v="特训记录"/>
    <s v="精英化1"/>
    <s v="加工站"/>
    <e v="#N/A"/>
    <s v="进驻加工站加工芯片时，副产品的产出概率提升70％"/>
  </r>
  <r>
    <x v="47"/>
    <n v="9"/>
    <s v="特种"/>
    <n v="4"/>
    <s v="专注·α"/>
    <s v="初始携带"/>
    <s v="加工站"/>
    <e v="#N/A"/>
    <s v="进驻加工站加工任意类材料时，副产品的产出概率提升40%"/>
  </r>
  <r>
    <x v="47"/>
    <n v="9"/>
    <s v="特种"/>
    <n v="4"/>
    <s v="金属工艺·β"/>
    <s v="精英化1"/>
    <s v="制造站"/>
    <e v="#N/A"/>
    <s v="进驻制造站时，贵金属类配方的生产力+35%"/>
  </r>
  <r>
    <x v="48"/>
    <n v="9"/>
    <s v="重装"/>
    <n v="5"/>
    <s v="脉冲电弧·α"/>
    <s v="初始携带"/>
    <s v="发电站"/>
    <s v="雷蛇"/>
    <s v="当进驻发电站时，无人机每小时恢复速度+15%"/>
  </r>
  <r>
    <x v="48"/>
    <n v="8"/>
    <s v="重装"/>
    <n v="5"/>
    <s v="脉冲电弧·β"/>
    <s v="精英化2"/>
    <s v="发电站"/>
    <s v="雷蛇"/>
    <s v="当进驻发电站时，无人机每小时恢复速度+20%（精英化2）"/>
  </r>
  <r>
    <x v="49"/>
    <n v="9"/>
    <s v="狙击"/>
    <n v="5"/>
    <s v="毒理学·α"/>
    <s v="初始携带"/>
    <s v="加工站"/>
    <e v="#N/A"/>
    <s v="进驻加工站加工精英材料时，副产品的产出概率提升75%"/>
  </r>
  <r>
    <x v="49"/>
    <n v="7"/>
    <s v="狙击"/>
    <n v="5"/>
    <m/>
    <s v="精英化2"/>
    <s v="加工站"/>
    <e v="#N/A"/>
    <s v="进驻加工站加工精英材料时，副产品的产出概率提升80%（精英化2）"/>
  </r>
  <r>
    <x v="50"/>
    <n v="0"/>
    <s v="近卫"/>
    <n v="5"/>
    <s v="醉翁之意·α"/>
    <s v="初始携带"/>
    <s v="贸易站"/>
    <e v="#N/A"/>
    <s v="当与德克萨斯在同一个贸易站时，心情每小时消耗-0.1，订单上限+2"/>
  </r>
  <r>
    <x v="50"/>
    <n v="0"/>
    <s v="近卫"/>
    <n v="5"/>
    <s v="醉翁之意·β"/>
    <s v="精二"/>
    <s v="贸易站"/>
    <e v="#N/A"/>
    <s v="当与德克萨斯在同一个贸易站时，心情每小时消耗-0.1，订单上限+4（精英化2）"/>
  </r>
  <r>
    <x v="51"/>
    <n v="9"/>
    <s v="狙击"/>
    <n v="3"/>
    <s v="交际"/>
    <s v="初始携带"/>
    <s v="贸易站"/>
    <e v="#N/A"/>
    <s v="进驻贸易站时，订单获取效率+30%，每小时心情消耗-0.25"/>
  </r>
  <r>
    <x v="51"/>
    <n v="9"/>
    <s v="狙击"/>
    <n v="3"/>
    <s v="爆破材料学"/>
    <s v="精英化1"/>
    <s v="加工站"/>
    <e v="#N/A"/>
    <s v="进驻加工站加工精英材料时，副产品的产出概率提升80%"/>
  </r>
  <r>
    <x v="52"/>
    <n v="9"/>
    <s v="辅助"/>
    <n v="5"/>
    <s v="偶像"/>
    <s v="初始携带"/>
    <s v="宿舍"/>
    <e v="#N/A"/>
    <s v="进驻宿舍时，该宿舍内所有干员心情每小时回复+0.15（同种效果取最高）"/>
  </r>
  <r>
    <x v="52"/>
    <n v="8"/>
    <s v="辅助"/>
    <n v="5"/>
    <s v="企鹅物流·β"/>
    <s v="精英化2"/>
    <s v="贸易站"/>
    <e v="#N/A"/>
    <s v="进驻贸易站时，订单获取效率+30%"/>
  </r>
  <r>
    <x v="53"/>
    <n v="9"/>
    <s v="狙击"/>
    <n v="3"/>
    <s v="慢性子"/>
    <s v="初始携带"/>
    <s v="制造站"/>
    <e v="#N/A"/>
    <s v="进驻制造站后，生产力首小时+15%，此后每小时+2%，最终达到25%"/>
  </r>
  <r>
    <x v="53"/>
    <n v="9"/>
    <s v="狙击"/>
    <n v="3"/>
    <s v="独处"/>
    <s v="精英化1"/>
    <s v="宿舍"/>
    <e v="#N/A"/>
    <s v="进驻宿舍时，自身心情每小时恢复+0.7"/>
  </r>
  <r>
    <x v="54"/>
    <n v="9"/>
    <s v="重装"/>
    <n v="5"/>
    <s v="企鹅物流·α"/>
    <s v="初始携带"/>
    <s v="贸易站"/>
    <e v="#N/A"/>
    <s v="进驻贸易站时，订单获取效率+20%"/>
  </r>
  <r>
    <x v="54"/>
    <n v="7"/>
    <s v="重装"/>
    <n v="5"/>
    <s v="企鹅物流·β"/>
    <s v="精英化2"/>
    <s v="贸易站"/>
    <e v="#N/A"/>
    <s v="进驻贸易站时，订单获取效率+30%，且订单上限+1（精英化2）"/>
  </r>
  <r>
    <x v="55"/>
    <n v="9"/>
    <s v="重装"/>
    <n v="3"/>
    <s v="仓库整备·α"/>
    <s v="初始携带"/>
    <s v="制造站"/>
    <e v="#N/A"/>
    <s v="进驻制造站时，仓库容量上限+6，生产力+10%"/>
  </r>
  <r>
    <x v="55"/>
    <n v="9"/>
    <s v="重装"/>
    <n v="3"/>
    <s v="活泼"/>
    <s v="精英化1"/>
    <s v="宿舍"/>
    <e v="#N/A"/>
    <s v="进驻宿舍时，使该宿舍内除自身以外心情未满的某个干员每小时回复+0.2（同种效果取最高）；同时自身心情每小时恢复+0.4"/>
  </r>
  <r>
    <x v="56"/>
    <n v="9"/>
    <s v="狙击"/>
    <n v="4"/>
    <s v="标准化·β"/>
    <s v="初始携带"/>
    <s v="制造站"/>
    <e v="#N/A"/>
    <s v="进驻制造站时，生产力+25%"/>
  </r>
  <r>
    <x v="56"/>
    <n v="9"/>
    <s v="狙击"/>
    <n v="4"/>
    <s v="联络员"/>
    <s v="精英化1"/>
    <s v="会客室"/>
    <e v="#N/A"/>
    <s v="进驻会客室时，线索搜集速度+10%，且更容易获得黑钢国际线索"/>
  </r>
  <r>
    <x v="57"/>
    <n v="9"/>
    <s v="重装"/>
    <n v="4"/>
    <s v="喀兰贸易·α"/>
    <s v="初始携带"/>
    <s v="贸易站"/>
    <e v="#N/A"/>
    <s v="进驻贸易站时，订单获取效率+15%，且订单上限+1"/>
  </r>
  <r>
    <x v="57"/>
    <n v="9"/>
    <s v="重装"/>
    <n v="4"/>
    <s v="重装专精·β"/>
    <s v="精英化1"/>
    <s v="训练室"/>
    <e v="#N/A"/>
    <s v="进驻训练室协助位时，重装干员的专精技能训练速度+50%"/>
  </r>
  <r>
    <x v="58"/>
    <n v="9"/>
    <s v="医疗"/>
    <n v="4"/>
    <s v="药理学"/>
    <s v="初始携带"/>
    <s v="加工站"/>
    <e v="#N/A"/>
    <s v="进驻加工站加工精英材料时，副产品的产出概率提升75%"/>
  </r>
  <r>
    <x v="58"/>
    <n v="6"/>
    <s v="医疗"/>
    <n v="4"/>
    <s v="医疗专精·α"/>
    <s v="精英化1"/>
    <s v="训练室"/>
    <e v="#N/A"/>
    <s v="进驻训练室协助位时，医疗干员的专精技能训练速度+30%"/>
  </r>
  <r>
    <x v="59"/>
    <n v="0"/>
    <s v="重装"/>
    <n v="5"/>
    <s v="工匠精神·α"/>
    <s v="初始携带"/>
    <s v="制造站"/>
    <e v="#N/A"/>
    <s v="进驻制造站时，生产力-5%，仓库容量上限+16，每小时心情消耗-0.15"/>
  </r>
  <r>
    <x v="59"/>
    <n v="0"/>
    <s v="重装"/>
    <n v="5"/>
    <s v="工匠精神·β"/>
    <s v="精英化2"/>
    <s v="制造站"/>
    <e v="#N/A"/>
    <s v="进驻制造站时，生产力-5%，仓库容量上限+16，每小时心情消耗-0.25（精英化2）"/>
  </r>
  <r>
    <x v="60"/>
    <n v="0"/>
    <s v="医疗"/>
    <n v="5"/>
    <s v="医疗专精·α"/>
    <s v="初始携带"/>
    <s v="训练室"/>
    <e v="#N/A"/>
    <s v="进驻训练室协助位时，医疗干员的专精技能训练速度+30%"/>
  </r>
  <r>
    <x v="60"/>
    <n v="0"/>
    <s v="医疗"/>
    <n v="5"/>
    <s v="医疗专精·β"/>
    <s v="精英化2"/>
    <s v="训练室"/>
    <e v="#N/A"/>
    <s v="进驻训练室协助位时，医疗干员的专精技能训练速度+50%（精英化2）"/>
  </r>
  <r>
    <x v="61"/>
    <n v="9"/>
    <s v="先锋"/>
    <n v="4"/>
    <s v="作战指导录像"/>
    <s v="初始携带"/>
    <s v="制造站"/>
    <e v="#N/A"/>
    <s v="进驻制造站时，作战记录类配方的生产力+30%"/>
  </r>
  <r>
    <x v="61"/>
    <n v="6"/>
    <s v="先锋"/>
    <n v="4"/>
    <s v="先锋专精·β"/>
    <s v="精英化1"/>
    <s v="训练室"/>
    <e v="#N/A"/>
    <s v="进驻训练室时，先锋干员的专精技能训练速度+50%"/>
  </r>
  <r>
    <x v="62"/>
    <n v="9"/>
    <s v="特种"/>
    <n v="5"/>
    <s v="S.W.E.E.P"/>
    <s v="初始携带"/>
    <s v="控制中枢"/>
    <e v="#N/A"/>
    <s v="进驻控制中枢时，控制中枢内的所有干员心情每小时消耗-0.05"/>
  </r>
  <r>
    <x v="62"/>
    <n v="7"/>
    <s v="特种"/>
    <n v="5"/>
    <s v="追踪者"/>
    <s v="精英化2"/>
    <s v="会客室"/>
    <e v="#N/A"/>
    <s v="进驻会客室时，线索搜集进度+25%"/>
  </r>
  <r>
    <x v="63"/>
    <n v="9"/>
    <s v="重装"/>
    <n v="2"/>
    <s v="仓库整备·β"/>
    <s v="初始携带"/>
    <s v="制造站"/>
    <e v="#N/A"/>
    <s v="进驻制造站时，仓库容量上限+10，生产力+10%"/>
  </r>
  <r>
    <x v="63"/>
    <n v="9"/>
    <s v="重装"/>
    <n v="2"/>
    <s v="订单管理·α"/>
    <s v="等级30"/>
    <s v="贸易站"/>
    <e v="#N/A"/>
    <s v="进驻贸易站时，订单获取效率+10%，且订单上限+1"/>
  </r>
  <r>
    <x v="64"/>
    <n v="9"/>
    <s v="医疗"/>
    <n v="5"/>
    <s v="莱茵科技·α"/>
    <s v="初始携带"/>
    <s v="制造站"/>
    <s v="赫默"/>
    <s v="进驻制造站时，生产力+15%"/>
  </r>
  <r>
    <x v="64"/>
    <n v="8"/>
    <s v="医疗"/>
    <n v="5"/>
    <s v="莱茵科技·β"/>
    <s v="精英化2"/>
    <s v="制造站"/>
    <s v="赫默"/>
    <s v="进驻制造站时，生产力+25%（精英化2）"/>
  </r>
  <r>
    <x v="65"/>
    <n v="9"/>
    <s v="重装"/>
    <n v="4"/>
    <s v="交际"/>
    <s v="初始携带"/>
    <s v="贸易站"/>
    <e v="#N/A"/>
    <s v="进驻贸易站时，订单获取效率+30%，每小时心情消耗-0.25"/>
  </r>
  <r>
    <x v="65"/>
    <n v="9"/>
    <s v="重装"/>
    <n v="4"/>
    <s v="烹饪"/>
    <s v="精英化1"/>
    <s v="宿舍"/>
    <e v="#N/A"/>
    <s v="进驻宿舍时，使该宿舍内除自身以外心情未满的某个干员每小时恢复+0.35（同种效果取最高）；同时自身心情每小时恢复+0.35"/>
  </r>
  <r>
    <x v="66"/>
    <n v="9"/>
    <s v="术师"/>
    <n v="4"/>
    <s v="静电场"/>
    <s v="初始携带"/>
    <s v="发电站"/>
    <e v="#N/A"/>
    <s v="进驻发电站时，无人机每小时恢复速度+20%"/>
  </r>
  <r>
    <x v="66"/>
    <n v="6"/>
    <s v="术师"/>
    <n v="4"/>
    <s v="能工巧匠"/>
    <s v="精英化1"/>
    <s v="加工站"/>
    <e v="#N/A"/>
    <s v="进驻加工站加工任意类材料时，副产品的产出概率提升50%"/>
  </r>
  <r>
    <x v="67"/>
    <n v="9"/>
    <s v="先锋"/>
    <n v="5"/>
    <s v="先锋专精·α"/>
    <s v="初始携带"/>
    <s v="训练室"/>
    <e v="#N/A"/>
    <s v="进驻训练室协助位时，先锋干员的专精技能训练速度+30%"/>
  </r>
  <r>
    <x v="67"/>
    <n v="6"/>
    <s v="先锋"/>
    <n v="5"/>
    <s v="先锋专精·β"/>
    <s v="精英化2"/>
    <s v="训练室"/>
    <e v="#N/A"/>
    <s v="进驻训练室协助位时，先锋干员的专精技能训练速度+50%（精英化2）"/>
  </r>
  <r>
    <x v="68"/>
    <n v="9"/>
    <s v="医疗"/>
    <n v="3"/>
    <s v="善解人意"/>
    <s v="初始携带"/>
    <s v="宿舍"/>
    <e v="#N/A"/>
    <s v="进驻宿舍时，使该宿舍内除自身以外心情未满的某个干员每小时回复+0.55（同种效果取最高）"/>
  </r>
  <r>
    <x v="68"/>
    <n v="9"/>
    <s v="医疗"/>
    <n v="3"/>
    <s v="营养学"/>
    <s v="精英化1"/>
    <s v="加工站"/>
    <e v="#N/A"/>
    <s v="进驻加工站加工精英材料时，副产品的产出概率提升70%"/>
  </r>
  <r>
    <x v="69"/>
    <n v="9"/>
    <s v="近卫"/>
    <n v="5"/>
    <s v="近卫专精·α"/>
    <s v="初始携带"/>
    <s v="训练室"/>
    <e v="#N/A"/>
    <s v="进驻训练室协助位时，近卫干员的专精技能训练速度+30%"/>
  </r>
  <r>
    <x v="69"/>
    <n v="6"/>
    <s v="近卫"/>
    <n v="5"/>
    <s v="近卫专精·β"/>
    <s v="精英化2"/>
    <s v="训练室"/>
    <e v="#N/A"/>
    <s v="进驻训练室协助位时，近卫干员的专精技能训练速度+50%（精英化2）"/>
  </r>
  <r>
    <x v="70"/>
    <n v="9"/>
    <s v="先锋"/>
    <n v="3"/>
    <s v="急性子"/>
    <s v="初始携带"/>
    <s v="制造站"/>
    <e v="#N/A"/>
    <s v="进驻制造站后，生产力首小时+20%，此后每小时+1%，最终达到25%"/>
  </r>
  <r>
    <x v="70"/>
    <n v="9"/>
    <s v="先锋"/>
    <n v="3"/>
    <s v="订单分发·β"/>
    <s v="精英化1"/>
    <s v="贸易站"/>
    <e v="#N/A"/>
    <s v="进驻贸易站时，订单获取效率+30%"/>
  </r>
  <r>
    <x v="71"/>
    <n v="9"/>
    <s v="术师"/>
    <n v="2"/>
    <s v="慵懒"/>
    <s v="初始携带"/>
    <s v="宿舍"/>
    <e v="#N/A"/>
    <s v="进驻宿舍时，自身心情每小时恢复-0.1，该宿舍内所有干员心情每小时恢复+0.2（同种效果取最高）"/>
  </r>
  <r>
    <x v="71"/>
    <n v="9"/>
    <s v="术师"/>
    <n v="2"/>
    <m/>
    <s v="等级30级"/>
    <s v="宿舍"/>
    <e v="#N/A"/>
    <s v="进驻宿舍时，自身心情每小时恢复-0.1，该宿舍内所有干员心情每小时恢复+0.25（同种效果取最高）（等级30）"/>
  </r>
  <r>
    <x v="72"/>
    <n v="9"/>
    <s v="近卫"/>
    <n v="4"/>
    <s v="左膀右臂"/>
    <s v="初始携带"/>
    <s v="控制中枢"/>
    <e v="#N/A"/>
    <s v="进驻控制中枢时，控制中枢内的所有干员心情每小时消耗-0.05"/>
  </r>
  <r>
    <x v="72"/>
    <n v="6"/>
    <s v="近卫"/>
    <n v="4"/>
    <s v="教官"/>
    <s v="精英化1"/>
    <s v="训练室"/>
    <e v="#N/A"/>
    <s v="进驻训练室协助位时，干员的训练速度+25%"/>
  </r>
  <r>
    <x v="73"/>
    <n v="9"/>
    <s v="辅助"/>
    <n v="4"/>
    <s v="天灾信使·α"/>
    <s v="初始携带"/>
    <s v="人力办公室"/>
    <e v="#N/A"/>
    <s v="进驻人力办公室时，人脉资源的累计速度+30%"/>
  </r>
  <r>
    <x v="73"/>
    <n v="6"/>
    <s v="辅助"/>
    <n v="4"/>
    <s v="地质学家"/>
    <s v="精英化1"/>
    <s v="制造站"/>
    <e v="#N/A"/>
    <s v="进驻制造站时，源石类配方的生产力+35%"/>
  </r>
  <r>
    <x v="74"/>
    <n v="9"/>
    <s v="先锋"/>
    <n v="5"/>
    <s v="恩怨"/>
    <s v="初始携带"/>
    <s v="贸易站"/>
    <e v="#N/A"/>
    <s v="当与拉普兰德在同一个贸易站时，心情每小时消耗+0.3，订单获取效率+65%"/>
  </r>
  <r>
    <x v="74"/>
    <n v="7"/>
    <s v="先锋"/>
    <n v="5"/>
    <s v="默契"/>
    <s v="精英化2"/>
    <s v="贸易站"/>
    <e v="#N/A"/>
    <s v="当与能天使在同一个贸易站时，心情每小时消耗-0.3"/>
  </r>
  <r>
    <x v="75"/>
    <n v="0"/>
    <s v="辅助"/>
    <n v="5"/>
    <s v="喀兰圣女"/>
    <s v="初始携带"/>
    <s v="宿舍"/>
    <e v="#N/A"/>
    <s v="进驻宿舍时，使该宿舍内除自身以外心情未满的某个干员每小时恢复+0.5（同种效果取最高）；同时自身心情每小时回复+0.25"/>
  </r>
  <r>
    <x v="75"/>
    <n v="0"/>
    <s v="辅助"/>
    <n v="5"/>
    <s v="辅助专精·β"/>
    <s v="精英化2"/>
    <s v="训练室"/>
    <e v="#N/A"/>
    <s v="进驻训练室时，辅助干员的专精技能训练速度+50%"/>
  </r>
  <r>
    <x v="76"/>
    <n v="9"/>
    <s v="近卫"/>
    <n v="6"/>
    <s v="德才兼备"/>
    <s v="初始携带"/>
    <s v="控制中枢"/>
    <e v="#N/A"/>
    <s v="进驻控制中枢时，控制中枢内每个龙门近卫局干员，可使控制中枢内所有干员的心情每小时消耗-0.05"/>
  </r>
  <r>
    <x v="76"/>
    <n v="9"/>
    <s v="近卫"/>
    <n v="6"/>
    <s v="警司"/>
    <s v="精英化2"/>
    <s v="会客室"/>
    <e v="#N/A"/>
    <s v="进驻会客室时，线索收集速度提升25%"/>
  </r>
  <r>
    <x v="77"/>
    <n v="9"/>
    <s v="近卫"/>
    <n v="4"/>
    <s v="技巧理论"/>
    <s v="初始携带"/>
    <s v="加工站"/>
    <e v="#N/A"/>
    <s v="进驻加工站加工技巧概要时，副产品的产出概率提升70%"/>
  </r>
  <r>
    <x v="77"/>
    <n v="9"/>
    <s v="近卫"/>
    <n v="4"/>
    <s v="订单分发·β"/>
    <s v="精英化1"/>
    <s v="贸易站"/>
    <e v="#N/A"/>
    <s v="进驻贸易站时，订单获取效率+30%"/>
  </r>
  <r>
    <x v="78"/>
    <n v="0"/>
    <s v="近卫"/>
    <n v="5"/>
    <s v="技巧理论"/>
    <s v="初始携带"/>
    <s v="加工站"/>
    <e v="#N/A"/>
    <s v="进驻加工站加工技巧概要时，副产品的产出概率提升70%"/>
  </r>
  <r>
    <x v="78"/>
    <n v="0"/>
    <s v="近卫"/>
    <n v="5"/>
    <s v="烹饪"/>
    <s v="精英化2"/>
    <s v="宿舍"/>
    <e v="#N/A"/>
    <s v="进驻宿舍时，使该宿舍内除自身以外心情未满的某个干员每小时恢复+0.35（同种效果取最高）；同时自身心情每小时恢复+0.35"/>
  </r>
  <r>
    <x v="79"/>
    <n v="9"/>
    <s v="重装"/>
    <n v="3"/>
    <s v="能工巧匠"/>
    <s v="初始携带"/>
    <s v="加工站"/>
    <e v="#N/A"/>
    <s v="进驻加工站加工任意类材料时，副产品的产出概率提升50%"/>
  </r>
  <r>
    <x v="79"/>
    <n v="9"/>
    <s v="重装"/>
    <n v="3"/>
    <s v="金属工艺·α"/>
    <s v="精英化1"/>
    <s v="制造站"/>
    <e v="#N/A"/>
    <s v="进驻制造站时，贵金属类配方的生产力+30%"/>
  </r>
  <r>
    <x v="80"/>
    <n v="9"/>
    <s v="狙击"/>
    <n v="4"/>
    <s v="线索搜集·β"/>
    <s v="初始携带"/>
    <s v="会客室"/>
    <e v="#N/A"/>
    <s v="进驻会客室时，线索搜集速度+20%"/>
  </r>
  <r>
    <x v="80"/>
    <n v="9"/>
    <s v="狙击"/>
    <n v="4"/>
    <s v="作战指导录像"/>
    <s v="精英化1"/>
    <s v="制造站"/>
    <e v="#N/A"/>
    <s v="进驻制造站时，作战记录类配方的生产力+30%"/>
  </r>
  <r>
    <x v="81"/>
    <n v="9"/>
    <s v="医疗"/>
    <n v="5"/>
    <s v="莱茵科技·α"/>
    <s v="初始携带"/>
    <s v="制造站"/>
    <s v="白面鸮"/>
    <s v="进驻制造站时，生产力+15%"/>
  </r>
  <r>
    <x v="81"/>
    <n v="8"/>
    <s v="医疗"/>
    <n v="5"/>
    <s v="莱茵科技·β"/>
    <s v="精英化2"/>
    <s v="制造站"/>
    <s v="白面鸮"/>
    <s v="进驻制造站时，生产力+25%（精英化2）"/>
  </r>
  <r>
    <x v="82"/>
    <n v="9"/>
    <s v="狙击"/>
    <n v="5"/>
    <s v="狙击专精·α"/>
    <s v="初始携带"/>
    <s v="训练室"/>
    <e v="#N/A"/>
    <s v="进驻训练室协助位时，狙击干员的专精技能训练速度+30%"/>
  </r>
  <r>
    <x v="82"/>
    <n v="7"/>
    <s v="狙击"/>
    <n v="5"/>
    <m/>
    <s v="精英化2"/>
    <s v="训练室"/>
    <e v="#N/A"/>
    <s v="进驻训练室协助位时，狙击干员的专精技能训练速度+50%（精英化2）"/>
  </r>
  <r>
    <x v="83"/>
    <n v="9"/>
    <s v="特种"/>
    <n v="4"/>
    <s v="线索搜集·β"/>
    <s v="初始携带"/>
    <s v="会客室"/>
    <e v="#N/A"/>
    <s v="进驻会客室时，线索搜集速度+20%"/>
  </r>
  <r>
    <x v="83"/>
    <n v="9"/>
    <s v="特种"/>
    <n v="4"/>
    <s v="谈判"/>
    <s v="精英化1"/>
    <s v="贸易站"/>
    <e v="#N/A"/>
    <s v="进驻贸易站时，订单上限+3，每小时心情消耗-0.25"/>
  </r>
  <r>
    <x v="84"/>
    <n v="9"/>
    <s v="医疗"/>
    <n v="3"/>
    <s v="善解人意"/>
    <s v="初始携带"/>
    <s v="宿舍"/>
    <e v="#N/A"/>
    <s v="进驻宿舍时，使该宿舍除自身以外心情未满的某个干员每小时恢复+0.55（同种效果取最高）"/>
  </r>
  <r>
    <x v="84"/>
    <n v="6"/>
    <s v="医疗"/>
    <n v="3"/>
    <s v="药理学"/>
    <s v="精英化1"/>
    <s v="加工站"/>
    <e v="#N/A"/>
    <s v="进驻加工站加工精英材料时，副产品的产出概率提升75%"/>
  </r>
  <r>
    <x v="85"/>
    <n v="1"/>
    <s v="辅助"/>
    <n v="6"/>
    <s v="线索搜集·α"/>
    <s v="初始携带"/>
    <s v="会客室"/>
    <e v="#N/A"/>
    <s v="进驻会客室时，线索搜集速度+10%"/>
  </r>
  <r>
    <x v="85"/>
    <n v="9"/>
    <s v="辅助"/>
    <n v="6"/>
    <m/>
    <s v="精英化2"/>
    <s v="会客室"/>
    <e v="#N/A"/>
    <s v="进驻会客室时，线索搜集速度+10%，且更容易获得罗德岛制药线索（精英化2）"/>
  </r>
  <r>
    <x v="86"/>
    <n v="9"/>
    <s v="狙击"/>
    <n v="3"/>
    <s v="订单分发·α"/>
    <s v="初始携带"/>
    <s v="贸易站"/>
    <e v="#N/A"/>
    <s v="进驻贸易站时，订单获取效率+20%"/>
  </r>
  <r>
    <x v="86"/>
    <n v="9"/>
    <s v="狙击"/>
    <n v="3"/>
    <s v="能工巧匠"/>
    <s v="精英化1"/>
    <s v="加工站"/>
    <e v="#N/A"/>
    <s v="进驻加工站加工任意类材料时，副产品的产出概率提升50%"/>
  </r>
  <r>
    <x v="87"/>
    <n v="0"/>
    <s v="术师"/>
    <n v="6"/>
    <s v="火山学家"/>
    <s v="初始携带"/>
    <s v="制造站"/>
    <e v="#N/A"/>
    <s v="进驻制造站时，源石类配方的生产力+35%"/>
  </r>
  <r>
    <x v="87"/>
    <n v="0"/>
    <s v="术师"/>
    <n v="6"/>
    <s v="天灾信使·β"/>
    <s v="精英化2"/>
    <s v="人力办公室"/>
    <e v="#N/A"/>
    <s v="进驻人力办公室时，人脉资源的累计速度+45%"/>
  </r>
  <r>
    <x v="88"/>
    <n v="9"/>
    <s v="近卫"/>
    <n v="4"/>
    <s v="专注·β"/>
    <s v="初始携带"/>
    <s v="加工站"/>
    <e v="#N/A"/>
    <s v="进驻加工站加工任意材料时，副产品的产出概率提升60%"/>
  </r>
  <r>
    <x v="88"/>
    <n v="6"/>
    <s v="近卫"/>
    <n v="4"/>
    <s v="独处"/>
    <s v="精英化1"/>
    <s v="宿舍"/>
    <e v="#N/A"/>
    <s v="进驻宿舍时，自身心情每小时恢复+0.7"/>
  </r>
  <r>
    <x v="89"/>
    <n v="9"/>
    <s v="特种"/>
    <n v="4"/>
    <s v="工程学"/>
    <s v="初始携带"/>
    <s v="加工站"/>
    <e v="#N/A"/>
    <s v="进驻加工站加工基建材料时，副产品的产出概率提升70%"/>
  </r>
  <r>
    <x v="89"/>
    <n v="9"/>
    <s v="特种"/>
    <n v="4"/>
    <s v="设备维护"/>
    <s v="精英化1"/>
    <s v="发电站"/>
    <e v="#N/A"/>
    <s v="当进驻发电站时，无人机每小时恢复速度+15%"/>
  </r>
  <r>
    <x v="90"/>
    <n v="9"/>
    <s v="术师"/>
    <n v="5"/>
    <s v="合作协议"/>
    <s v="初始携带"/>
    <s v="控制中枢"/>
    <e v="#N/A"/>
    <s v="进驻控制中枢时，所有贸易站订单效率+7%"/>
  </r>
  <r>
    <x v="90"/>
    <n v="8"/>
    <s v="术师"/>
    <n v="5"/>
    <s v="小提琴独奏"/>
    <s v="精英化2"/>
    <s v="宿舍"/>
    <e v="#N/A"/>
    <s v="进驻宿舍时，该宿舍内所有干员心情每小时恢复+0.15（同种效果取最高）"/>
  </r>
  <r>
    <x v="91"/>
    <n v="9"/>
    <s v="医疗"/>
    <n v="1"/>
    <s v="备用能源"/>
    <s v="初始携带"/>
    <s v="发电站"/>
    <e v="#N/A"/>
    <s v="当进驻发电站时，无人机每小时恢复速度+10%"/>
  </r>
  <r>
    <x v="91"/>
    <n v="9"/>
    <s v="医疗"/>
    <n v="1"/>
    <s v="医疗服务"/>
    <s v="等级30级"/>
    <s v="宿舍"/>
    <e v="#N/A"/>
    <s v="进驻宿舍时，使该宿舍内除自身以外心情未满的某个干员每小时恢复+0.65(同种效果取最高）"/>
  </r>
  <r>
    <x v="92"/>
    <n v="0"/>
    <s v="近卫"/>
    <n v="1"/>
    <s v="备用能源"/>
    <s v="初始携带"/>
    <s v="发电站"/>
    <e v="#N/A"/>
    <s v="当进驻发电站时，无人机每小时恢复速度+10%"/>
  </r>
  <r>
    <x v="92"/>
    <n v="0"/>
    <s v="近卫"/>
    <n v="1"/>
    <s v="作战指导录像"/>
    <s v="等级30级"/>
    <s v="制造站"/>
    <e v="#N/A"/>
    <s v="进驻制造站时，作战记录类配方的生产力+30%"/>
  </r>
  <r>
    <x v="93"/>
    <n v="9"/>
    <s v="术师"/>
    <n v="2"/>
    <s v="线索搜集·β"/>
    <s v="初始携带"/>
    <s v="会客室"/>
    <e v="#N/A"/>
    <s v="进驻会客室时，线索搜集速度+20%"/>
  </r>
  <r>
    <x v="93"/>
    <n v="9"/>
    <s v="术师"/>
    <n v="2"/>
    <s v="特训记录"/>
    <s v="等级30"/>
    <s v="加工站"/>
    <e v="#N/A"/>
    <s v="进驻加工站加工芯片时，副产品的产出概率提升70％"/>
  </r>
  <r>
    <x v="94"/>
    <n v="9"/>
    <s v="近卫"/>
    <n v="6"/>
    <s v="超脱"/>
    <s v="初始携带"/>
    <s v="宿舍"/>
    <e v="#N/A"/>
    <s v="进驻宿舍时，自身心情每小时恢复+0.55"/>
  </r>
  <r>
    <x v="94"/>
    <n v="9"/>
    <s v="近卫"/>
    <n v="6"/>
    <s v="挣脱"/>
    <s v="精英化1"/>
    <s v="宿舍"/>
    <e v="#N/A"/>
    <s v="进驻宿舍时，该宿舍内所有干员的心情每小时恢复+0.1"/>
  </r>
  <r>
    <x v="94"/>
    <n v="8"/>
    <s v="近卫"/>
    <n v="6"/>
    <s v="解脱"/>
    <s v="精英化2"/>
    <s v="宿舍"/>
    <e v="#N/A"/>
    <s v="进驻宿舍时，自身心情每小时恢复+0.55，该宿舍内所有干员的心情每小时恢复+0.1（同种效果取最高）"/>
  </r>
  <r>
    <x v="95"/>
    <n v="9"/>
    <s v="重装"/>
    <n v="4"/>
    <s v="重装专精·α"/>
    <s v="初始携带"/>
    <s v="训练室"/>
    <e v="#N/A"/>
    <s v="进驻训练室协助位时，重装干员的专精技能训练速度+30%"/>
  </r>
  <r>
    <x v="95"/>
    <n v="9"/>
    <s v="重装"/>
    <n v="4"/>
    <s v="零食网络"/>
    <s v="精英化1"/>
    <s v="控制中枢"/>
    <e v="#N/A"/>
    <s v="进驻控制中枢时，控制中枢内所有干员心情每小时消耗-0.05"/>
  </r>
  <r>
    <x v="96"/>
    <n v="9"/>
    <s v="医疗"/>
    <n v="5"/>
    <s v="学者"/>
    <s v="初始携带"/>
    <s v="加工站"/>
    <s v="锡兰"/>
    <s v="进驻加工站加工精英材料时，副产品的产出概率提升80%"/>
  </r>
  <r>
    <x v="96"/>
    <n v="7"/>
    <s v="医疗"/>
    <n v="5"/>
    <s v="源石研究"/>
    <s v="精英化2"/>
    <s v="制造站"/>
    <s v="锡兰"/>
    <s v="进驻制造站时，源石类配方的生产力+35%"/>
  </r>
  <r>
    <x v="97"/>
    <n v="9"/>
    <s v="医疗"/>
    <n v="5"/>
    <s v="医疗专精·α"/>
    <s v="初始携带"/>
    <s v="训练室"/>
    <e v="#N/A"/>
    <s v="进驻训练室协助位时，医疗干员的专精技能训练速度+30%"/>
  </r>
  <r>
    <x v="97"/>
    <n v="9"/>
    <s v="医疗"/>
    <n v="5"/>
    <s v="药理学·β"/>
    <s v="精英化1"/>
    <s v="加工站"/>
    <e v="#N/A"/>
    <s v="进驻加工站加工精英材料时，副产品的产出概率提升80%"/>
  </r>
  <r>
    <x v="98"/>
    <n v="9"/>
    <s v="辅助"/>
    <n v="5"/>
    <s v="电磁充能·α"/>
    <s v="初始携带"/>
    <s v="发电站"/>
    <e v="#N/A"/>
    <s v="进驻发电站时，无人机每小时恢复速度+10%"/>
  </r>
  <r>
    <x v="98"/>
    <n v="7"/>
    <s v="辅助"/>
    <n v="5"/>
    <s v="电磁充能·β"/>
    <s v="精英化2"/>
    <s v="发电站"/>
    <e v="#N/A"/>
    <s v="进驻发电站时，无人机每小时恢复速度+15%"/>
  </r>
  <r>
    <x v="99"/>
    <n v="9"/>
    <s v="狙击"/>
    <n v="4"/>
    <s v="拾荒者"/>
    <s v="初始携带"/>
    <s v="制造站"/>
    <e v="#N/A"/>
    <s v="进驻制造站时，仓库容量上限+8，心情每小时消耗-0.25"/>
  </r>
  <r>
    <x v="99"/>
    <n v="7"/>
    <s v="狙击"/>
    <n v="4"/>
    <s v="回收利用"/>
    <s v="精英化1"/>
    <s v="制造站"/>
    <e v="#N/A"/>
    <s v="进驻制造站时，当前制造站内干员提升的每格仓库容量，提供2%生产力"/>
  </r>
  <r>
    <x v="100"/>
    <n v="0"/>
    <s v="狙击"/>
    <n v="5"/>
    <s v="狙击专精·α"/>
    <s v="初始携带"/>
    <s v="训练室"/>
    <e v="#N/A"/>
    <s v="进驻训练室协助位时，狙击干员的专精技能训练速度+30%"/>
  </r>
  <r>
    <x v="100"/>
    <n v="0"/>
    <s v="狙击"/>
    <n v="5"/>
    <s v="清理委托"/>
    <s v="精英化2"/>
    <s v="控制中枢"/>
    <e v="#N/A"/>
    <m/>
  </r>
  <r>
    <x v="101"/>
    <n v="9"/>
    <s v="近卫"/>
    <n v="5"/>
    <s v="技巧概论"/>
    <s v="初始携带"/>
    <s v="加工站"/>
    <e v="#N/A"/>
    <s v="进驻加工站加工技巧概要时，副产品的产出概率提升70%"/>
  </r>
  <r>
    <x v="102"/>
    <n v="0"/>
    <s v="辅助"/>
    <n v="6"/>
    <s v="多功能测绘仪"/>
    <s v="初始携带"/>
    <s v="加工站"/>
    <e v="#N/A"/>
    <s v="进驻加工站加工任意类材料时，副产品的产出概率提升50%"/>
  </r>
  <r>
    <x v="102"/>
    <n v="0"/>
    <s v="辅助"/>
    <n v="6"/>
    <s v="龙腾式无人机"/>
    <s v="精英化2"/>
    <s v="加工站"/>
    <e v="#N/A"/>
    <s v="进驻加工站加工任意类材料时，心情消耗为4及以上的配方全部-2心情消耗"/>
  </r>
  <r>
    <x v="103"/>
    <m/>
    <s v="狙击"/>
    <m/>
    <s v="沏茶"/>
    <s v="初始携带"/>
    <s v="宿舍"/>
    <m/>
    <s v="进驻宿舍时，使该宿舍内除自身以外心情未满的某个干员每小时恢复+0.55 (同种效果取最高，且不计入额外效果) ,如果目标是锡兰，则恢复效果额外+0.45"/>
  </r>
  <r>
    <x v="103"/>
    <m/>
    <s v="狙击"/>
    <m/>
    <s v="黑矢"/>
    <s v="精英化2"/>
    <s v="训练室"/>
    <m/>
    <s v="进驻训练室协助位时，狙击干员的专精技能训练速度+60%"/>
  </r>
  <r>
    <x v="104"/>
    <m/>
    <s v="狙击"/>
    <m/>
    <s v="线索搜集·β"/>
    <s v="初始携带"/>
    <s v="会客室"/>
    <m/>
    <s v="进驻会客室时，线索搜集速度提升20%"/>
  </r>
  <r>
    <x v="104"/>
    <m/>
    <s v="狙击"/>
    <m/>
    <s v="皇家探员（自称）"/>
    <s v="精英化1"/>
    <s v="会客室"/>
    <m/>
    <s v="进驻会客室时，更容易获得企鹅物流线索"/>
  </r>
  <r>
    <x v="105"/>
    <m/>
    <s v="术师"/>
    <m/>
    <s v="线索搜集·α"/>
    <s v="初始携带"/>
    <s v="会客室"/>
    <m/>
    <s v="进驻会客室时，线索搜集速度提升10%"/>
  </r>
  <r>
    <x v="105"/>
    <m/>
    <s v="术师"/>
    <m/>
    <s v="信使·企鹅物流"/>
    <s v="精英化2"/>
    <s v="会客室"/>
    <m/>
    <s v="进驻会客室时，线索搜集速度提升10%，且更容易获得企鹅物流线索"/>
  </r>
  <r>
    <x v="106"/>
    <m/>
    <s v="先锋"/>
    <m/>
    <s v="独处"/>
    <s v="初始获得"/>
    <s v="宿舍"/>
    <m/>
    <s v="进驻宿舍时，自身心情每小时回复+0.7"/>
  </r>
  <r>
    <x v="106"/>
    <m/>
    <s v="先锋"/>
    <m/>
    <s v="替身"/>
    <s v="精英化2"/>
    <s v="控制中枢"/>
    <m/>
    <s v="进驻控制中枢时，控制中枢内所有干员的心情每小时消耗-0.05"/>
  </r>
  <r>
    <x v="107"/>
    <m/>
    <s v="先锋"/>
    <m/>
    <s v="谈判"/>
    <s v="初始携带"/>
    <s v="贸易站"/>
    <m/>
    <s v="进驻贸易站时，订单上限+3，心情每小时消耗-0.25"/>
  </r>
  <r>
    <x v="107"/>
    <m/>
    <s v="先锋"/>
    <m/>
    <s v="领袖"/>
    <s v="精英化1"/>
    <s v="宿舍"/>
    <m/>
    <s v="进驻宿舍时，该宿舍内所有干员的心情每小时恢复+0.15（同种效果取最高）"/>
  </r>
  <r>
    <x v="108"/>
    <m/>
    <s v="重装"/>
    <m/>
    <s v="峯驰物流"/>
    <s v="初始携带"/>
    <s v="贸易站"/>
    <m/>
    <s v="进驻贸易站时，订单获取效率+20%"/>
  </r>
  <r>
    <x v="108"/>
    <m/>
    <s v="重装"/>
    <m/>
    <s v="少当家"/>
    <s v="精英化2"/>
    <s v="贸易站"/>
    <m/>
    <s v="进驻贸易站时，订单获取效率+30%，且订单上限+1"/>
  </r>
  <r>
    <x v="109"/>
    <m/>
    <s v="医疗"/>
    <m/>
    <s v="线索搜集·α"/>
    <s v="初始携带"/>
    <s v="会客室"/>
    <m/>
    <s v="进驻会客室时，线索搜集速度提升10%"/>
  </r>
  <r>
    <x v="109"/>
    <m/>
    <s v="医疗"/>
    <m/>
    <s v="没落贵族"/>
    <s v="精英化2"/>
    <s v="会客室"/>
    <m/>
    <s v="进驻会客室时，线索搜集速度提升10%，且更容易获得格拉斯哥帮线索"/>
  </r>
  <r>
    <x v="110"/>
    <m/>
    <s v="特种"/>
    <m/>
    <s v="团队精神"/>
    <s v="初始携带"/>
    <s v="制造站"/>
    <m/>
    <s v="进驻制造站时，消除当前制造站内所有干员自身心情消耗的影响"/>
  </r>
  <r>
    <x v="110"/>
    <m/>
    <s v="特种"/>
    <m/>
    <s v="配合意识"/>
    <s v="精英化2"/>
    <s v="制造站"/>
    <m/>
    <s v="进驻制造站时，当前制造站内干员提供的每5%生产力，额外提供5%生产力，最多提供40%生产力"/>
  </r>
  <r>
    <x v="111"/>
    <m/>
    <s v="特种"/>
    <m/>
    <s v="WRITER"/>
    <s v="初始携带"/>
    <s v="人力办公室"/>
    <m/>
    <s v="进驻人力办公室时，人脉资源的累积速度+40%"/>
  </r>
  <r>
    <x v="111"/>
    <m/>
    <s v="特种"/>
    <m/>
    <s v="隐形的美食家"/>
    <s v="精英化1"/>
    <s v="宿舍"/>
    <m/>
    <s v="进驻宿舍时，自身心情每小时恢复+0.75"/>
  </r>
  <r>
    <x v="112"/>
    <m/>
    <s v="近卫"/>
    <m/>
    <s v="近卫专精·α"/>
    <s v="初始携带"/>
    <s v="训练室"/>
    <m/>
    <s v="进驻训练室协助位时，近卫干员的专精技能训练速度+30%"/>
  </r>
  <r>
    <x v="112"/>
    <m/>
    <s v="近卫"/>
    <m/>
    <s v="近卫专精·β"/>
    <s v="精英化2"/>
    <s v="训练室"/>
    <m/>
    <s v="进驻训练室协助位时，近卫干员的专精技能训练速度+50%"/>
  </r>
  <r>
    <x v="101"/>
    <m/>
    <s v="近卫"/>
    <m/>
    <s v="技巧概论"/>
    <s v="初始携带"/>
    <s v="加工站"/>
    <m/>
    <s v="进驻加工站加工技巧概要时，副产品的产出概率提升70%"/>
  </r>
  <r>
    <x v="101"/>
    <m/>
    <s v="近卫"/>
    <m/>
    <s v="登峰造极"/>
    <s v="精英化2"/>
    <s v="加工站"/>
    <m/>
    <s v="进驻加工站加工技巧概要时，副产品的产出概率提升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1" applyNumberFormats="0" applyBorderFormats="0" applyFontFormats="0" applyPatternFormats="0" applyAlignmentFormats="0" applyWidthHeightFormats="1" dataCaption="值" updatedVersion="6" minRefreshableVersion="3" useAutoFormatting="1" createdVersion="5" indent="0" compact="0" outline="1" outlineData="1" compactData="0" multipleFieldFilters="0">
  <location ref="A3:A117" firstHeaderRow="1" firstDataRow="1" firstDataCol="1"/>
  <pivotFields count="9">
    <pivotField axis="axisRow" compact="0" showAll="0">
      <items count="114">
        <item x="93"/>
        <item x="92"/>
        <item x="91"/>
        <item x="90"/>
        <item x="89"/>
        <item x="88"/>
        <item x="87"/>
        <item x="86"/>
        <item x="85"/>
        <item x="84"/>
        <item x="83"/>
        <item x="82"/>
        <item x="81"/>
        <item x="80"/>
        <item x="108"/>
        <item x="79"/>
        <item x="78"/>
        <item x="112"/>
        <item x="77"/>
        <item x="76"/>
        <item x="75"/>
        <item x="74"/>
        <item x="73"/>
        <item x="72"/>
        <item x="71"/>
        <item x="70"/>
        <item x="69"/>
        <item x="68"/>
        <item x="67"/>
        <item x="98"/>
        <item x="66"/>
        <item x="65"/>
        <item x="94"/>
        <item x="64"/>
        <item x="103"/>
        <item x="63"/>
        <item x="62"/>
        <item x="61"/>
        <item x="99"/>
        <item x="60"/>
        <item x="110"/>
        <item x="59"/>
        <item x="58"/>
        <item x="95"/>
        <item x="57"/>
        <item x="56"/>
        <item x="55"/>
        <item x="54"/>
        <item x="53"/>
        <item x="52"/>
        <item x="51"/>
        <item x="50"/>
        <item x="49"/>
        <item x="48"/>
        <item x="47"/>
        <item x="46"/>
        <item x="45"/>
        <item x="44"/>
        <item x="43"/>
        <item x="42"/>
        <item x="102"/>
        <item x="41"/>
        <item x="104"/>
        <item x="40"/>
        <item x="39"/>
        <item x="38"/>
        <item x="105"/>
        <item x="37"/>
        <item x="36"/>
        <item x="35"/>
        <item x="34"/>
        <item x="33"/>
        <item x="32"/>
        <item x="31"/>
        <item x="30"/>
        <item x="29"/>
        <item x="28"/>
        <item x="27"/>
        <item x="26"/>
        <item x="25"/>
        <item x="24"/>
        <item x="23"/>
        <item x="22"/>
        <item x="100"/>
        <item x="97"/>
        <item x="107"/>
        <item x="21"/>
        <item x="20"/>
        <item x="19"/>
        <item x="109"/>
        <item x="106"/>
        <item x="96"/>
        <item x="18"/>
        <item x="17"/>
        <item x="16"/>
        <item x="15"/>
        <item x="14"/>
        <item x="101"/>
        <item x="13"/>
        <item x="12"/>
        <item x="11"/>
        <item x="10"/>
        <item x="9"/>
        <item x="8"/>
        <item x="111"/>
        <item x="7"/>
        <item x="6"/>
        <item x="5"/>
        <item x="4"/>
        <item x="3"/>
        <item x="2"/>
        <item x="1"/>
        <item x="0"/>
        <item t="default"/>
      </items>
    </pivotField>
    <pivotField compact="0" showAll="0"/>
    <pivotField compact="0" showAll="0"/>
    <pivotField compact="0" showAll="0"/>
    <pivotField compact="0" showAll="0"/>
    <pivotField compact="0" showAll="0"/>
    <pivotField compact="0" showAll="0"/>
    <pivotField compact="0" showAll="0"/>
    <pivotField compact="0" showAll="0"/>
  </pivotFields>
  <rowFields count="1">
    <field x="0"/>
  </rowFields>
  <rowItems count="11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117"/>
  <sheetViews>
    <sheetView tabSelected="1" topLeftCell="A4" workbookViewId="0">
      <selection activeCell="F105" sqref="F105"/>
    </sheetView>
  </sheetViews>
  <sheetFormatPr defaultColWidth="9" defaultRowHeight="14.25" x14ac:dyDescent="0.2"/>
  <cols>
    <col min="1" max="1" width="11" bestFit="1" customWidth="1"/>
  </cols>
  <sheetData>
    <row r="3" spans="1:1" x14ac:dyDescent="0.2">
      <c r="A3" s="43" t="s">
        <v>0</v>
      </c>
    </row>
    <row r="4" spans="1:1" x14ac:dyDescent="0.2">
      <c r="A4" t="s">
        <v>1</v>
      </c>
    </row>
    <row r="5" spans="1:1" x14ac:dyDescent="0.2">
      <c r="A5" t="s">
        <v>2</v>
      </c>
    </row>
    <row r="6" spans="1:1" x14ac:dyDescent="0.2">
      <c r="A6" t="s">
        <v>3</v>
      </c>
    </row>
    <row r="7" spans="1:1" x14ac:dyDescent="0.2">
      <c r="A7" t="s">
        <v>4</v>
      </c>
    </row>
    <row r="8" spans="1:1" x14ac:dyDescent="0.2">
      <c r="A8" t="s">
        <v>5</v>
      </c>
    </row>
    <row r="9" spans="1:1" x14ac:dyDescent="0.2">
      <c r="A9" t="s">
        <v>6</v>
      </c>
    </row>
    <row r="10" spans="1:1" x14ac:dyDescent="0.2">
      <c r="A10" t="s">
        <v>7</v>
      </c>
    </row>
    <row r="11" spans="1:1" x14ac:dyDescent="0.2">
      <c r="A11" t="s">
        <v>8</v>
      </c>
    </row>
    <row r="12" spans="1:1" x14ac:dyDescent="0.2">
      <c r="A12" t="s">
        <v>9</v>
      </c>
    </row>
    <row r="13" spans="1:1" x14ac:dyDescent="0.2">
      <c r="A13" t="s">
        <v>10</v>
      </c>
    </row>
    <row r="14" spans="1:1" x14ac:dyDescent="0.2">
      <c r="A14" t="s">
        <v>11</v>
      </c>
    </row>
    <row r="15" spans="1:1" x14ac:dyDescent="0.2">
      <c r="A15" t="s">
        <v>12</v>
      </c>
    </row>
    <row r="16" spans="1:1" x14ac:dyDescent="0.2">
      <c r="A16" t="s">
        <v>13</v>
      </c>
    </row>
    <row r="17" spans="1:1" x14ac:dyDescent="0.2">
      <c r="A17" t="s">
        <v>14</v>
      </c>
    </row>
    <row r="18" spans="1:1" x14ac:dyDescent="0.2">
      <c r="A18" t="s">
        <v>15</v>
      </c>
    </row>
    <row r="19" spans="1:1" x14ac:dyDescent="0.2">
      <c r="A19" t="s">
        <v>16</v>
      </c>
    </row>
    <row r="20" spans="1:1" x14ac:dyDescent="0.2">
      <c r="A20" t="s">
        <v>17</v>
      </c>
    </row>
    <row r="21" spans="1:1" x14ac:dyDescent="0.2">
      <c r="A21" t="s">
        <v>18</v>
      </c>
    </row>
    <row r="22" spans="1:1" x14ac:dyDescent="0.2">
      <c r="A22" t="s">
        <v>19</v>
      </c>
    </row>
    <row r="23" spans="1:1" x14ac:dyDescent="0.2">
      <c r="A23" t="s">
        <v>20</v>
      </c>
    </row>
    <row r="24" spans="1:1" x14ac:dyDescent="0.2">
      <c r="A24" t="s">
        <v>21</v>
      </c>
    </row>
    <row r="25" spans="1:1" x14ac:dyDescent="0.2">
      <c r="A25" t="s">
        <v>22</v>
      </c>
    </row>
    <row r="26" spans="1:1" x14ac:dyDescent="0.2">
      <c r="A26" t="s">
        <v>23</v>
      </c>
    </row>
    <row r="27" spans="1:1" x14ac:dyDescent="0.2">
      <c r="A27" t="s">
        <v>24</v>
      </c>
    </row>
    <row r="28" spans="1:1" x14ac:dyDescent="0.2">
      <c r="A28" t="s">
        <v>25</v>
      </c>
    </row>
    <row r="29" spans="1:1" x14ac:dyDescent="0.2">
      <c r="A29" t="s">
        <v>26</v>
      </c>
    </row>
    <row r="30" spans="1:1" x14ac:dyDescent="0.2">
      <c r="A30" t="s">
        <v>27</v>
      </c>
    </row>
    <row r="31" spans="1:1" x14ac:dyDescent="0.2">
      <c r="A31" t="s">
        <v>28</v>
      </c>
    </row>
    <row r="32" spans="1:1" x14ac:dyDescent="0.2">
      <c r="A32" t="s">
        <v>29</v>
      </c>
    </row>
    <row r="33" spans="1:1" x14ac:dyDescent="0.2">
      <c r="A33" t="s">
        <v>30</v>
      </c>
    </row>
    <row r="34" spans="1:1" x14ac:dyDescent="0.2">
      <c r="A34" t="s">
        <v>31</v>
      </c>
    </row>
    <row r="35" spans="1:1" x14ac:dyDescent="0.2">
      <c r="A35" t="s">
        <v>32</v>
      </c>
    </row>
    <row r="36" spans="1:1" x14ac:dyDescent="0.2">
      <c r="A36" t="s">
        <v>33</v>
      </c>
    </row>
    <row r="37" spans="1:1" x14ac:dyDescent="0.2">
      <c r="A37" t="s">
        <v>34</v>
      </c>
    </row>
    <row r="38" spans="1:1" x14ac:dyDescent="0.2">
      <c r="A38" t="s">
        <v>35</v>
      </c>
    </row>
    <row r="39" spans="1:1" x14ac:dyDescent="0.2">
      <c r="A39" t="s">
        <v>36</v>
      </c>
    </row>
    <row r="40" spans="1:1" x14ac:dyDescent="0.2">
      <c r="A40" t="s">
        <v>37</v>
      </c>
    </row>
    <row r="41" spans="1:1" x14ac:dyDescent="0.2">
      <c r="A41" t="s">
        <v>38</v>
      </c>
    </row>
    <row r="42" spans="1:1" x14ac:dyDescent="0.2">
      <c r="A42" t="s">
        <v>39</v>
      </c>
    </row>
    <row r="43" spans="1:1" x14ac:dyDescent="0.2">
      <c r="A43" t="s">
        <v>40</v>
      </c>
    </row>
    <row r="44" spans="1:1" x14ac:dyDescent="0.2">
      <c r="A44" t="s">
        <v>41</v>
      </c>
    </row>
    <row r="45" spans="1:1" x14ac:dyDescent="0.2">
      <c r="A45" t="s">
        <v>42</v>
      </c>
    </row>
    <row r="46" spans="1:1" x14ac:dyDescent="0.2">
      <c r="A46" t="s">
        <v>43</v>
      </c>
    </row>
    <row r="47" spans="1:1" x14ac:dyDescent="0.2">
      <c r="A47" t="s">
        <v>44</v>
      </c>
    </row>
    <row r="48" spans="1:1" x14ac:dyDescent="0.2">
      <c r="A48" t="s">
        <v>45</v>
      </c>
    </row>
    <row r="49" spans="1:1" x14ac:dyDescent="0.2">
      <c r="A49" t="s">
        <v>46</v>
      </c>
    </row>
    <row r="50" spans="1:1" x14ac:dyDescent="0.2">
      <c r="A50" t="s">
        <v>47</v>
      </c>
    </row>
    <row r="51" spans="1:1" x14ac:dyDescent="0.2">
      <c r="A51" t="s">
        <v>48</v>
      </c>
    </row>
    <row r="52" spans="1:1" x14ac:dyDescent="0.2">
      <c r="A52" t="s">
        <v>49</v>
      </c>
    </row>
    <row r="53" spans="1:1" x14ac:dyDescent="0.2">
      <c r="A53" t="s">
        <v>50</v>
      </c>
    </row>
    <row r="54" spans="1:1" x14ac:dyDescent="0.2">
      <c r="A54" t="s">
        <v>51</v>
      </c>
    </row>
    <row r="55" spans="1:1" x14ac:dyDescent="0.2">
      <c r="A55" t="s">
        <v>52</v>
      </c>
    </row>
    <row r="56" spans="1:1" x14ac:dyDescent="0.2">
      <c r="A56" t="s">
        <v>53</v>
      </c>
    </row>
    <row r="57" spans="1:1" x14ac:dyDescent="0.2">
      <c r="A57" t="s">
        <v>54</v>
      </c>
    </row>
    <row r="58" spans="1:1" x14ac:dyDescent="0.2">
      <c r="A58" t="s">
        <v>55</v>
      </c>
    </row>
    <row r="59" spans="1:1" x14ac:dyDescent="0.2">
      <c r="A59" t="s">
        <v>56</v>
      </c>
    </row>
    <row r="60" spans="1:1" x14ac:dyDescent="0.2">
      <c r="A60" t="s">
        <v>57</v>
      </c>
    </row>
    <row r="61" spans="1:1" x14ac:dyDescent="0.2">
      <c r="A61" t="s">
        <v>58</v>
      </c>
    </row>
    <row r="62" spans="1:1" x14ac:dyDescent="0.2">
      <c r="A62" t="s">
        <v>59</v>
      </c>
    </row>
    <row r="63" spans="1:1" x14ac:dyDescent="0.2">
      <c r="A63" t="s">
        <v>60</v>
      </c>
    </row>
    <row r="64" spans="1:1" x14ac:dyDescent="0.2">
      <c r="A64" t="s">
        <v>61</v>
      </c>
    </row>
    <row r="65" spans="1:1" x14ac:dyDescent="0.2">
      <c r="A65" t="s">
        <v>62</v>
      </c>
    </row>
    <row r="66" spans="1:1" x14ac:dyDescent="0.2">
      <c r="A66" t="s">
        <v>63</v>
      </c>
    </row>
    <row r="67" spans="1:1" x14ac:dyDescent="0.2">
      <c r="A67" t="s">
        <v>64</v>
      </c>
    </row>
    <row r="68" spans="1:1" x14ac:dyDescent="0.2">
      <c r="A68" t="s">
        <v>65</v>
      </c>
    </row>
    <row r="69" spans="1:1" x14ac:dyDescent="0.2">
      <c r="A69" t="s">
        <v>66</v>
      </c>
    </row>
    <row r="70" spans="1:1" x14ac:dyDescent="0.2">
      <c r="A70" t="s">
        <v>67</v>
      </c>
    </row>
    <row r="71" spans="1:1" x14ac:dyDescent="0.2">
      <c r="A71" t="s">
        <v>68</v>
      </c>
    </row>
    <row r="72" spans="1:1" x14ac:dyDescent="0.2">
      <c r="A72" t="s">
        <v>69</v>
      </c>
    </row>
    <row r="73" spans="1:1" x14ac:dyDescent="0.2">
      <c r="A73" t="s">
        <v>70</v>
      </c>
    </row>
    <row r="74" spans="1:1" x14ac:dyDescent="0.2">
      <c r="A74" t="s">
        <v>71</v>
      </c>
    </row>
    <row r="75" spans="1:1" x14ac:dyDescent="0.2">
      <c r="A75" t="s">
        <v>72</v>
      </c>
    </row>
    <row r="76" spans="1:1" x14ac:dyDescent="0.2">
      <c r="A76" t="s">
        <v>73</v>
      </c>
    </row>
    <row r="77" spans="1:1" x14ac:dyDescent="0.2">
      <c r="A77" t="s">
        <v>74</v>
      </c>
    </row>
    <row r="78" spans="1:1" x14ac:dyDescent="0.2">
      <c r="A78" t="s">
        <v>75</v>
      </c>
    </row>
    <row r="79" spans="1:1" x14ac:dyDescent="0.2">
      <c r="A79" t="s">
        <v>76</v>
      </c>
    </row>
    <row r="80" spans="1:1" x14ac:dyDescent="0.2">
      <c r="A80" t="s">
        <v>77</v>
      </c>
    </row>
    <row r="81" spans="1:1" x14ac:dyDescent="0.2">
      <c r="A81" t="s">
        <v>78</v>
      </c>
    </row>
    <row r="82" spans="1:1" x14ac:dyDescent="0.2">
      <c r="A82" t="s">
        <v>79</v>
      </c>
    </row>
    <row r="83" spans="1:1" x14ac:dyDescent="0.2">
      <c r="A83" t="s">
        <v>80</v>
      </c>
    </row>
    <row r="84" spans="1:1" x14ac:dyDescent="0.2">
      <c r="A84" t="s">
        <v>81</v>
      </c>
    </row>
    <row r="85" spans="1:1" x14ac:dyDescent="0.2">
      <c r="A85" t="s">
        <v>82</v>
      </c>
    </row>
    <row r="86" spans="1:1" x14ac:dyDescent="0.2">
      <c r="A86" t="s">
        <v>83</v>
      </c>
    </row>
    <row r="87" spans="1:1" x14ac:dyDescent="0.2">
      <c r="A87" t="s">
        <v>84</v>
      </c>
    </row>
    <row r="88" spans="1:1" x14ac:dyDescent="0.2">
      <c r="A88" t="s">
        <v>85</v>
      </c>
    </row>
    <row r="89" spans="1:1" x14ac:dyDescent="0.2">
      <c r="A89" t="s">
        <v>86</v>
      </c>
    </row>
    <row r="90" spans="1:1" x14ac:dyDescent="0.2">
      <c r="A90" t="s">
        <v>87</v>
      </c>
    </row>
    <row r="91" spans="1:1" x14ac:dyDescent="0.2">
      <c r="A91" t="s">
        <v>88</v>
      </c>
    </row>
    <row r="92" spans="1:1" x14ac:dyDescent="0.2">
      <c r="A92" t="s">
        <v>89</v>
      </c>
    </row>
    <row r="93" spans="1:1" x14ac:dyDescent="0.2">
      <c r="A93" t="s">
        <v>90</v>
      </c>
    </row>
    <row r="94" spans="1:1" x14ac:dyDescent="0.2">
      <c r="A94" t="s">
        <v>91</v>
      </c>
    </row>
    <row r="95" spans="1:1" x14ac:dyDescent="0.2">
      <c r="A95" t="s">
        <v>92</v>
      </c>
    </row>
    <row r="96" spans="1:1" x14ac:dyDescent="0.2">
      <c r="A96" t="s">
        <v>93</v>
      </c>
    </row>
    <row r="97" spans="1:1" x14ac:dyDescent="0.2">
      <c r="A97" t="s">
        <v>94</v>
      </c>
    </row>
    <row r="98" spans="1:1" x14ac:dyDescent="0.2">
      <c r="A98" t="s">
        <v>95</v>
      </c>
    </row>
    <row r="99" spans="1:1" x14ac:dyDescent="0.2">
      <c r="A99" t="s">
        <v>96</v>
      </c>
    </row>
    <row r="100" spans="1:1" x14ac:dyDescent="0.2">
      <c r="A100" t="s">
        <v>97</v>
      </c>
    </row>
    <row r="101" spans="1:1" x14ac:dyDescent="0.2">
      <c r="A101" t="s">
        <v>98</v>
      </c>
    </row>
    <row r="102" spans="1:1" x14ac:dyDescent="0.2">
      <c r="A102" t="s">
        <v>99</v>
      </c>
    </row>
    <row r="103" spans="1:1" x14ac:dyDescent="0.2">
      <c r="A103" t="s">
        <v>100</v>
      </c>
    </row>
    <row r="104" spans="1:1" x14ac:dyDescent="0.2">
      <c r="A104" t="s">
        <v>101</v>
      </c>
    </row>
    <row r="105" spans="1:1" x14ac:dyDescent="0.2">
      <c r="A105" t="s">
        <v>102</v>
      </c>
    </row>
    <row r="106" spans="1:1" x14ac:dyDescent="0.2">
      <c r="A106" t="s">
        <v>103</v>
      </c>
    </row>
    <row r="107" spans="1:1" x14ac:dyDescent="0.2">
      <c r="A107" t="s">
        <v>104</v>
      </c>
    </row>
    <row r="108" spans="1:1" x14ac:dyDescent="0.2">
      <c r="A108" t="s">
        <v>105</v>
      </c>
    </row>
    <row r="109" spans="1:1" x14ac:dyDescent="0.2">
      <c r="A109" t="s">
        <v>106</v>
      </c>
    </row>
    <row r="110" spans="1:1" x14ac:dyDescent="0.2">
      <c r="A110" t="s">
        <v>107</v>
      </c>
    </row>
    <row r="111" spans="1:1" x14ac:dyDescent="0.2">
      <c r="A111" t="s">
        <v>108</v>
      </c>
    </row>
    <row r="112" spans="1:1" x14ac:dyDescent="0.2">
      <c r="A112" t="s">
        <v>109</v>
      </c>
    </row>
    <row r="113" spans="1:1" x14ac:dyDescent="0.2">
      <c r="A113" t="s">
        <v>110</v>
      </c>
    </row>
    <row r="114" spans="1:1" x14ac:dyDescent="0.2">
      <c r="A114" t="s">
        <v>111</v>
      </c>
    </row>
    <row r="115" spans="1:1" x14ac:dyDescent="0.2">
      <c r="A115" t="s">
        <v>112</v>
      </c>
    </row>
    <row r="116" spans="1:1" x14ac:dyDescent="0.2">
      <c r="A116" t="s">
        <v>113</v>
      </c>
    </row>
    <row r="117" spans="1:1" x14ac:dyDescent="0.2">
      <c r="A117" t="s">
        <v>114</v>
      </c>
    </row>
  </sheetData>
  <phoneticPr fontId="13" type="noConversion"/>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6"/>
  <sheetViews>
    <sheetView workbookViewId="0">
      <selection activeCell="B15" sqref="B15"/>
    </sheetView>
  </sheetViews>
  <sheetFormatPr defaultColWidth="9" defaultRowHeight="14.25" x14ac:dyDescent="0.2"/>
  <cols>
    <col min="1" max="1" width="9" customWidth="1"/>
    <col min="2" max="2" width="13" customWidth="1"/>
    <col min="3" max="3" width="9" customWidth="1"/>
    <col min="4" max="4" width="12.5" customWidth="1"/>
    <col min="5" max="5" width="13" customWidth="1"/>
    <col min="6" max="6" width="7.125" customWidth="1"/>
    <col min="7" max="7" width="13" customWidth="1"/>
  </cols>
  <sheetData>
    <row r="1" spans="1:7" x14ac:dyDescent="0.2">
      <c r="A1" s="1" t="s">
        <v>465</v>
      </c>
      <c r="B1" s="1" t="s">
        <v>466</v>
      </c>
      <c r="C1" s="1" t="s">
        <v>467</v>
      </c>
      <c r="D1" s="1" t="s">
        <v>468</v>
      </c>
      <c r="E1" s="1" t="s">
        <v>469</v>
      </c>
      <c r="F1" s="1" t="s">
        <v>130</v>
      </c>
      <c r="G1" s="1" t="s">
        <v>470</v>
      </c>
    </row>
    <row r="2" spans="1:7" x14ac:dyDescent="0.2">
      <c r="A2" s="56" t="s">
        <v>471</v>
      </c>
      <c r="B2" s="1" t="s">
        <v>451</v>
      </c>
      <c r="C2" s="1">
        <v>1</v>
      </c>
      <c r="D2" s="1" t="s">
        <v>461</v>
      </c>
      <c r="E2" s="1">
        <v>2</v>
      </c>
      <c r="F2" s="1">
        <v>800</v>
      </c>
      <c r="G2" s="1">
        <v>1</v>
      </c>
    </row>
    <row r="3" spans="1:7" x14ac:dyDescent="0.2">
      <c r="A3" s="56"/>
      <c r="B3" s="1" t="s">
        <v>448</v>
      </c>
      <c r="C3" s="1">
        <v>1</v>
      </c>
      <c r="D3" s="1" t="s">
        <v>458</v>
      </c>
      <c r="E3" s="1">
        <v>2</v>
      </c>
      <c r="F3" s="1">
        <v>2400</v>
      </c>
      <c r="G3" s="1">
        <v>2</v>
      </c>
    </row>
    <row r="4" spans="1:7" x14ac:dyDescent="0.2">
      <c r="A4" s="56"/>
      <c r="B4" s="1" t="s">
        <v>445</v>
      </c>
      <c r="C4" s="1">
        <v>1</v>
      </c>
      <c r="D4" s="1" t="s">
        <v>455</v>
      </c>
      <c r="E4" s="1">
        <v>2</v>
      </c>
      <c r="F4" s="1">
        <v>7200</v>
      </c>
      <c r="G4" s="1">
        <v>4</v>
      </c>
    </row>
    <row r="5" spans="1:7" x14ac:dyDescent="0.2">
      <c r="A5" s="56"/>
      <c r="B5" s="1" t="s">
        <v>458</v>
      </c>
      <c r="C5" s="1">
        <v>1</v>
      </c>
      <c r="D5" s="1" t="s">
        <v>461</v>
      </c>
      <c r="E5" s="1">
        <v>3</v>
      </c>
      <c r="F5" s="1">
        <v>0</v>
      </c>
      <c r="G5" s="1">
        <v>2</v>
      </c>
    </row>
    <row r="6" spans="1:7" x14ac:dyDescent="0.2">
      <c r="A6" s="56"/>
      <c r="B6" s="1" t="s">
        <v>455</v>
      </c>
      <c r="C6" s="1">
        <v>1</v>
      </c>
      <c r="D6" s="1" t="s">
        <v>458</v>
      </c>
      <c r="E6" s="1">
        <v>3</v>
      </c>
      <c r="F6" s="1">
        <v>0</v>
      </c>
      <c r="G6" s="1">
        <v>4</v>
      </c>
    </row>
    <row r="7" spans="1:7" x14ac:dyDescent="0.2">
      <c r="A7" s="56" t="s">
        <v>472</v>
      </c>
      <c r="B7" s="1" t="s">
        <v>351</v>
      </c>
      <c r="C7" s="1">
        <v>1</v>
      </c>
      <c r="D7" s="1" t="s">
        <v>354</v>
      </c>
      <c r="E7" s="1">
        <v>3</v>
      </c>
      <c r="F7" s="1">
        <v>0</v>
      </c>
      <c r="G7" s="1">
        <v>1</v>
      </c>
    </row>
    <row r="8" spans="1:7" x14ac:dyDescent="0.2">
      <c r="A8" s="56"/>
      <c r="B8" s="1" t="s">
        <v>347</v>
      </c>
      <c r="C8" s="1">
        <v>1</v>
      </c>
      <c r="D8" s="1" t="s">
        <v>351</v>
      </c>
      <c r="E8" s="1">
        <v>3</v>
      </c>
      <c r="F8" s="1">
        <v>0</v>
      </c>
      <c r="G8" s="1">
        <v>2</v>
      </c>
    </row>
    <row r="9" spans="1:7" x14ac:dyDescent="0.2">
      <c r="A9" s="56" t="s">
        <v>134</v>
      </c>
      <c r="B9" s="1" t="s">
        <v>161</v>
      </c>
      <c r="C9" s="1">
        <v>1</v>
      </c>
      <c r="D9" s="1" t="s">
        <v>167</v>
      </c>
      <c r="E9" s="1">
        <v>3</v>
      </c>
      <c r="F9" s="1">
        <v>100</v>
      </c>
      <c r="G9" s="1">
        <v>1</v>
      </c>
    </row>
    <row r="10" spans="1:7" x14ac:dyDescent="0.2">
      <c r="A10" s="56"/>
      <c r="B10" s="1" t="s">
        <v>165</v>
      </c>
      <c r="C10" s="1">
        <v>1</v>
      </c>
      <c r="D10" s="1" t="s">
        <v>171</v>
      </c>
      <c r="E10" s="1">
        <v>3</v>
      </c>
      <c r="F10" s="1">
        <v>100</v>
      </c>
      <c r="G10" s="1">
        <v>1</v>
      </c>
    </row>
    <row r="11" spans="1:7" x14ac:dyDescent="0.2">
      <c r="A11" s="56"/>
      <c r="B11" s="1" t="s">
        <v>164</v>
      </c>
      <c r="C11" s="1">
        <v>1</v>
      </c>
      <c r="D11" s="1" t="s">
        <v>170</v>
      </c>
      <c r="E11" s="1">
        <v>3</v>
      </c>
      <c r="F11" s="1">
        <v>100</v>
      </c>
      <c r="G11" s="1">
        <v>1</v>
      </c>
    </row>
    <row r="12" spans="1:7" x14ac:dyDescent="0.2">
      <c r="A12" s="56"/>
      <c r="B12" s="1" t="s">
        <v>162</v>
      </c>
      <c r="C12" s="1">
        <v>1</v>
      </c>
      <c r="D12" s="1" t="s">
        <v>168</v>
      </c>
      <c r="E12" s="1">
        <v>3</v>
      </c>
      <c r="F12" s="1">
        <v>100</v>
      </c>
      <c r="G12" s="1">
        <v>1</v>
      </c>
    </row>
    <row r="13" spans="1:7" x14ac:dyDescent="0.2">
      <c r="A13" s="56"/>
      <c r="B13" s="1" t="s">
        <v>163</v>
      </c>
      <c r="C13" s="1">
        <v>1</v>
      </c>
      <c r="D13" s="1" t="s">
        <v>169</v>
      </c>
      <c r="E13" s="1">
        <v>3</v>
      </c>
      <c r="F13" s="1">
        <v>100</v>
      </c>
      <c r="G13" s="1">
        <v>1</v>
      </c>
    </row>
    <row r="14" spans="1:7" x14ac:dyDescent="0.2">
      <c r="A14" s="56"/>
      <c r="B14" s="1" t="s">
        <v>160</v>
      </c>
      <c r="C14" s="1">
        <v>1</v>
      </c>
      <c r="D14" s="1" t="s">
        <v>249</v>
      </c>
      <c r="E14" s="1">
        <v>3</v>
      </c>
      <c r="F14" s="1">
        <v>100</v>
      </c>
      <c r="G14" s="1">
        <v>1</v>
      </c>
    </row>
    <row r="15" spans="1:7" x14ac:dyDescent="0.2">
      <c r="A15" s="56" t="s">
        <v>133</v>
      </c>
      <c r="B15" s="1" t="s">
        <v>155</v>
      </c>
      <c r="C15" s="1">
        <v>1</v>
      </c>
      <c r="D15" s="1" t="s">
        <v>161</v>
      </c>
      <c r="E15" s="1">
        <v>4</v>
      </c>
      <c r="F15" s="1">
        <v>200</v>
      </c>
      <c r="G15" s="1">
        <v>2</v>
      </c>
    </row>
    <row r="16" spans="1:7" x14ac:dyDescent="0.2">
      <c r="A16" s="56"/>
      <c r="B16" s="1" t="s">
        <v>159</v>
      </c>
      <c r="C16" s="1">
        <v>1</v>
      </c>
      <c r="D16" s="1" t="s">
        <v>165</v>
      </c>
      <c r="E16" s="1">
        <v>4</v>
      </c>
      <c r="F16" s="1">
        <v>200</v>
      </c>
      <c r="G16" s="1">
        <v>2</v>
      </c>
    </row>
    <row r="17" spans="1:7" x14ac:dyDescent="0.2">
      <c r="A17" s="56"/>
      <c r="B17" s="1" t="s">
        <v>158</v>
      </c>
      <c r="C17" s="1">
        <v>1</v>
      </c>
      <c r="D17" s="1" t="s">
        <v>164</v>
      </c>
      <c r="E17" s="1">
        <v>4</v>
      </c>
      <c r="F17" s="1">
        <v>200</v>
      </c>
      <c r="G17" s="1">
        <v>2</v>
      </c>
    </row>
    <row r="18" spans="1:7" x14ac:dyDescent="0.2">
      <c r="A18" s="56"/>
      <c r="B18" s="1" t="s">
        <v>156</v>
      </c>
      <c r="C18" s="1">
        <v>1</v>
      </c>
      <c r="D18" s="1" t="s">
        <v>162</v>
      </c>
      <c r="E18" s="1">
        <v>4</v>
      </c>
      <c r="F18" s="1">
        <v>200</v>
      </c>
      <c r="G18" s="1">
        <v>2</v>
      </c>
    </row>
    <row r="19" spans="1:7" x14ac:dyDescent="0.2">
      <c r="A19" s="56"/>
      <c r="B19" s="1" t="s">
        <v>157</v>
      </c>
      <c r="C19" s="1">
        <v>1</v>
      </c>
      <c r="D19" s="1" t="s">
        <v>163</v>
      </c>
      <c r="E19" s="1">
        <v>4</v>
      </c>
      <c r="F19" s="1">
        <v>200</v>
      </c>
      <c r="G19" s="1">
        <v>2</v>
      </c>
    </row>
    <row r="20" spans="1:7" x14ac:dyDescent="0.2">
      <c r="A20" s="56"/>
      <c r="B20" s="1" t="s">
        <v>154</v>
      </c>
      <c r="C20" s="1">
        <v>1</v>
      </c>
      <c r="D20" s="1" t="s">
        <v>160</v>
      </c>
      <c r="E20" s="1">
        <v>5</v>
      </c>
      <c r="F20" s="1">
        <v>200</v>
      </c>
      <c r="G20" s="1">
        <v>2</v>
      </c>
    </row>
    <row r="21" spans="1:7" x14ac:dyDescent="0.2">
      <c r="A21" s="56" t="s">
        <v>132</v>
      </c>
      <c r="B21" s="56" t="s">
        <v>143</v>
      </c>
      <c r="C21" s="1">
        <v>1</v>
      </c>
      <c r="D21" s="1" t="s">
        <v>153</v>
      </c>
      <c r="E21" s="1">
        <v>1</v>
      </c>
      <c r="F21" s="56">
        <v>300</v>
      </c>
      <c r="G21" s="56">
        <v>3</v>
      </c>
    </row>
    <row r="22" spans="1:7" x14ac:dyDescent="0.2">
      <c r="A22" s="56"/>
      <c r="B22" s="56"/>
      <c r="C22" s="1"/>
      <c r="D22" s="1" t="s">
        <v>154</v>
      </c>
      <c r="E22" s="1">
        <v>2</v>
      </c>
      <c r="F22" s="56"/>
      <c r="G22" s="56"/>
    </row>
    <row r="23" spans="1:7" x14ac:dyDescent="0.2">
      <c r="A23" s="56"/>
      <c r="B23" s="56"/>
      <c r="C23" s="1"/>
      <c r="D23" s="1" t="s">
        <v>159</v>
      </c>
      <c r="E23" s="1">
        <v>1</v>
      </c>
      <c r="F23" s="56"/>
      <c r="G23" s="56"/>
    </row>
    <row r="24" spans="1:7" x14ac:dyDescent="0.2">
      <c r="A24" s="56"/>
      <c r="B24" s="56" t="s">
        <v>142</v>
      </c>
      <c r="C24" s="1">
        <v>1</v>
      </c>
      <c r="D24" s="1" t="s">
        <v>152</v>
      </c>
      <c r="E24" s="1">
        <v>1</v>
      </c>
      <c r="F24" s="56">
        <v>300</v>
      </c>
      <c r="G24" s="56">
        <v>3</v>
      </c>
    </row>
    <row r="25" spans="1:7" x14ac:dyDescent="0.2">
      <c r="A25" s="56"/>
      <c r="B25" s="56"/>
      <c r="C25" s="1"/>
      <c r="D25" s="1" t="s">
        <v>158</v>
      </c>
      <c r="E25" s="1">
        <v>1</v>
      </c>
      <c r="F25" s="56"/>
      <c r="G25" s="56"/>
    </row>
    <row r="26" spans="1:7" x14ac:dyDescent="0.2">
      <c r="A26" s="56"/>
      <c r="B26" s="56"/>
      <c r="C26" s="1"/>
      <c r="D26" s="1" t="s">
        <v>155</v>
      </c>
      <c r="E26" s="1">
        <v>1</v>
      </c>
      <c r="F26" s="56"/>
      <c r="G26" s="56"/>
    </row>
    <row r="27" spans="1:7" x14ac:dyDescent="0.2">
      <c r="A27" s="56"/>
      <c r="B27" s="56" t="s">
        <v>141</v>
      </c>
      <c r="C27" s="1">
        <v>1</v>
      </c>
      <c r="D27" s="1" t="s">
        <v>151</v>
      </c>
      <c r="E27" s="1">
        <v>2</v>
      </c>
      <c r="F27" s="56">
        <v>300</v>
      </c>
      <c r="G27" s="56">
        <v>3</v>
      </c>
    </row>
    <row r="28" spans="1:7" x14ac:dyDescent="0.2">
      <c r="A28" s="56"/>
      <c r="B28" s="56"/>
      <c r="C28" s="1"/>
      <c r="D28" s="1" t="s">
        <v>156</v>
      </c>
      <c r="E28" s="1">
        <v>1</v>
      </c>
      <c r="F28" s="56"/>
      <c r="G28" s="56"/>
    </row>
    <row r="29" spans="1:7" x14ac:dyDescent="0.2">
      <c r="A29" s="56"/>
      <c r="B29" s="56"/>
      <c r="C29" s="1"/>
      <c r="D29" s="1" t="s">
        <v>150</v>
      </c>
      <c r="E29" s="1">
        <v>1</v>
      </c>
      <c r="F29" s="56"/>
      <c r="G29" s="56"/>
    </row>
    <row r="30" spans="1:7" x14ac:dyDescent="0.2">
      <c r="A30" s="56"/>
      <c r="B30" s="56" t="s">
        <v>140</v>
      </c>
      <c r="C30" s="1">
        <v>1</v>
      </c>
      <c r="D30" s="1" t="s">
        <v>150</v>
      </c>
      <c r="E30" s="1">
        <v>1</v>
      </c>
      <c r="F30" s="56">
        <v>300</v>
      </c>
      <c r="G30" s="56">
        <v>3</v>
      </c>
    </row>
    <row r="31" spans="1:7" x14ac:dyDescent="0.2">
      <c r="A31" s="56"/>
      <c r="B31" s="56"/>
      <c r="C31" s="1"/>
      <c r="D31" s="1" t="s">
        <v>157</v>
      </c>
      <c r="E31" s="1">
        <v>1</v>
      </c>
      <c r="F31" s="56"/>
      <c r="G31" s="56"/>
    </row>
    <row r="32" spans="1:7" x14ac:dyDescent="0.2">
      <c r="A32" s="56"/>
      <c r="B32" s="56"/>
      <c r="C32" s="1"/>
      <c r="D32" s="1" t="s">
        <v>153</v>
      </c>
      <c r="E32" s="1">
        <v>1</v>
      </c>
      <c r="F32" s="56"/>
      <c r="G32" s="56"/>
    </row>
    <row r="33" spans="1:7" x14ac:dyDescent="0.2">
      <c r="A33" s="56"/>
      <c r="B33" s="56" t="s">
        <v>145</v>
      </c>
      <c r="C33" s="1">
        <v>1</v>
      </c>
      <c r="D33" s="1" t="s">
        <v>155</v>
      </c>
      <c r="E33" s="1">
        <v>1</v>
      </c>
      <c r="F33" s="56">
        <v>300</v>
      </c>
      <c r="G33" s="56">
        <v>3</v>
      </c>
    </row>
    <row r="34" spans="1:7" x14ac:dyDescent="0.2">
      <c r="A34" s="56"/>
      <c r="B34" s="56"/>
      <c r="C34" s="1"/>
      <c r="D34" s="1" t="s">
        <v>154</v>
      </c>
      <c r="E34" s="1">
        <v>2</v>
      </c>
      <c r="F34" s="56"/>
      <c r="G34" s="56"/>
    </row>
    <row r="35" spans="1:7" x14ac:dyDescent="0.2">
      <c r="A35" s="56"/>
      <c r="B35" s="56"/>
      <c r="C35" s="1"/>
      <c r="D35" s="1" t="s">
        <v>152</v>
      </c>
      <c r="E35" s="1">
        <v>1</v>
      </c>
      <c r="F35" s="56"/>
      <c r="G35" s="56"/>
    </row>
    <row r="36" spans="1:7" x14ac:dyDescent="0.2">
      <c r="A36" s="56"/>
      <c r="B36" s="56" t="s">
        <v>149</v>
      </c>
      <c r="C36" s="1">
        <v>1</v>
      </c>
      <c r="D36" s="1" t="s">
        <v>159</v>
      </c>
      <c r="E36" s="1">
        <v>2</v>
      </c>
      <c r="F36" s="56">
        <v>300</v>
      </c>
      <c r="G36" s="56">
        <v>3</v>
      </c>
    </row>
    <row r="37" spans="1:7" x14ac:dyDescent="0.2">
      <c r="A37" s="56"/>
      <c r="B37" s="56"/>
      <c r="C37" s="1"/>
      <c r="D37" s="1" t="s">
        <v>157</v>
      </c>
      <c r="E37" s="1">
        <v>1</v>
      </c>
      <c r="F37" s="56"/>
      <c r="G37" s="56"/>
    </row>
    <row r="38" spans="1:7" x14ac:dyDescent="0.2">
      <c r="A38" s="56"/>
      <c r="B38" s="56"/>
      <c r="C38" s="1"/>
      <c r="D38" s="1" t="s">
        <v>151</v>
      </c>
      <c r="E38" s="1">
        <v>1</v>
      </c>
      <c r="F38" s="56"/>
      <c r="G38" s="56"/>
    </row>
    <row r="39" spans="1:7" x14ac:dyDescent="0.2">
      <c r="A39" s="56"/>
      <c r="B39" s="56" t="s">
        <v>148</v>
      </c>
      <c r="C39" s="1">
        <v>1</v>
      </c>
      <c r="D39" s="1" t="s">
        <v>158</v>
      </c>
      <c r="E39" s="1">
        <v>2</v>
      </c>
      <c r="F39" s="56">
        <v>300</v>
      </c>
      <c r="G39" s="56">
        <v>3</v>
      </c>
    </row>
    <row r="40" spans="1:7" x14ac:dyDescent="0.2">
      <c r="A40" s="56"/>
      <c r="B40" s="56"/>
      <c r="C40" s="1"/>
      <c r="D40" s="1" t="s">
        <v>155</v>
      </c>
      <c r="E40" s="1">
        <v>1</v>
      </c>
      <c r="F40" s="56"/>
      <c r="G40" s="56"/>
    </row>
    <row r="41" spans="1:7" x14ac:dyDescent="0.2">
      <c r="A41" s="56"/>
      <c r="B41" s="56"/>
      <c r="C41" s="1"/>
      <c r="D41" s="1" t="s">
        <v>156</v>
      </c>
      <c r="E41" s="1">
        <v>1</v>
      </c>
      <c r="F41" s="56"/>
      <c r="G41" s="56"/>
    </row>
    <row r="42" spans="1:7" x14ac:dyDescent="0.2">
      <c r="A42" s="56"/>
      <c r="B42" s="56" t="s">
        <v>146</v>
      </c>
      <c r="C42" s="1">
        <v>1</v>
      </c>
      <c r="D42" s="1" t="s">
        <v>156</v>
      </c>
      <c r="E42" s="1">
        <v>2</v>
      </c>
      <c r="F42" s="56">
        <v>300</v>
      </c>
      <c r="G42" s="56">
        <v>3</v>
      </c>
    </row>
    <row r="43" spans="1:7" x14ac:dyDescent="0.2">
      <c r="A43" s="56"/>
      <c r="B43" s="56"/>
      <c r="C43" s="1"/>
      <c r="D43" s="1" t="s">
        <v>159</v>
      </c>
      <c r="E43" s="1">
        <v>1</v>
      </c>
      <c r="F43" s="56"/>
      <c r="G43" s="56"/>
    </row>
    <row r="44" spans="1:7" x14ac:dyDescent="0.2">
      <c r="A44" s="56"/>
      <c r="B44" s="56"/>
      <c r="C44" s="1"/>
      <c r="D44" s="1" t="s">
        <v>150</v>
      </c>
      <c r="E44" s="1">
        <v>1</v>
      </c>
      <c r="F44" s="56"/>
      <c r="G44" s="56"/>
    </row>
    <row r="45" spans="1:7" x14ac:dyDescent="0.2">
      <c r="A45" s="56"/>
      <c r="B45" s="56" t="s">
        <v>147</v>
      </c>
      <c r="C45" s="1">
        <v>1</v>
      </c>
      <c r="D45" s="1" t="s">
        <v>157</v>
      </c>
      <c r="E45" s="1">
        <v>2</v>
      </c>
      <c r="F45" s="56">
        <v>300</v>
      </c>
      <c r="G45" s="56">
        <v>3</v>
      </c>
    </row>
    <row r="46" spans="1:7" x14ac:dyDescent="0.2">
      <c r="A46" s="56"/>
      <c r="B46" s="56"/>
      <c r="C46" s="1"/>
      <c r="D46" s="1" t="s">
        <v>158</v>
      </c>
      <c r="E46" s="1">
        <v>1</v>
      </c>
      <c r="F46" s="56"/>
      <c r="G46" s="56"/>
    </row>
    <row r="47" spans="1:7" x14ac:dyDescent="0.2">
      <c r="A47" s="56"/>
      <c r="B47" s="56"/>
      <c r="C47" s="1"/>
      <c r="D47" s="1" t="s">
        <v>151</v>
      </c>
      <c r="E47" s="1">
        <v>1</v>
      </c>
      <c r="F47" s="56"/>
      <c r="G47" s="56"/>
    </row>
    <row r="48" spans="1:7" x14ac:dyDescent="0.2">
      <c r="A48" s="56"/>
      <c r="B48" s="1" t="s">
        <v>144</v>
      </c>
      <c r="C48" s="1">
        <v>1</v>
      </c>
      <c r="D48" s="1" t="s">
        <v>154</v>
      </c>
      <c r="E48" s="1">
        <v>4</v>
      </c>
      <c r="F48" s="1">
        <v>300</v>
      </c>
      <c r="G48" s="1">
        <v>3</v>
      </c>
    </row>
    <row r="49" spans="1:7" x14ac:dyDescent="0.2">
      <c r="A49" s="56" t="s">
        <v>131</v>
      </c>
      <c r="B49" s="56" t="s">
        <v>137</v>
      </c>
      <c r="C49" s="56">
        <v>1</v>
      </c>
      <c r="D49" s="1" t="s">
        <v>141</v>
      </c>
      <c r="E49" s="1">
        <v>1</v>
      </c>
      <c r="F49" s="56">
        <v>400</v>
      </c>
      <c r="G49" s="56">
        <v>4</v>
      </c>
    </row>
    <row r="50" spans="1:7" x14ac:dyDescent="0.2">
      <c r="A50" s="56"/>
      <c r="B50" s="56"/>
      <c r="C50" s="56"/>
      <c r="D50" s="1" t="s">
        <v>142</v>
      </c>
      <c r="E50" s="1">
        <v>1</v>
      </c>
      <c r="F50" s="56"/>
      <c r="G50" s="56"/>
    </row>
    <row r="51" spans="1:7" x14ac:dyDescent="0.2">
      <c r="A51" s="56"/>
      <c r="B51" s="56"/>
      <c r="C51" s="56"/>
      <c r="D51" s="1" t="s">
        <v>143</v>
      </c>
      <c r="E51" s="1">
        <v>1</v>
      </c>
      <c r="F51" s="56"/>
      <c r="G51" s="56"/>
    </row>
    <row r="52" spans="1:7" x14ac:dyDescent="0.2">
      <c r="A52" s="56"/>
      <c r="B52" s="56" t="s">
        <v>138</v>
      </c>
      <c r="C52" s="56">
        <v>1</v>
      </c>
      <c r="D52" s="1" t="s">
        <v>145</v>
      </c>
      <c r="E52" s="1">
        <v>1</v>
      </c>
      <c r="F52" s="56">
        <v>400</v>
      </c>
      <c r="G52" s="56">
        <v>4</v>
      </c>
    </row>
    <row r="53" spans="1:7" x14ac:dyDescent="0.2">
      <c r="A53" s="56"/>
      <c r="B53" s="56"/>
      <c r="C53" s="56"/>
      <c r="D53" s="1" t="s">
        <v>140</v>
      </c>
      <c r="E53" s="1">
        <v>2</v>
      </c>
      <c r="F53" s="56"/>
      <c r="G53" s="56"/>
    </row>
    <row r="54" spans="1:7" x14ac:dyDescent="0.2">
      <c r="A54" s="56"/>
      <c r="B54" s="56" t="s">
        <v>139</v>
      </c>
      <c r="C54" s="56">
        <v>1</v>
      </c>
      <c r="D54" s="1" t="s">
        <v>144</v>
      </c>
      <c r="E54" s="1">
        <v>1</v>
      </c>
      <c r="F54" s="56">
        <v>400</v>
      </c>
      <c r="G54" s="56">
        <v>4</v>
      </c>
    </row>
    <row r="55" spans="1:7" x14ac:dyDescent="0.2">
      <c r="A55" s="56"/>
      <c r="B55" s="56"/>
      <c r="C55" s="56"/>
      <c r="D55" s="1" t="s">
        <v>148</v>
      </c>
      <c r="E55" s="1">
        <v>1</v>
      </c>
      <c r="F55" s="56"/>
      <c r="G55" s="56"/>
    </row>
    <row r="56" spans="1:7" x14ac:dyDescent="0.2">
      <c r="A56" s="56"/>
      <c r="B56" s="56"/>
      <c r="C56" s="56"/>
      <c r="D56" s="1" t="s">
        <v>149</v>
      </c>
      <c r="E56" s="1">
        <v>1</v>
      </c>
      <c r="F56" s="56"/>
      <c r="G56" s="56"/>
    </row>
  </sheetData>
  <mergeCells count="45">
    <mergeCell ref="A2:A6"/>
    <mergeCell ref="A7:A8"/>
    <mergeCell ref="A9:A14"/>
    <mergeCell ref="A15:A20"/>
    <mergeCell ref="A21:A48"/>
    <mergeCell ref="A49:A56"/>
    <mergeCell ref="B21:B23"/>
    <mergeCell ref="B24:B26"/>
    <mergeCell ref="B27:B29"/>
    <mergeCell ref="B30:B32"/>
    <mergeCell ref="B33:B35"/>
    <mergeCell ref="B36:B38"/>
    <mergeCell ref="B39:B41"/>
    <mergeCell ref="B42:B44"/>
    <mergeCell ref="B45:B47"/>
    <mergeCell ref="B49:B51"/>
    <mergeCell ref="B52:B53"/>
    <mergeCell ref="B54:B56"/>
    <mergeCell ref="C49:C51"/>
    <mergeCell ref="C52:C53"/>
    <mergeCell ref="C54:C56"/>
    <mergeCell ref="F21:F23"/>
    <mergeCell ref="F24:F26"/>
    <mergeCell ref="F27:F29"/>
    <mergeCell ref="F30:F32"/>
    <mergeCell ref="F33:F35"/>
    <mergeCell ref="F36:F38"/>
    <mergeCell ref="F39:F41"/>
    <mergeCell ref="F42:F44"/>
    <mergeCell ref="F45:F47"/>
    <mergeCell ref="F49:F51"/>
    <mergeCell ref="F52:F53"/>
    <mergeCell ref="F54:F56"/>
    <mergeCell ref="G21:G23"/>
    <mergeCell ref="G24:G26"/>
    <mergeCell ref="G27:G29"/>
    <mergeCell ref="G30:G32"/>
    <mergeCell ref="G33:G35"/>
    <mergeCell ref="G52:G53"/>
    <mergeCell ref="G54:G56"/>
    <mergeCell ref="G36:G38"/>
    <mergeCell ref="G39:G41"/>
    <mergeCell ref="G42:G44"/>
    <mergeCell ref="G45:G47"/>
    <mergeCell ref="G49:G51"/>
  </mergeCells>
  <phoneticPr fontId="13"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
  <sheetViews>
    <sheetView workbookViewId="0">
      <selection activeCell="A10" sqref="A10:C16"/>
    </sheetView>
  </sheetViews>
  <sheetFormatPr defaultColWidth="9" defaultRowHeight="14.25" x14ac:dyDescent="0.2"/>
  <sheetData>
    <row r="1" spans="1:5" x14ac:dyDescent="0.2">
      <c r="A1" s="56" t="s">
        <v>128</v>
      </c>
      <c r="B1" s="56" t="s">
        <v>473</v>
      </c>
      <c r="C1" s="56"/>
      <c r="D1" s="56" t="s">
        <v>126</v>
      </c>
      <c r="E1" s="56"/>
    </row>
    <row r="2" spans="1:5" x14ac:dyDescent="0.2">
      <c r="A2" s="56"/>
      <c r="B2" s="1" t="s">
        <v>130</v>
      </c>
      <c r="C2" s="1" t="s">
        <v>136</v>
      </c>
      <c r="D2" s="1" t="s">
        <v>130</v>
      </c>
      <c r="E2" s="1" t="s">
        <v>136</v>
      </c>
    </row>
    <row r="3" spans="1:5" x14ac:dyDescent="0.2">
      <c r="A3" s="1">
        <v>6</v>
      </c>
      <c r="B3" s="1">
        <v>3</v>
      </c>
      <c r="C3" s="2">
        <v>5</v>
      </c>
      <c r="D3" s="1">
        <v>18</v>
      </c>
      <c r="E3" s="3">
        <v>4</v>
      </c>
    </row>
    <row r="4" spans="1:5" x14ac:dyDescent="0.2">
      <c r="A4" s="1">
        <v>5</v>
      </c>
      <c r="B4" s="1">
        <v>2</v>
      </c>
      <c r="C4" s="2">
        <v>4</v>
      </c>
      <c r="D4" s="1">
        <v>12</v>
      </c>
      <c r="E4" s="3">
        <v>3</v>
      </c>
    </row>
    <row r="5" spans="1:5" x14ac:dyDescent="0.2">
      <c r="A5" s="1">
        <v>4</v>
      </c>
      <c r="B5" s="1">
        <v>1.5</v>
      </c>
      <c r="C5" s="2">
        <v>3</v>
      </c>
      <c r="D5" s="1">
        <v>6</v>
      </c>
      <c r="E5" s="4">
        <v>5</v>
      </c>
    </row>
    <row r="6" spans="1:5" x14ac:dyDescent="0.2">
      <c r="A6" s="1">
        <v>3</v>
      </c>
      <c r="B6" s="1">
        <v>1</v>
      </c>
      <c r="C6" s="1">
        <v>0</v>
      </c>
      <c r="D6" s="1">
        <v>0</v>
      </c>
      <c r="E6" s="1">
        <v>0</v>
      </c>
    </row>
    <row r="7" spans="1:5" x14ac:dyDescent="0.2">
      <c r="A7" s="1">
        <v>2</v>
      </c>
      <c r="B7" s="1">
        <v>0</v>
      </c>
      <c r="C7" s="1">
        <v>0</v>
      </c>
      <c r="D7" s="1">
        <v>0</v>
      </c>
      <c r="E7" s="1">
        <v>0</v>
      </c>
    </row>
    <row r="8" spans="1:5" x14ac:dyDescent="0.2">
      <c r="A8" s="1">
        <v>1</v>
      </c>
      <c r="B8" s="1">
        <v>0</v>
      </c>
      <c r="C8" s="1">
        <v>0</v>
      </c>
      <c r="D8" s="1">
        <v>0</v>
      </c>
      <c r="E8" s="1">
        <v>0</v>
      </c>
    </row>
  </sheetData>
  <mergeCells count="3">
    <mergeCell ref="B1:C1"/>
    <mergeCell ref="D1:E1"/>
    <mergeCell ref="A1:A2"/>
  </mergeCells>
  <phoneticPr fontId="1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1"/>
  <sheetViews>
    <sheetView zoomScale="115" zoomScaleNormal="115" workbookViewId="0">
      <pane xSplit="5" ySplit="3" topLeftCell="F4" activePane="bottomRight" state="frozen"/>
      <selection pane="topRight"/>
      <selection pane="bottomLeft"/>
      <selection pane="bottomRight" activeCell="E28" sqref="E28"/>
    </sheetView>
  </sheetViews>
  <sheetFormatPr defaultColWidth="4.75" defaultRowHeight="14.25" x14ac:dyDescent="0.2"/>
  <cols>
    <col min="1" max="1" width="13" customWidth="1"/>
    <col min="2" max="2" width="5.25" customWidth="1"/>
    <col min="3" max="5" width="6" customWidth="1"/>
    <col min="6" max="6" width="4.75" customWidth="1"/>
    <col min="42" max="65" width="1.875" customWidth="1"/>
  </cols>
  <sheetData>
    <row r="1" spans="1:65" ht="14.25" customHeight="1" x14ac:dyDescent="0.2">
      <c r="A1" s="48" t="s">
        <v>127</v>
      </c>
      <c r="B1" s="40"/>
      <c r="C1" s="49" t="s">
        <v>128</v>
      </c>
      <c r="D1" s="40"/>
      <c r="E1" s="49" t="s">
        <v>129</v>
      </c>
      <c r="F1" s="50" t="s">
        <v>130</v>
      </c>
      <c r="G1" s="51" t="s">
        <v>131</v>
      </c>
      <c r="H1" s="52"/>
      <c r="I1" s="53"/>
      <c r="J1" s="51" t="s">
        <v>132</v>
      </c>
      <c r="K1" s="52"/>
      <c r="L1" s="52"/>
      <c r="M1" s="52"/>
      <c r="N1" s="52"/>
      <c r="O1" s="52"/>
      <c r="P1" s="52"/>
      <c r="Q1" s="52"/>
      <c r="R1" s="52"/>
      <c r="S1" s="53"/>
      <c r="T1" s="51" t="s">
        <v>133</v>
      </c>
      <c r="U1" s="52"/>
      <c r="V1" s="52"/>
      <c r="W1" s="52"/>
      <c r="X1" s="52"/>
      <c r="Y1" s="52"/>
      <c r="Z1" s="52"/>
      <c r="AA1" s="52"/>
      <c r="AB1" s="52"/>
      <c r="AC1" s="52"/>
      <c r="AD1" s="47" t="s">
        <v>134</v>
      </c>
      <c r="AE1" s="47"/>
      <c r="AF1" s="47"/>
      <c r="AG1" s="47"/>
      <c r="AH1" s="47"/>
      <c r="AI1" s="47"/>
      <c r="AJ1" s="47" t="s">
        <v>135</v>
      </c>
      <c r="AK1" s="47"/>
      <c r="AL1" s="47"/>
      <c r="AM1" s="47"/>
      <c r="AN1" s="47"/>
      <c r="AO1" s="47"/>
      <c r="AP1" s="44" t="s">
        <v>136</v>
      </c>
      <c r="AQ1" s="44"/>
      <c r="AR1" s="44"/>
      <c r="AS1" s="44"/>
      <c r="AT1" s="44"/>
      <c r="AU1" s="44"/>
      <c r="AV1" s="44"/>
      <c r="AW1" s="44"/>
      <c r="AX1" s="44"/>
      <c r="AY1" s="44"/>
      <c r="AZ1" s="44"/>
      <c r="BA1" s="44"/>
      <c r="BB1" s="44"/>
      <c r="BC1" s="44"/>
      <c r="BD1" s="44"/>
      <c r="BE1" s="44"/>
      <c r="BF1" s="44"/>
      <c r="BG1" s="44"/>
      <c r="BH1" s="44"/>
      <c r="BI1" s="44"/>
      <c r="BJ1" s="44"/>
      <c r="BK1" s="44"/>
      <c r="BL1" s="44"/>
      <c r="BM1" s="44"/>
    </row>
    <row r="2" spans="1:65" ht="16.5" x14ac:dyDescent="0.2">
      <c r="A2" s="48"/>
      <c r="B2" s="40"/>
      <c r="C2" s="49"/>
      <c r="D2" s="40"/>
      <c r="E2" s="49"/>
      <c r="F2" s="50"/>
      <c r="G2" s="41" t="s">
        <v>137</v>
      </c>
      <c r="H2" s="41" t="s">
        <v>138</v>
      </c>
      <c r="I2" s="41" t="s">
        <v>139</v>
      </c>
      <c r="J2" s="41" t="s">
        <v>140</v>
      </c>
      <c r="K2" s="41" t="s">
        <v>141</v>
      </c>
      <c r="L2" s="41" t="s">
        <v>142</v>
      </c>
      <c r="M2" s="41" t="s">
        <v>143</v>
      </c>
      <c r="N2" s="1" t="s">
        <v>144</v>
      </c>
      <c r="O2" s="41" t="s">
        <v>145</v>
      </c>
      <c r="P2" s="41" t="s">
        <v>146</v>
      </c>
      <c r="Q2" s="41" t="s">
        <v>147</v>
      </c>
      <c r="R2" s="41" t="s">
        <v>148</v>
      </c>
      <c r="S2" s="41" t="s">
        <v>149</v>
      </c>
      <c r="T2" s="27" t="s">
        <v>150</v>
      </c>
      <c r="U2" s="27" t="s">
        <v>151</v>
      </c>
      <c r="V2" s="27" t="s">
        <v>152</v>
      </c>
      <c r="W2" s="28" t="s">
        <v>153</v>
      </c>
      <c r="X2" s="27" t="s">
        <v>154</v>
      </c>
      <c r="Y2" s="27" t="s">
        <v>155</v>
      </c>
      <c r="Z2" s="27" t="s">
        <v>156</v>
      </c>
      <c r="AA2" s="27" t="s">
        <v>157</v>
      </c>
      <c r="AB2" s="27" t="s">
        <v>158</v>
      </c>
      <c r="AC2" s="27" t="s">
        <v>159</v>
      </c>
      <c r="AD2" s="27" t="s">
        <v>160</v>
      </c>
      <c r="AE2" s="27" t="s">
        <v>161</v>
      </c>
      <c r="AF2" s="27" t="s">
        <v>162</v>
      </c>
      <c r="AG2" s="27" t="s">
        <v>163</v>
      </c>
      <c r="AH2" s="27" t="s">
        <v>164</v>
      </c>
      <c r="AI2" s="27" t="s">
        <v>165</v>
      </c>
      <c r="AJ2" s="27" t="s">
        <v>166</v>
      </c>
      <c r="AK2" s="27" t="s">
        <v>167</v>
      </c>
      <c r="AL2" s="27" t="s">
        <v>168</v>
      </c>
      <c r="AM2" s="27" t="s">
        <v>169</v>
      </c>
      <c r="AN2" s="27" t="s">
        <v>170</v>
      </c>
      <c r="AO2" s="27" t="s">
        <v>171</v>
      </c>
      <c r="AP2" s="45" t="s">
        <v>123</v>
      </c>
      <c r="AQ2" s="44"/>
      <c r="AR2" s="44"/>
      <c r="AS2" s="46" t="s">
        <v>119</v>
      </c>
      <c r="AT2" s="46"/>
      <c r="AU2" s="46"/>
      <c r="AV2" s="46" t="s">
        <v>125</v>
      </c>
      <c r="AW2" s="46"/>
      <c r="AX2" s="46"/>
      <c r="AY2" s="46" t="s">
        <v>117</v>
      </c>
      <c r="AZ2" s="46"/>
      <c r="BA2" s="46"/>
      <c r="BB2" s="46" t="s">
        <v>121</v>
      </c>
      <c r="BC2" s="46"/>
      <c r="BD2" s="46"/>
      <c r="BE2" s="46" t="s">
        <v>122</v>
      </c>
      <c r="BF2" s="46"/>
      <c r="BG2" s="46"/>
      <c r="BH2" s="46" t="s">
        <v>116</v>
      </c>
      <c r="BI2" s="46"/>
      <c r="BJ2" s="46"/>
      <c r="BK2" s="46" t="s">
        <v>124</v>
      </c>
      <c r="BL2" s="46"/>
      <c r="BM2" s="46"/>
    </row>
    <row r="3" spans="1:65" ht="28.5" customHeight="1" x14ac:dyDescent="0.2">
      <c r="A3" s="48"/>
      <c r="B3" s="40" t="s">
        <v>115</v>
      </c>
      <c r="C3" s="49"/>
      <c r="D3" s="40" t="s">
        <v>172</v>
      </c>
      <c r="E3" s="49"/>
      <c r="F3" s="42"/>
      <c r="AP3">
        <v>3</v>
      </c>
      <c r="AQ3">
        <v>2</v>
      </c>
      <c r="AR3">
        <v>1</v>
      </c>
      <c r="AS3">
        <v>3</v>
      </c>
      <c r="AT3">
        <v>2</v>
      </c>
      <c r="AU3">
        <v>1</v>
      </c>
      <c r="AV3">
        <v>3</v>
      </c>
      <c r="AW3">
        <v>2</v>
      </c>
      <c r="AX3">
        <v>1</v>
      </c>
      <c r="AY3">
        <v>3</v>
      </c>
      <c r="AZ3">
        <v>2</v>
      </c>
      <c r="BA3">
        <v>1</v>
      </c>
      <c r="BB3">
        <v>3</v>
      </c>
      <c r="BC3">
        <v>2</v>
      </c>
      <c r="BD3">
        <v>1</v>
      </c>
      <c r="BE3">
        <v>3</v>
      </c>
      <c r="BF3">
        <v>2</v>
      </c>
      <c r="BG3">
        <v>1</v>
      </c>
      <c r="BH3">
        <v>3</v>
      </c>
      <c r="BI3">
        <v>2</v>
      </c>
      <c r="BJ3">
        <v>1</v>
      </c>
      <c r="BK3">
        <v>3</v>
      </c>
      <c r="BL3">
        <v>2</v>
      </c>
      <c r="BM3">
        <v>1</v>
      </c>
    </row>
    <row r="4" spans="1:65" x14ac:dyDescent="0.2">
      <c r="A4" t="s">
        <v>71</v>
      </c>
      <c r="B4" t="e">
        <f>VLOOKUP(A4,#REF!,3,FALSE)</f>
        <v>#REF!</v>
      </c>
      <c r="C4" t="e">
        <f>VLOOKUP(A4,#REF!,4,FALSE)</f>
        <v>#REF!</v>
      </c>
      <c r="D4">
        <v>-2</v>
      </c>
      <c r="E4" t="s">
        <v>126</v>
      </c>
      <c r="F4" t="e">
        <f>VLOOKUP(C4,精英化芯片使用!$A$3:$E$8,IF(精英化材料!E4="精二",4,2),FALSE)</f>
        <v>#REF!</v>
      </c>
    </row>
    <row r="5" spans="1:65" x14ac:dyDescent="0.2">
      <c r="A5" t="s">
        <v>54</v>
      </c>
      <c r="B5" t="e">
        <f>VLOOKUP(A5,#REF!,3,FALSE)</f>
        <v>#REF!</v>
      </c>
      <c r="C5" t="e">
        <f>VLOOKUP(A5,#REF!,4,FALSE)</f>
        <v>#REF!</v>
      </c>
      <c r="D5">
        <v>1</v>
      </c>
      <c r="E5" t="s">
        <v>126</v>
      </c>
      <c r="F5" t="e">
        <f>VLOOKUP(C5,精英化芯片使用!$A$3:$E$8,IF(精英化材料!E7="精二",4,2),FALSE)</f>
        <v>#REF!</v>
      </c>
      <c r="L5">
        <v>7</v>
      </c>
      <c r="AC5">
        <v>15</v>
      </c>
      <c r="AP5" t="e">
        <f>IF(AND($B5=精英化材料!$AP$2,$C5=6,$E5="精二"),4,(IF(AND($B5=精英化材料!$AP$2,$C5=5,$E5="精二"),3,0)))</f>
        <v>#REF!</v>
      </c>
      <c r="AQ5" t="e">
        <f>IF(AND($B5=精英化材料!$AP$2,$C5=4,$E5="精二"),5,0)</f>
        <v>#REF!</v>
      </c>
      <c r="AR5" t="e">
        <f>IF(AND($B5=精英化材料!$AP$2,$E5="精一"),C5-1,0)</f>
        <v>#REF!</v>
      </c>
      <c r="AS5" t="e">
        <f>IF(AND($B5=精英化材料!$AS$2,$C5=6,$E5="精二"),4,(IF(AND($B5=精英化材料!$AS$2,$C5=5,$E5="精二"),3,0)))</f>
        <v>#REF!</v>
      </c>
      <c r="AT5" t="e">
        <f>IF(AND($B5=精英化材料!$AS$2,$C5=4,$E5="精二"),5,0)</f>
        <v>#REF!</v>
      </c>
      <c r="AU5" t="e">
        <f>IF(AND($B5=精英化材料!$AS$2,$E5="精一"),$C5-1,0)</f>
        <v>#REF!</v>
      </c>
      <c r="AV5" t="e">
        <f>IF(AND($B5=精英化材料!$AV$2,$C5=6,$E5="精二"),4,(IF(AND($B5=精英化材料!$AV$2,$C5=5,$E5="精二"),3,0)))</f>
        <v>#REF!</v>
      </c>
      <c r="AW5" t="e">
        <f>IF(AND($B5=精英化材料!$AV$2,$C5=4,$E5="精二"),5,0)</f>
        <v>#REF!</v>
      </c>
      <c r="AX5" t="e">
        <f>IF(AND($B5=精英化材料!$AV$2,$E5="精一"),$C5-1,0)</f>
        <v>#REF!</v>
      </c>
      <c r="AY5" t="e">
        <f>IF(AND($B5=精英化材料!$AY$2,$C5=6,$E5="精二"),4,(IF(AND($B5=精英化材料!$AY$2,$C5=5,$E5="精二"),3,0)))</f>
        <v>#REF!</v>
      </c>
      <c r="AZ5" t="e">
        <f>IF(AND($B5=精英化材料!$AY$2,$C5=4,$E5="精二"),5,0)</f>
        <v>#REF!</v>
      </c>
      <c r="BA5" t="e">
        <f>IF(AND($B5=精英化材料!$AY$2,$E5="精一"),$C5-1,0)</f>
        <v>#REF!</v>
      </c>
      <c r="BB5" t="e">
        <f>IF(AND($B5=精英化材料!$BB$2,$C5=6,$E5="精二"),4,(IF(AND($B5=精英化材料!$BB$2,$C5=5,$E5="精二"),3,0)))</f>
        <v>#REF!</v>
      </c>
      <c r="BC5" t="e">
        <f>IF(AND($B5=精英化材料!$BB$2,$C5=4,$E5="精二"),5,0)</f>
        <v>#REF!</v>
      </c>
      <c r="BD5" t="e">
        <f>IF(AND($B5=精英化材料!$BB$2,$E5="精一"),$C5-1,0)</f>
        <v>#REF!</v>
      </c>
      <c r="BE5" t="e">
        <f>IF(AND($B5=精英化材料!$BE$2,$C5=6,$E5="精二"),4,(IF(AND($B5=精英化材料!$BE$2,$C5=5,$E5="精二"),3,0)))</f>
        <v>#REF!</v>
      </c>
      <c r="BF5" t="e">
        <f>IF(AND($B5=精英化材料!$BE$2,$C5=4,$E5="精二"),5,0)</f>
        <v>#REF!</v>
      </c>
      <c r="BG5" t="e">
        <f>IF(AND($B5=精英化材料!$BE$2,$E5="精一"),$C5-1,0)</f>
        <v>#REF!</v>
      </c>
      <c r="BH5" t="e">
        <f>IF(AND($B5=精英化材料!$BH$2,$C5=6,$E5="精二"),4,(IF(AND($B5=精英化材料!$BH$2,$C5=5,$E5="精二"),3,0)))</f>
        <v>#REF!</v>
      </c>
      <c r="BI5" t="e">
        <f>IF(AND($B5=精英化材料!$BH$2,$C5=4,$E5="精二"),5,0)</f>
        <v>#REF!</v>
      </c>
      <c r="BJ5" t="e">
        <f>IF(AND($B5=精英化材料!$BH$2,$E5="精一"),$C5-1,0)</f>
        <v>#REF!</v>
      </c>
      <c r="BK5" t="e">
        <f>IF(AND($B5=精英化材料!$BK$2,$C5=6,$E5="精二"),4,(IF(AND($B5=精英化材料!$BK$2,$C5=5,$E5="精二"),3,0)))</f>
        <v>#REF!</v>
      </c>
      <c r="BL5" t="e">
        <f>IF(AND($B5=精英化材料!$BK$2,$C5=4,$E5="精二"),5,0)</f>
        <v>#REF!</v>
      </c>
      <c r="BM5" t="e">
        <f>IF(AND($B5=精英化材料!$BK$2,$E5="精一"),$C5-1,0)</f>
        <v>#REF!</v>
      </c>
    </row>
    <row r="6" spans="1:65" x14ac:dyDescent="0.2">
      <c r="A6" t="s">
        <v>34</v>
      </c>
      <c r="B6" t="e">
        <f>VLOOKUP(A6,#REF!,3,FALSE)</f>
        <v>#REF!</v>
      </c>
      <c r="C6" t="e">
        <f>VLOOKUP(A6,#REF!,4,FALSE)</f>
        <v>#REF!</v>
      </c>
      <c r="D6">
        <v>1</v>
      </c>
      <c r="E6" t="s">
        <v>126</v>
      </c>
      <c r="F6" t="e">
        <f>VLOOKUP(C6,精英化芯片使用!$A$3:$E$8,IF(暂不!E6="精二",4,2),FALSE)</f>
        <v>#REF!</v>
      </c>
      <c r="AP6" t="e">
        <f>IF(AND($B6=精英化材料!$AP$2,$C6=6,$E6="精二"),4,(IF(AND($B6=精英化材料!$AP$2,$C6=5,$E6="精二"),3,0)))</f>
        <v>#REF!</v>
      </c>
      <c r="AQ6" t="e">
        <f>IF(AND($B6=精英化材料!$AP$2,$C6=4,$E6="精二"),5,0)</f>
        <v>#REF!</v>
      </c>
      <c r="AR6" t="e">
        <f>IF(AND($B6=精英化材料!$AP$2,$E6="精一"),C6-1,0)</f>
        <v>#REF!</v>
      </c>
      <c r="AS6" t="e">
        <f>IF(AND($B6=精英化材料!$AS$2,$C6=6,$E6="精二"),4,(IF(AND($B6=精英化材料!$AS$2,$C6=5,$E6="精二"),3,0)))</f>
        <v>#REF!</v>
      </c>
      <c r="AT6" t="e">
        <f>IF(AND($B6=精英化材料!$AS$2,$C6=4,$E6="精二"),5,0)</f>
        <v>#REF!</v>
      </c>
      <c r="AU6" t="e">
        <f>IF(AND($B6=精英化材料!$AS$2,$E6="精一"),$C6-1,0)</f>
        <v>#REF!</v>
      </c>
      <c r="AV6" t="e">
        <f>IF(AND($B6=精英化材料!$AV$2,$C6=6,$E6="精二"),4,(IF(AND($B6=精英化材料!$AV$2,$C6=5,$E6="精二"),3,0)))</f>
        <v>#REF!</v>
      </c>
      <c r="AW6" t="e">
        <f>IF(AND($B6=精英化材料!$AV$2,$C6=4,$E6="精二"),5,0)</f>
        <v>#REF!</v>
      </c>
      <c r="AX6" t="e">
        <f>IF(AND($B6=精英化材料!$AV$2,$E6="精一"),$C6-1,0)</f>
        <v>#REF!</v>
      </c>
      <c r="AY6" t="e">
        <f>IF(AND($B6=精英化材料!$AY$2,$C6=6,$E6="精二"),4,(IF(AND($B6=精英化材料!$AY$2,$C6=5,$E6="精二"),3,0)))</f>
        <v>#REF!</v>
      </c>
      <c r="AZ6" t="e">
        <f>IF(AND($B6=精英化材料!$AY$2,$C6=4,$E6="精二"),5,0)</f>
        <v>#REF!</v>
      </c>
      <c r="BA6" t="e">
        <f>IF(AND($B6=精英化材料!$AY$2,$E6="精一"),$C6-1,0)</f>
        <v>#REF!</v>
      </c>
      <c r="BB6" t="e">
        <f>IF(AND($B6=精英化材料!$BB$2,$C6=6,$E6="精二"),4,(IF(AND($B6=精英化材料!$BB$2,$C6=5,$E6="精二"),3,0)))</f>
        <v>#REF!</v>
      </c>
      <c r="BC6" t="e">
        <f>IF(AND($B6=精英化材料!$BB$2,$C6=4,$E6="精二"),5,0)</f>
        <v>#REF!</v>
      </c>
      <c r="BD6" t="e">
        <f>IF(AND($B6=精英化材料!$BB$2,$E6="精一"),$C6-1,0)</f>
        <v>#REF!</v>
      </c>
      <c r="BE6" t="e">
        <f>IF(AND($B6=精英化材料!$BE$2,$C6=6,$E6="精二"),4,(IF(AND($B6=精英化材料!$BE$2,$C6=5,$E6="精二"),3,0)))</f>
        <v>#REF!</v>
      </c>
      <c r="BF6" t="e">
        <f>IF(AND($B6=精英化材料!$BE$2,$C6=4,$E6="精二"),5,0)</f>
        <v>#REF!</v>
      </c>
      <c r="BG6" t="e">
        <f>IF(AND($B6=精英化材料!$BE$2,$E6="精一"),$C6-1,0)</f>
        <v>#REF!</v>
      </c>
      <c r="BH6" t="e">
        <f>IF(AND($B6=精英化材料!$BH$2,$C6=6,$E6="精二"),4,(IF(AND($B6=精英化材料!$BH$2,$C6=5,$E6="精二"),3,0)))</f>
        <v>#REF!</v>
      </c>
      <c r="BI6" t="e">
        <f>IF(AND($B6=精英化材料!$BH$2,$C6=4,$E6="精二"),5,0)</f>
        <v>#REF!</v>
      </c>
      <c r="BJ6" t="e">
        <f>IF(AND($B6=精英化材料!$BH$2,$E6="精一"),$C6-1,0)</f>
        <v>#REF!</v>
      </c>
      <c r="BK6" t="e">
        <f>IF(AND($B6=精英化材料!$BK$2,$C6=6,$E6="精二"),4,(IF(AND($B6=精英化材料!$BK$2,$C6=5,$E6="精二"),3,0)))</f>
        <v>#REF!</v>
      </c>
      <c r="BL6" t="e">
        <f>IF(AND($B6=精英化材料!$BK$2,$C6=4,$E6="精二"),5,0)</f>
        <v>#REF!</v>
      </c>
      <c r="BM6" t="e">
        <f>IF(AND($B6=精英化材料!$BK$2,$E6="精一"),$C6-1,0)</f>
        <v>#REF!</v>
      </c>
    </row>
    <row r="7" spans="1:65" x14ac:dyDescent="0.2">
      <c r="A7" t="s">
        <v>13</v>
      </c>
      <c r="B7" t="e">
        <f>VLOOKUP(A7,#REF!,3,FALSE)</f>
        <v>#REF!</v>
      </c>
      <c r="C7" t="e">
        <f>VLOOKUP(A7,#REF!,4,FALSE)</f>
        <v>#REF!</v>
      </c>
      <c r="D7">
        <v>1</v>
      </c>
      <c r="E7" t="s">
        <v>126</v>
      </c>
      <c r="F7" t="e">
        <f>VLOOKUP(C7,精英化芯片使用!$A$3:$E$8,IF(精英化材料!E7="精二",4,2),FALSE)</f>
        <v>#REF!</v>
      </c>
      <c r="N7">
        <v>9</v>
      </c>
      <c r="V7">
        <v>10</v>
      </c>
      <c r="AP7" t="e">
        <f>IF(AND($B7=精英化材料!$AP$2,$C7=6,$E7="精二"),4,(IF(AND($B7=精英化材料!$AP$2,$C7=5,$E7="精二"),3,0)))</f>
        <v>#REF!</v>
      </c>
      <c r="AQ7" t="e">
        <f>IF(AND($B7=精英化材料!$AP$2,$C7=4,$E7="精二"),5,0)</f>
        <v>#REF!</v>
      </c>
      <c r="AR7" t="e">
        <f>IF(AND($B7=精英化材料!$AP$2,$E7="精一"),C7-1,0)</f>
        <v>#REF!</v>
      </c>
      <c r="AS7" t="e">
        <f>IF(AND($B7=精英化材料!$AS$2,$C7=6,$E7="精二"),4,(IF(AND($B7=精英化材料!$AS$2,$C7=5,$E7="精二"),3,0)))</f>
        <v>#REF!</v>
      </c>
      <c r="AT7" t="e">
        <f>IF(AND($B7=精英化材料!$AS$2,$C7=4,$E7="精二"),5,0)</f>
        <v>#REF!</v>
      </c>
      <c r="AU7" t="e">
        <f>IF(AND($B7=精英化材料!$AS$2,$E7="精一"),$C7-1,0)</f>
        <v>#REF!</v>
      </c>
      <c r="AV7" t="e">
        <f>IF(AND($B7=精英化材料!$AV$2,$C7=6,$E7="精二"),4,(IF(AND($B7=精英化材料!$AV$2,$C7=5,$E7="精二"),3,0)))</f>
        <v>#REF!</v>
      </c>
      <c r="AW7" t="e">
        <f>IF(AND($B7=精英化材料!$AV$2,$C7=4,$E7="精二"),5,0)</f>
        <v>#REF!</v>
      </c>
      <c r="AX7" t="e">
        <f>IF(AND($B7=精英化材料!$AV$2,$E7="精一"),$C7-1,0)</f>
        <v>#REF!</v>
      </c>
      <c r="AY7" t="e">
        <f>IF(AND($B7=精英化材料!$AY$2,$C7=6,$E7="精二"),4,(IF(AND($B7=精英化材料!$AY$2,$C7=5,$E7="精二"),3,0)))</f>
        <v>#REF!</v>
      </c>
      <c r="AZ7" t="e">
        <f>IF(AND($B7=精英化材料!$AY$2,$C7=4,$E7="精二"),5,0)</f>
        <v>#REF!</v>
      </c>
      <c r="BA7" t="e">
        <f>IF(AND($B7=精英化材料!$AY$2,$E7="精一"),$C7-1,0)</f>
        <v>#REF!</v>
      </c>
      <c r="BB7" t="e">
        <f>IF(AND($B7=精英化材料!$BB$2,$C7=6,$E7="精二"),4,(IF(AND($B7=精英化材料!$BB$2,$C7=5,$E7="精二"),3,0)))</f>
        <v>#REF!</v>
      </c>
      <c r="BC7" t="e">
        <f>IF(AND($B7=精英化材料!$BB$2,$C7=4,$E7="精二"),5,0)</f>
        <v>#REF!</v>
      </c>
      <c r="BD7" t="e">
        <f>IF(AND($B7=精英化材料!$BB$2,$E7="精一"),$C7-1,0)</f>
        <v>#REF!</v>
      </c>
      <c r="BE7" t="e">
        <f>IF(AND($B7=精英化材料!$BE$2,$C7=6,$E7="精二"),4,(IF(AND($B7=精英化材料!$BE$2,$C7=5,$E7="精二"),3,0)))</f>
        <v>#REF!</v>
      </c>
      <c r="BF7" t="e">
        <f>IF(AND($B7=精英化材料!$BE$2,$C7=4,$E7="精二"),5,0)</f>
        <v>#REF!</v>
      </c>
      <c r="BG7" t="e">
        <f>IF(AND($B7=精英化材料!$BE$2,$E7="精一"),$C7-1,0)</f>
        <v>#REF!</v>
      </c>
      <c r="BH7" t="e">
        <f>IF(AND($B7=精英化材料!$BH$2,$C7=6,$E7="精二"),4,(IF(AND($B7=精英化材料!$BH$2,$C7=5,$E7="精二"),3,0)))</f>
        <v>#REF!</v>
      </c>
      <c r="BI7" t="e">
        <f>IF(AND($B7=精英化材料!$BH$2,$C7=4,$E7="精二"),5,0)</f>
        <v>#REF!</v>
      </c>
      <c r="BJ7" t="e">
        <f>IF(AND($B7=精英化材料!$BH$2,$E7="精一"),$C7-1,0)</f>
        <v>#REF!</v>
      </c>
      <c r="BK7" t="e">
        <f>IF(AND($B7=精英化材料!$BK$2,$C7=6,$E7="精二"),4,(IF(AND($B7=精英化材料!$BK$2,$C7=5,$E7="精二"),3,0)))</f>
        <v>#REF!</v>
      </c>
      <c r="BL7" t="e">
        <f>IF(AND($B7=精英化材料!$BK$2,$C7=4,$E7="精二"),5,0)</f>
        <v>#REF!</v>
      </c>
      <c r="BM7" t="e">
        <f>IF(AND($B7=精英化材料!$BK$2,$E7="精一"),$C7-1,0)</f>
        <v>#REF!</v>
      </c>
    </row>
    <row r="8" spans="1:65" x14ac:dyDescent="0.2">
      <c r="A8" t="s">
        <v>92</v>
      </c>
      <c r="B8" t="e">
        <f>VLOOKUP(A8,#REF!,3,FALSE)</f>
        <v>#REF!</v>
      </c>
      <c r="C8" t="e">
        <f>VLOOKUP(A8,#REF!,4,FALSE)</f>
        <v>#REF!</v>
      </c>
      <c r="D8">
        <v>2</v>
      </c>
      <c r="E8" t="s">
        <v>126</v>
      </c>
      <c r="F8" t="e">
        <f>VLOOKUP(C8,精英化芯片使用!$A$3:$E$8,IF(精英化材料!E8="精二",4,2),FALSE)</f>
        <v>#REF!</v>
      </c>
    </row>
    <row r="9" spans="1:65" x14ac:dyDescent="0.2">
      <c r="A9" t="s">
        <v>112</v>
      </c>
      <c r="B9" t="e">
        <f>VLOOKUP(A9,#REF!,3,FALSE)</f>
        <v>#REF!</v>
      </c>
      <c r="C9" t="e">
        <f>VLOOKUP(A9,#REF!,4,FALSE)</f>
        <v>#REF!</v>
      </c>
      <c r="D9">
        <v>3</v>
      </c>
      <c r="E9" t="s">
        <v>126</v>
      </c>
      <c r="F9" t="e">
        <f>VLOOKUP(C9,精英化芯片使用!$A$3:$E$8,IF(精英化材料!E9="精二",4,2),FALSE)</f>
        <v>#REF!</v>
      </c>
      <c r="O9">
        <v>5</v>
      </c>
      <c r="W9">
        <v>9</v>
      </c>
      <c r="AP9" t="e">
        <f>IF(AND($B9=$AP$2,$C9=6,$E9="精二"),4,(IF(AND($B9=$AP$2,$C9=5,$E9="精二"),3,0)))</f>
        <v>#REF!</v>
      </c>
      <c r="AQ9" t="e">
        <f>IF(AND($B9=$AP$2,$C9=4,$E9="精二"),5,0)</f>
        <v>#REF!</v>
      </c>
      <c r="AR9" t="e">
        <f>IF(AND($B9=$AP$2,$E9="精一"),C9-1,0)</f>
        <v>#REF!</v>
      </c>
      <c r="AS9" t="e">
        <f>IF(AND($B9=$AS$2,$C9=6,$E9="精二"),4,(IF(AND($B9=$AS$2,$C9=5,$E9="精二"),3,0)))</f>
        <v>#REF!</v>
      </c>
      <c r="AT9" t="e">
        <f>IF(AND($B9=$AS$2,$C9=4,$E9="精二"),5,0)</f>
        <v>#REF!</v>
      </c>
      <c r="AU9" t="e">
        <f>IF(AND($B9=$AS$2,$E9="精一"),$C9-1,0)</f>
        <v>#REF!</v>
      </c>
      <c r="AV9" t="e">
        <f>IF(AND($B9=$AV$2,$C9=6,$E9="精二"),4,(IF(AND($B9=$AV$2,$C9=5,$E9="精二"),3,0)))</f>
        <v>#REF!</v>
      </c>
      <c r="AW9" t="e">
        <f>IF(AND($B9=$AV$2,$C9=4,$E9="精二"),5,0)</f>
        <v>#REF!</v>
      </c>
      <c r="AX9" t="e">
        <f>IF(AND($B9=$AV$2,$E9="精一"),$C9-1,0)</f>
        <v>#REF!</v>
      </c>
      <c r="AY9" t="e">
        <f>IF(AND($B9=$AY$2,$C9=6,$E9="精二"),4,(IF(AND($B9=$AY$2,$C9=5,$E9="精二"),3,0)))</f>
        <v>#REF!</v>
      </c>
      <c r="AZ9" t="e">
        <f>IF(AND($B9=$AY$2,$C9=4,$E9="精二"),5,0)</f>
        <v>#REF!</v>
      </c>
      <c r="BA9" t="e">
        <f>IF(AND($B9=$AY$2,$E9="精一"),$C9-1,0)</f>
        <v>#REF!</v>
      </c>
      <c r="BB9" t="e">
        <f>IF(AND($B9=$BB$2,$C9=6,$E9="精二"),4,(IF(AND($B9=$BB$2,$C9=5,$E9="精二"),3,0)))</f>
        <v>#REF!</v>
      </c>
      <c r="BC9" t="e">
        <f>IF(AND($B9=$BB$2,$C9=4,$E9="精二"),5,0)</f>
        <v>#REF!</v>
      </c>
      <c r="BD9" t="e">
        <f>IF(AND($B9=$BB$2,$E9="精一"),$C9-1,0)</f>
        <v>#REF!</v>
      </c>
      <c r="BE9" t="e">
        <f>IF(AND($B9=$BE$2,$C9=6,$E9="精二"),4,(IF(AND($B9=$BE$2,$C9=5,$E9="精二"),3,0)))</f>
        <v>#REF!</v>
      </c>
      <c r="BF9" t="e">
        <f>IF(AND($B9=$BE$2,$C9=4,$E9="精二"),5,0)</f>
        <v>#REF!</v>
      </c>
      <c r="BG9" t="e">
        <f>IF(AND($B9=$BE$2,$E9="精一"),$C9-1,0)</f>
        <v>#REF!</v>
      </c>
      <c r="BH9" t="e">
        <f>IF(AND($B9=$BH$2,$C9=6,$E9="精二"),4,(IF(AND($B9=$BH$2,$C9=5,$E9="精二"),3,0)))</f>
        <v>#REF!</v>
      </c>
      <c r="BI9" t="e">
        <f>IF(AND($B9=$BH$2,$C9=4,$E9="精二"),5,0)</f>
        <v>#REF!</v>
      </c>
      <c r="BJ9" t="e">
        <f>IF(AND($B9=$BH$2,$E9="精一"),$C9-1,0)</f>
        <v>#REF!</v>
      </c>
      <c r="BK9" t="e">
        <f>IF(AND($B9=$BK$2,$C9=6,$E9="精二"),4,(IF(AND($B9=$BK$2,$C9=5,$E9="精二"),3,0)))</f>
        <v>#REF!</v>
      </c>
      <c r="BL9" t="e">
        <f>IF(AND($B9=$BK$2,$C9=4,$E9="精二"),5,0)</f>
        <v>#REF!</v>
      </c>
      <c r="BM9" t="e">
        <f>IF(AND($B9=$BK$2,$E9="精一"),$C9-1,0)</f>
        <v>#REF!</v>
      </c>
    </row>
    <row r="10" spans="1:65" x14ac:dyDescent="0.2">
      <c r="AP10">
        <f>IF(AND($B10=$AP$2,$C10=6,$E10="精二"),4,(IF(AND($B10=$AP$2,$C10=5,$E10="精二"),3,0)))</f>
        <v>0</v>
      </c>
      <c r="AQ10">
        <f>IF(AND($B10=$AP$2,$C10=4,$E10="精二"),5,0)</f>
        <v>0</v>
      </c>
      <c r="AR10">
        <f>IF(AND($B10=$AP$2,$E10="精一"),C10-1,0)</f>
        <v>0</v>
      </c>
      <c r="AS10">
        <f>IF(AND($B10=$AS$2,$C10=6,$E10="精二"),4,(IF(AND($B10=$AS$2,$C10=5,$E10="精二"),3,0)))</f>
        <v>0</v>
      </c>
      <c r="AT10">
        <f>IF(AND($B10=$AS$2,$C10=4,$E10="精二"),5,0)</f>
        <v>0</v>
      </c>
      <c r="AU10">
        <f>IF(AND($B10=$AS$2,$E10="精一"),$C10-1,0)</f>
        <v>0</v>
      </c>
      <c r="AV10">
        <f>IF(AND($B10=$AV$2,$C10=6,$E10="精二"),4,(IF(AND($B10=$AV$2,$C10=5,$E10="精二"),3,0)))</f>
        <v>0</v>
      </c>
      <c r="AW10">
        <f>IF(AND($B10=$AV$2,$C10=4,$E10="精二"),5,0)</f>
        <v>0</v>
      </c>
      <c r="AX10">
        <f>IF(AND($B10=$AV$2,$E10="精一"),$C10-1,0)</f>
        <v>0</v>
      </c>
      <c r="AY10">
        <f>IF(AND($B10=$AY$2,$C10=6,$E10="精二"),4,(IF(AND($B10=$AY$2,$C10=5,$E10="精二"),3,0)))</f>
        <v>0</v>
      </c>
      <c r="AZ10">
        <f>IF(AND($B10=$AY$2,$C10=4,$E10="精二"),5,0)</f>
        <v>0</v>
      </c>
      <c r="BA10">
        <f>IF(AND($B10=$AY$2,$E10="精一"),$C10-1,0)</f>
        <v>0</v>
      </c>
      <c r="BB10">
        <f>IF(AND($B10=$BB$2,$C10=6,$E10="精二"),4,(IF(AND($B10=$BB$2,$C10=5,$E10="精二"),3,0)))</f>
        <v>0</v>
      </c>
      <c r="BC10">
        <f>IF(AND($B10=$BB$2,$C10=4,$E10="精二"),5,0)</f>
        <v>0</v>
      </c>
      <c r="BD10">
        <f>IF(AND($B10=$BB$2,$E10="精一"),$C10-1,0)</f>
        <v>0</v>
      </c>
      <c r="BE10">
        <f>IF(AND($B10=$BE$2,$C10=6,$E10="精二"),4,(IF(AND($B10=$BE$2,$C10=5,$E10="精二"),3,0)))</f>
        <v>0</v>
      </c>
      <c r="BF10">
        <f>IF(AND($B10=$BE$2,$C10=4,$E10="精二"),5,0)</f>
        <v>0</v>
      </c>
      <c r="BG10">
        <f>IF(AND($B10=$BE$2,$E10="精一"),$C10-1,0)</f>
        <v>0</v>
      </c>
      <c r="BH10">
        <f>IF(AND($B10=$BH$2,$C10=6,$E10="精二"),4,(IF(AND($B10=$BH$2,$C10=5,$E10="精二"),3,0)))</f>
        <v>0</v>
      </c>
      <c r="BI10">
        <f>IF(AND($B10=$BH$2,$C10=4,$E10="精二"),5,0)</f>
        <v>0</v>
      </c>
      <c r="BJ10">
        <f>IF(AND($B10=$BH$2,$E10="精一"),$C10-1,0)</f>
        <v>0</v>
      </c>
      <c r="BK10">
        <f>IF(AND($B10=$BK$2,$C10=6,$E10="精二"),4,(IF(AND($B10=$BK$2,$C10=5,$E10="精二"),3,0)))</f>
        <v>0</v>
      </c>
      <c r="BL10">
        <f>IF(AND($B10=$BK$2,$C10=4,$E10="精二"),5,0)</f>
        <v>0</v>
      </c>
      <c r="BM10">
        <f>IF(AND($B10=$BK$2,$E10="精一"),$C10-1,0)</f>
        <v>0</v>
      </c>
    </row>
    <row r="11" spans="1:65" x14ac:dyDescent="0.2">
      <c r="AP11">
        <f>IF(AND($B11=$AP$2,$C11=6,$E11="精二"),4,(IF(AND($B11=$AP$2,$C11=5,$E11="精二"),3,0)))</f>
        <v>0</v>
      </c>
      <c r="AQ11">
        <f>IF(AND($B11=$AP$2,$C11=4,$E11="精二"),5,0)</f>
        <v>0</v>
      </c>
      <c r="AR11">
        <f>IF(AND($B11=$AP$2,$E11="精一"),C11-1,0)</f>
        <v>0</v>
      </c>
      <c r="AS11">
        <f>IF(AND($B11=$AS$2,$C11=6,$E11="精二"),4,(IF(AND($B11=$AS$2,$C11=5,$E11="精二"),3,0)))</f>
        <v>0</v>
      </c>
      <c r="AT11">
        <f>IF(AND($B11=$AS$2,$C11=4,$E11="精二"),5,0)</f>
        <v>0</v>
      </c>
      <c r="AU11">
        <f>IF(AND($B11=$AS$2,$E11="精一"),$C11-1,0)</f>
        <v>0</v>
      </c>
      <c r="AV11">
        <f>IF(AND($B11=$AV$2,$C11=6,$E11="精二"),4,(IF(AND($B11=$AV$2,$C11=5,$E11="精二"),3,0)))</f>
        <v>0</v>
      </c>
      <c r="AW11">
        <f>IF(AND($B11=$AV$2,$C11=4,$E11="精二"),5,0)</f>
        <v>0</v>
      </c>
      <c r="AX11">
        <f>IF(AND($B11=$AV$2,$E11="精一"),$C11-1,0)</f>
        <v>0</v>
      </c>
      <c r="AY11">
        <f>IF(AND($B11=$AY$2,$C11=6,$E11="精二"),4,(IF(AND($B11=$AY$2,$C11=5,$E11="精二"),3,0)))</f>
        <v>0</v>
      </c>
      <c r="AZ11">
        <f>IF(AND($B11=$AY$2,$C11=4,$E11="精二"),5,0)</f>
        <v>0</v>
      </c>
      <c r="BA11">
        <f>IF(AND($B11=$AY$2,$E11="精一"),$C11-1,0)</f>
        <v>0</v>
      </c>
      <c r="BB11">
        <f>IF(AND($B11=$BB$2,$C11=6,$E11="精二"),4,(IF(AND($B11=$BB$2,$C11=5,$E11="精二"),3,0)))</f>
        <v>0</v>
      </c>
      <c r="BC11">
        <f>IF(AND($B11=$BB$2,$C11=4,$E11="精二"),5,0)</f>
        <v>0</v>
      </c>
      <c r="BD11">
        <f>IF(AND($B11=$BB$2,$E11="精一"),$C11-1,0)</f>
        <v>0</v>
      </c>
      <c r="BE11">
        <f>IF(AND($B11=$BE$2,$C11=6,$E11="精二"),4,(IF(AND($B11=$BE$2,$C11=5,$E11="精二"),3,0)))</f>
        <v>0</v>
      </c>
      <c r="BF11">
        <f>IF(AND($B11=$BE$2,$C11=4,$E11="精二"),5,0)</f>
        <v>0</v>
      </c>
      <c r="BG11">
        <f>IF(AND($B11=$BE$2,$E11="精一"),$C11-1,0)</f>
        <v>0</v>
      </c>
      <c r="BH11">
        <f>IF(AND($B11=$BH$2,$C11=6,$E11="精二"),4,(IF(AND($B11=$BH$2,$C11=5,$E11="精二"),3,0)))</f>
        <v>0</v>
      </c>
      <c r="BI11">
        <f>IF(AND($B11=$BH$2,$C11=4,$E11="精二"),5,0)</f>
        <v>0</v>
      </c>
      <c r="BJ11">
        <f>IF(AND($B11=$BH$2,$E11="精一"),$C11-1,0)</f>
        <v>0</v>
      </c>
      <c r="BK11">
        <f>IF(AND($B11=$BK$2,$C11=6,$E11="精二"),4,(IF(AND($B11=$BK$2,$C11=5,$E11="精二"),3,0)))</f>
        <v>0</v>
      </c>
      <c r="BL11">
        <f>IF(AND($B11=$BK$2,$C11=4,$E11="精二"),5,0)</f>
        <v>0</v>
      </c>
      <c r="BM11">
        <f>IF(AND($B11=$BK$2,$E11="精一"),$C11-1,0)</f>
        <v>0</v>
      </c>
    </row>
  </sheetData>
  <autoFilter ref="A3:BM11"/>
  <mergeCells count="18">
    <mergeCell ref="AD1:AI1"/>
    <mergeCell ref="AJ1:AO1"/>
    <mergeCell ref="A1:A3"/>
    <mergeCell ref="C1:C3"/>
    <mergeCell ref="E1:E3"/>
    <mergeCell ref="F1:F2"/>
    <mergeCell ref="G1:I1"/>
    <mergeCell ref="J1:S1"/>
    <mergeCell ref="T1:AC1"/>
    <mergeCell ref="AP1:BM1"/>
    <mergeCell ref="AP2:AR2"/>
    <mergeCell ref="AS2:AU2"/>
    <mergeCell ref="AV2:AX2"/>
    <mergeCell ref="AY2:BA2"/>
    <mergeCell ref="BB2:BD2"/>
    <mergeCell ref="BE2:BG2"/>
    <mergeCell ref="BH2:BJ2"/>
    <mergeCell ref="BK2:BM2"/>
  </mergeCells>
  <phoneticPr fontId="13" type="noConversion"/>
  <conditionalFormatting sqref="A5">
    <cfRule type="duplicateValues" dxfId="9" priority="3"/>
  </conditionalFormatting>
  <conditionalFormatting sqref="A6">
    <cfRule type="duplicateValues" dxfId="8" priority="2"/>
  </conditionalFormatting>
  <conditionalFormatting sqref="A7">
    <cfRule type="duplicateValues" dxfId="7" priority="1"/>
  </conditionalFormatting>
  <dataValidations count="1">
    <dataValidation type="list" allowBlank="1" showInputMessage="1" showErrorMessage="1" sqref="E4 E5 E6 E9 E12 E7:E8 E14:E15">
      <formula1>"精二,精一"</formula1>
    </dataValidation>
  </dataValidations>
  <pageMargins left="0.7" right="0.7" top="0.75" bottom="0.75" header="0.3" footer="0.3"/>
  <pageSetup paperSize="9" orientation="portrait" horizontalDpi="1200" verticalDpi="120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11"/>
  <sheetViews>
    <sheetView workbookViewId="0">
      <selection activeCell="G7" sqref="G7"/>
    </sheetView>
  </sheetViews>
  <sheetFormatPr defaultColWidth="9" defaultRowHeight="14.25" x14ac:dyDescent="0.2"/>
  <sheetData>
    <row r="1" spans="1:65" x14ac:dyDescent="0.2">
      <c r="A1" t="s">
        <v>111</v>
      </c>
      <c r="B1" t="e">
        <f>VLOOKUP(A1,#REF!,3,FALSE)</f>
        <v>#REF!</v>
      </c>
      <c r="C1" t="e">
        <f>VLOOKUP(A1,#REF!,4,FALSE)</f>
        <v>#REF!</v>
      </c>
      <c r="D1">
        <v>1</v>
      </c>
      <c r="E1" t="s">
        <v>126</v>
      </c>
      <c r="F1" t="e">
        <f>VLOOKUP(C1,精英化芯片使用!$A$3:$E$8,IF(暂不!E1="精二",4,2),FALSE)</f>
        <v>#REF!</v>
      </c>
      <c r="M1">
        <v>7</v>
      </c>
      <c r="U1">
        <v>14</v>
      </c>
      <c r="AP1" t="e">
        <f>IF(AND($B1=精英化材料!$AP$2,$C1=6,$E1="精二"),4,(IF(AND($B1=精英化材料!$AP$2,$C1=5,$E1="精二"),3,0)))</f>
        <v>#REF!</v>
      </c>
      <c r="AQ1" t="e">
        <f>IF(AND($B1=精英化材料!$AP$2,$C1=4,$E1="精二"),5,0)</f>
        <v>#REF!</v>
      </c>
      <c r="AR1" t="e">
        <f>IF(AND($B1=精英化材料!$AP$2,$E1="精一"),C1-1,0)</f>
        <v>#REF!</v>
      </c>
      <c r="AS1" t="e">
        <f>IF(AND($B1=精英化材料!$AS$2,$C1=6,$E1="精二"),4,(IF(AND($B1=精英化材料!$AS$2,$C1=5,$E1="精二"),3,0)))</f>
        <v>#REF!</v>
      </c>
      <c r="AT1" t="e">
        <f>IF(AND($B1=精英化材料!$AS$2,$C1=4,$E1="精二"),5,0)</f>
        <v>#REF!</v>
      </c>
      <c r="AU1" t="e">
        <f>IF(AND($B1=精英化材料!$AS$2,$E1="精一"),$C1-1,0)</f>
        <v>#REF!</v>
      </c>
      <c r="AV1" t="e">
        <f>IF(AND($B1=精英化材料!$AV$2,$C1=6,$E1="精二"),4,(IF(AND($B1=精英化材料!$AV$2,$C1=5,$E1="精二"),3,0)))</f>
        <v>#REF!</v>
      </c>
      <c r="AW1" t="e">
        <f>IF(AND($B1=精英化材料!$AV$2,$C1=4,$E1="精二"),5,0)</f>
        <v>#REF!</v>
      </c>
      <c r="AX1" t="e">
        <f>IF(AND($B1=精英化材料!$AV$2,$E1="精一"),$C1-1,0)</f>
        <v>#REF!</v>
      </c>
      <c r="AY1" t="e">
        <f>IF(AND($B1=精英化材料!$AY$2,$C1=6,$E1="精二"),4,(IF(AND($B1=精英化材料!$AY$2,$C1=5,$E1="精二"),3,0)))</f>
        <v>#REF!</v>
      </c>
      <c r="AZ1" t="e">
        <f>IF(AND($B1=精英化材料!$AY$2,$C1=4,$E1="精二"),5,0)</f>
        <v>#REF!</v>
      </c>
      <c r="BA1" t="e">
        <f>IF(AND($B1=精英化材料!$AY$2,$E1="精一"),$C1-1,0)</f>
        <v>#REF!</v>
      </c>
      <c r="BB1" t="e">
        <f>IF(AND($B1=精英化材料!$BB$2,$C1=6,$E1="精二"),4,(IF(AND($B1=精英化材料!$BB$2,$C1=5,$E1="精二"),3,0)))</f>
        <v>#REF!</v>
      </c>
      <c r="BC1" t="e">
        <f>IF(AND($B1=精英化材料!$BB$2,$C1=4,$E1="精二"),5,0)</f>
        <v>#REF!</v>
      </c>
      <c r="BD1" t="e">
        <f>IF(AND($B1=精英化材料!$BB$2,$E1="精一"),$C1-1,0)</f>
        <v>#REF!</v>
      </c>
      <c r="BE1" t="e">
        <f>IF(AND($B1=精英化材料!$BE$2,$C1=6,$E1="精二"),4,(IF(AND($B1=精英化材料!$BE$2,$C1=5,$E1="精二"),3,0)))</f>
        <v>#REF!</v>
      </c>
      <c r="BF1" t="e">
        <f>IF(AND($B1=精英化材料!$BE$2,$C1=4,$E1="精二"),5,0)</f>
        <v>#REF!</v>
      </c>
      <c r="BG1" t="e">
        <f>IF(AND($B1=精英化材料!$BE$2,$E1="精一"),$C1-1,0)</f>
        <v>#REF!</v>
      </c>
      <c r="BH1" t="e">
        <f>IF(AND($B1=精英化材料!$BH$2,$C1=6,$E1="精二"),4,(IF(AND($B1=精英化材料!$BH$2,$C1=5,$E1="精二"),3,0)))</f>
        <v>#REF!</v>
      </c>
      <c r="BI1" t="e">
        <f>IF(AND($B1=精英化材料!$BH$2,$C1=4,$E1="精二"),5,0)</f>
        <v>#REF!</v>
      </c>
      <c r="BJ1" t="e">
        <f>IF(AND($B1=精英化材料!$BH$2,$E1="精一"),$C1-1,0)</f>
        <v>#REF!</v>
      </c>
      <c r="BK1" t="e">
        <f>IF(AND($B1=精英化材料!$BK$2,$C1=6,$E1="精二"),4,(IF(AND($B1=精英化材料!$BK$2,$C1=5,$E1="精二"),3,0)))</f>
        <v>#REF!</v>
      </c>
      <c r="BL1" t="e">
        <f>IF(AND($B1=精英化材料!$BK$2,$C1=4,$E1="精二"),5,0)</f>
        <v>#REF!</v>
      </c>
      <c r="BM1" t="e">
        <f>IF(AND($B1=精英化材料!$BK$2,$E1="精一"),$C1-1,0)</f>
        <v>#REF!</v>
      </c>
    </row>
    <row r="2" spans="1:65" x14ac:dyDescent="0.2">
      <c r="A2" s="39" t="s">
        <v>112</v>
      </c>
      <c r="B2" t="e">
        <f>VLOOKUP(A2,#REF!,3,FALSE)</f>
        <v>#REF!</v>
      </c>
      <c r="C2" t="e">
        <f>VLOOKUP(A2,#REF!,4,FALSE)</f>
        <v>#REF!</v>
      </c>
      <c r="D2">
        <v>0</v>
      </c>
      <c r="E2" t="s">
        <v>126</v>
      </c>
      <c r="F2" t="e">
        <f>VLOOKUP(C2,精英化芯片使用!$A$3:$E$8,IF(暂不!E2="精二",4,2),FALSE)</f>
        <v>#REF!</v>
      </c>
      <c r="AP2" t="e">
        <f>IF(AND($B2=精英化材料!$AP$2,$C2=6,$E2="精二"),4,(IF(AND($B2=精英化材料!$AP$2,$C2=5,$E2="精二"),3,0)))</f>
        <v>#REF!</v>
      </c>
      <c r="AQ2" t="e">
        <f>IF(AND($B2=精英化材料!$AP$2,$C2=4,$E2="精二"),5,0)</f>
        <v>#REF!</v>
      </c>
      <c r="AR2" t="e">
        <f>IF(AND($B2=精英化材料!$AP$2,$E2="精一"),C2-1,0)</f>
        <v>#REF!</v>
      </c>
      <c r="AS2" t="e">
        <f>IF(AND($B2=精英化材料!$AS$2,$C2=6,$E2="精二"),4,(IF(AND($B2=精英化材料!$AS$2,$C2=5,$E2="精二"),3,0)))</f>
        <v>#REF!</v>
      </c>
      <c r="AT2" t="e">
        <f>IF(AND($B2=精英化材料!$AS$2,$C2=4,$E2="精二"),5,0)</f>
        <v>#REF!</v>
      </c>
      <c r="AU2" t="e">
        <f>IF(AND($B2=精英化材料!$AS$2,$E2="精一"),$C2-1,0)</f>
        <v>#REF!</v>
      </c>
      <c r="AV2" t="e">
        <f>IF(AND($B2=精英化材料!$AV$2,$C2=6,$E2="精二"),4,(IF(AND($B2=精英化材料!$AV$2,$C2=5,$E2="精二"),3,0)))</f>
        <v>#REF!</v>
      </c>
      <c r="AW2" t="e">
        <f>IF(AND($B2=精英化材料!$AV$2,$C2=4,$E2="精二"),5,0)</f>
        <v>#REF!</v>
      </c>
      <c r="AX2" t="e">
        <f>IF(AND($B2=精英化材料!$AV$2,$E2="精一"),$C2-1,0)</f>
        <v>#REF!</v>
      </c>
      <c r="AY2" t="e">
        <f>IF(AND($B2=精英化材料!$AY$2,$C2=6,$E2="精二"),4,(IF(AND($B2=精英化材料!$AY$2,$C2=5,$E2="精二"),3,0)))</f>
        <v>#REF!</v>
      </c>
      <c r="AZ2" t="e">
        <f>IF(AND($B2=精英化材料!$AY$2,$C2=4,$E2="精二"),5,0)</f>
        <v>#REF!</v>
      </c>
      <c r="BA2" t="e">
        <f>IF(AND($B2=精英化材料!$AY$2,$E2="精一"),$C2-1,0)</f>
        <v>#REF!</v>
      </c>
      <c r="BB2" t="e">
        <f>IF(AND($B2=精英化材料!$BB$2,$C2=6,$E2="精二"),4,(IF(AND($B2=精英化材料!$BB$2,$C2=5,$E2="精二"),3,0)))</f>
        <v>#REF!</v>
      </c>
      <c r="BC2" t="e">
        <f>IF(AND($B2=精英化材料!$BB$2,$C2=4,$E2="精二"),5,0)</f>
        <v>#REF!</v>
      </c>
      <c r="BD2" t="e">
        <f>IF(AND($B2=精英化材料!$BB$2,$E2="精一"),$C2-1,0)</f>
        <v>#REF!</v>
      </c>
      <c r="BE2" t="e">
        <f>IF(AND($B2=精英化材料!$BE$2,$C2=6,$E2="精二"),4,(IF(AND($B2=精英化材料!$BE$2,$C2=5,$E2="精二"),3,0)))</f>
        <v>#REF!</v>
      </c>
      <c r="BF2" t="e">
        <f>IF(AND($B2=精英化材料!$BE$2,$C2=4,$E2="精二"),5,0)</f>
        <v>#REF!</v>
      </c>
      <c r="BG2" t="e">
        <f>IF(AND($B2=精英化材料!$BE$2,$E2="精一"),$C2-1,0)</f>
        <v>#REF!</v>
      </c>
      <c r="BH2" t="e">
        <f>IF(AND($B2=精英化材料!$BH$2,$C2=6,$E2="精二"),4,(IF(AND($B2=精英化材料!$BH$2,$C2=5,$E2="精二"),3,0)))</f>
        <v>#REF!</v>
      </c>
      <c r="BI2" t="e">
        <f>IF(AND($B2=精英化材料!$BH$2,$C2=4,$E2="精二"),5,0)</f>
        <v>#REF!</v>
      </c>
      <c r="BJ2" t="e">
        <f>IF(AND($B2=精英化材料!$BH$2,$E2="精一"),$C2-1,0)</f>
        <v>#REF!</v>
      </c>
      <c r="BK2" t="e">
        <f>IF(AND($B2=精英化材料!$BK$2,$C2=6,$E2="精二"),4,(IF(AND($B2=精英化材料!$BK$2,$C2=5,$E2="精二"),3,0)))</f>
        <v>#REF!</v>
      </c>
      <c r="BL2" t="e">
        <f>IF(AND($B2=精英化材料!$BK$2,$C2=4,$E2="精二"),5,0)</f>
        <v>#REF!</v>
      </c>
      <c r="BM2" t="e">
        <f>IF(AND($B2=精英化材料!$BK$2,$E2="精一"),$C2-1,0)</f>
        <v>#REF!</v>
      </c>
    </row>
    <row r="3" spans="1:65" x14ac:dyDescent="0.2">
      <c r="A3" s="39" t="s">
        <v>58</v>
      </c>
      <c r="B3" t="e">
        <f>VLOOKUP(A3,#REF!,3,FALSE)</f>
        <v>#REF!</v>
      </c>
      <c r="C3" t="e">
        <f>VLOOKUP(A3,#REF!,4,FALSE)</f>
        <v>#REF!</v>
      </c>
      <c r="D3">
        <v>1</v>
      </c>
      <c r="E3" t="s">
        <v>126</v>
      </c>
      <c r="F3" t="e">
        <f>VLOOKUP(C3,精英化芯片使用!$A$3:$E$8,IF(暂不!E3="精二",4,2),FALSE)</f>
        <v>#REF!</v>
      </c>
      <c r="AP3" t="e">
        <f>IF(AND($B3=精英化材料!$AP$2,$C3=6,$E3="精二"),4,(IF(AND($B3=精英化材料!$AP$2,$C3=5,$E3="精二"),3,0)))</f>
        <v>#REF!</v>
      </c>
      <c r="AQ3" t="e">
        <f>IF(AND($B3=精英化材料!$AP$2,$C3=4,$E3="精二"),5,0)</f>
        <v>#REF!</v>
      </c>
      <c r="AR3" t="e">
        <f>IF(AND($B3=精英化材料!$AP$2,$E3="精一"),C3-1,0)</f>
        <v>#REF!</v>
      </c>
      <c r="AS3" t="e">
        <f>IF(AND($B3=精英化材料!$AS$2,$C3=6,$E3="精二"),4,(IF(AND($B3=精英化材料!$AS$2,$C3=5,$E3="精二"),3,0)))</f>
        <v>#REF!</v>
      </c>
      <c r="AT3" t="e">
        <f>IF(AND($B3=精英化材料!$AS$2,$C3=4,$E3="精二"),5,0)</f>
        <v>#REF!</v>
      </c>
      <c r="AU3" t="e">
        <f>IF(AND($B3=精英化材料!$AS$2,$E3="精一"),$C3-1,0)</f>
        <v>#REF!</v>
      </c>
      <c r="AV3" t="e">
        <f>IF(AND($B3=精英化材料!$AV$2,$C3=6,$E3="精二"),4,(IF(AND($B3=精英化材料!$AV$2,$C3=5,$E3="精二"),3,0)))</f>
        <v>#REF!</v>
      </c>
      <c r="AW3" t="e">
        <f>IF(AND($B3=精英化材料!$AV$2,$C3=4,$E3="精二"),5,0)</f>
        <v>#REF!</v>
      </c>
      <c r="AX3" t="e">
        <f>IF(AND($B3=精英化材料!$AV$2,$E3="精一"),$C3-1,0)</f>
        <v>#REF!</v>
      </c>
      <c r="AY3" t="e">
        <f>IF(AND($B3=精英化材料!$AY$2,$C3=6,$E3="精二"),4,(IF(AND($B3=精英化材料!$AY$2,$C3=5,$E3="精二"),3,0)))</f>
        <v>#REF!</v>
      </c>
      <c r="AZ3" t="e">
        <f>IF(AND($B3=精英化材料!$AY$2,$C3=4,$E3="精二"),5,0)</f>
        <v>#REF!</v>
      </c>
      <c r="BA3" t="e">
        <f>IF(AND($B3=精英化材料!$AY$2,$E3="精一"),$C3-1,0)</f>
        <v>#REF!</v>
      </c>
      <c r="BB3" t="e">
        <f>IF(AND($B3=精英化材料!$BB$2,$C3=6,$E3="精二"),4,(IF(AND($B3=精英化材料!$BB$2,$C3=5,$E3="精二"),3,0)))</f>
        <v>#REF!</v>
      </c>
      <c r="BC3" t="e">
        <f>IF(AND($B3=精英化材料!$BB$2,$C3=4,$E3="精二"),5,0)</f>
        <v>#REF!</v>
      </c>
      <c r="BD3" t="e">
        <f>IF(AND($B3=精英化材料!$BB$2,$E3="精一"),$C3-1,0)</f>
        <v>#REF!</v>
      </c>
      <c r="BE3" t="e">
        <f>IF(AND($B3=精英化材料!$BE$2,$C3=6,$E3="精二"),4,(IF(AND($B3=精英化材料!$BE$2,$C3=5,$E3="精二"),3,0)))</f>
        <v>#REF!</v>
      </c>
      <c r="BF3" t="e">
        <f>IF(AND($B3=精英化材料!$BE$2,$C3=4,$E3="精二"),5,0)</f>
        <v>#REF!</v>
      </c>
      <c r="BG3" t="e">
        <f>IF(AND($B3=精英化材料!$BE$2,$E3="精一"),$C3-1,0)</f>
        <v>#REF!</v>
      </c>
      <c r="BH3" t="e">
        <f>IF(AND($B3=精英化材料!$BH$2,$C3=6,$E3="精二"),4,(IF(AND($B3=精英化材料!$BH$2,$C3=5,$E3="精二"),3,0)))</f>
        <v>#REF!</v>
      </c>
      <c r="BI3" t="e">
        <f>IF(AND($B3=精英化材料!$BH$2,$C3=4,$E3="精二"),5,0)</f>
        <v>#REF!</v>
      </c>
      <c r="BJ3" t="e">
        <f>IF(AND($B3=精英化材料!$BH$2,$E3="精一"),$C3-1,0)</f>
        <v>#REF!</v>
      </c>
      <c r="BK3" t="e">
        <f>IF(AND($B3=精英化材料!$BK$2,$C3=6,$E3="精二"),4,(IF(AND($B3=精英化材料!$BK$2,$C3=5,$E3="精二"),3,0)))</f>
        <v>#REF!</v>
      </c>
      <c r="BL3" t="e">
        <f>IF(AND($B3=精英化材料!$BK$2,$C3=4,$E3="精二"),5,0)</f>
        <v>#REF!</v>
      </c>
      <c r="BM3" t="e">
        <f>IF(AND($B3=精英化材料!$BK$2,$E3="精一"),$C3-1,0)</f>
        <v>#REF!</v>
      </c>
    </row>
    <row r="4" spans="1:65" x14ac:dyDescent="0.2">
      <c r="A4" s="39" t="s">
        <v>14</v>
      </c>
      <c r="B4" t="e">
        <f>VLOOKUP(A4,#REF!,3,FALSE)</f>
        <v>#REF!</v>
      </c>
      <c r="C4" t="e">
        <f>VLOOKUP(A4,#REF!,4,FALSE)</f>
        <v>#REF!</v>
      </c>
      <c r="D4">
        <v>0</v>
      </c>
      <c r="E4" t="s">
        <v>126</v>
      </c>
      <c r="F4" t="e">
        <f>VLOOKUP(C4,精英化芯片使用!$A$3:$E$8,IF(暂不!E4="精二",4,2),FALSE)</f>
        <v>#REF!</v>
      </c>
      <c r="AB4">
        <v>9</v>
      </c>
      <c r="AC4">
        <v>15</v>
      </c>
      <c r="AP4" t="e">
        <f>IF(AND($B4=精英化材料!$AP$2,$C4=6,$E4="精二"),4,(IF(AND($B4=精英化材料!$AP$2,$C4=5,$E4="精二"),3,0)))</f>
        <v>#REF!</v>
      </c>
      <c r="AQ4" t="e">
        <f>IF(AND($B4=精英化材料!$AP$2,$C4=4,$E4="精二"),5,0)</f>
        <v>#REF!</v>
      </c>
      <c r="AR4" t="e">
        <f>IF(AND($B4=精英化材料!$AP$2,$E4="精一"),C4-1,0)</f>
        <v>#REF!</v>
      </c>
      <c r="AS4" t="e">
        <f>IF(AND($B4=精英化材料!$AS$2,$C4=6,$E4="精二"),4,(IF(AND($B4=精英化材料!$AS$2,$C4=5,$E4="精二"),3,0)))</f>
        <v>#REF!</v>
      </c>
      <c r="AT4" t="e">
        <f>IF(AND($B4=精英化材料!$AS$2,$C4=4,$E4="精二"),5,0)</f>
        <v>#REF!</v>
      </c>
      <c r="AU4" t="e">
        <f>IF(AND($B4=精英化材料!$AS$2,$E4="精一"),$C4-1,0)</f>
        <v>#REF!</v>
      </c>
      <c r="AV4" t="e">
        <f>IF(AND($B4=精英化材料!$AV$2,$C4=6,$E4="精二"),4,(IF(AND($B4=精英化材料!$AV$2,$C4=5,$E4="精二"),3,0)))</f>
        <v>#REF!</v>
      </c>
      <c r="AW4" t="e">
        <f>IF(AND($B4=精英化材料!$AV$2,$C4=4,$E4="精二"),5,0)</f>
        <v>#REF!</v>
      </c>
      <c r="AX4" t="e">
        <f>IF(AND($B4=精英化材料!$AV$2,$E4="精一"),$C4-1,0)</f>
        <v>#REF!</v>
      </c>
      <c r="AY4" t="e">
        <f>IF(AND($B4=精英化材料!$AY$2,$C4=6,$E4="精二"),4,(IF(AND($B4=精英化材料!$AY$2,$C4=5,$E4="精二"),3,0)))</f>
        <v>#REF!</v>
      </c>
      <c r="AZ4" t="e">
        <f>IF(AND($B4=精英化材料!$AY$2,$C4=4,$E4="精二"),5,0)</f>
        <v>#REF!</v>
      </c>
      <c r="BA4" t="e">
        <f>IF(AND($B4=精英化材料!$AY$2,$E4="精一"),$C4-1,0)</f>
        <v>#REF!</v>
      </c>
      <c r="BB4" t="e">
        <f>IF(AND($B4=精英化材料!$BB$2,$C4=6,$E4="精二"),4,(IF(AND($B4=精英化材料!$BB$2,$C4=5,$E4="精二"),3,0)))</f>
        <v>#REF!</v>
      </c>
      <c r="BC4" t="e">
        <f>IF(AND($B4=精英化材料!$BB$2,$C4=4,$E4="精二"),5,0)</f>
        <v>#REF!</v>
      </c>
      <c r="BD4" t="e">
        <f>IF(AND($B4=精英化材料!$BB$2,$E4="精一"),$C4-1,0)</f>
        <v>#REF!</v>
      </c>
      <c r="BE4" t="e">
        <f>IF(AND($B4=精英化材料!$BE$2,$C4=6,$E4="精二"),4,(IF(AND($B4=精英化材料!$BE$2,$C4=5,$E4="精二"),3,0)))</f>
        <v>#REF!</v>
      </c>
      <c r="BF4" t="e">
        <f>IF(AND($B4=精英化材料!$BE$2,$C4=4,$E4="精二"),5,0)</f>
        <v>#REF!</v>
      </c>
      <c r="BG4" t="e">
        <f>IF(AND($B4=精英化材料!$BE$2,$E4="精一"),$C4-1,0)</f>
        <v>#REF!</v>
      </c>
      <c r="BH4" t="e">
        <f>IF(AND($B4=精英化材料!$BH$2,$C4=6,$E4="精二"),4,(IF(AND($B4=精英化材料!$BH$2,$C4=5,$E4="精二"),3,0)))</f>
        <v>#REF!</v>
      </c>
      <c r="BI4" t="e">
        <f>IF(AND($B4=精英化材料!$BH$2,$C4=4,$E4="精二"),5,0)</f>
        <v>#REF!</v>
      </c>
      <c r="BJ4" t="e">
        <f>IF(AND($B4=精英化材料!$BH$2,$E4="精一"),$C4-1,0)</f>
        <v>#REF!</v>
      </c>
      <c r="BK4" t="e">
        <f>IF(AND($B4=精英化材料!$BK$2,$C4=6,$E4="精二"),4,(IF(AND($B4=精英化材料!$BK$2,$C4=5,$E4="精二"),3,0)))</f>
        <v>#REF!</v>
      </c>
      <c r="BL4" t="e">
        <f>IF(AND($B4=精英化材料!$BK$2,$C4=4,$E4="精二"),5,0)</f>
        <v>#REF!</v>
      </c>
      <c r="BM4" t="e">
        <f>IF(AND($B4=精英化材料!$BK$2,$E4="精一"),$C4-1,0)</f>
        <v>#REF!</v>
      </c>
    </row>
    <row r="6" spans="1:65" x14ac:dyDescent="0.2">
      <c r="A6" s="39" t="s">
        <v>87</v>
      </c>
      <c r="B6" t="e">
        <f>VLOOKUP(A6,#REF!,3,FALSE)</f>
        <v>#REF!</v>
      </c>
      <c r="C6" t="e">
        <f>VLOOKUP(A6,#REF!,4,FALSE)</f>
        <v>#REF!</v>
      </c>
      <c r="D6">
        <v>0</v>
      </c>
      <c r="E6" t="s">
        <v>126</v>
      </c>
      <c r="F6" t="e">
        <f>VLOOKUP(C6,精英化芯片使用!$A$3:$E$8,IF(暂不!E6="精二",4,2),FALSE)</f>
        <v>#REF!</v>
      </c>
      <c r="P6">
        <v>7</v>
      </c>
      <c r="V6">
        <v>13</v>
      </c>
      <c r="AP6" t="e">
        <f>IF(AND($B6=精英化材料!$AP$2,$C6=6,$E6="精二"),4,(IF(AND($B6=精英化材料!$AP$2,$C6=5,$E6="精二"),3,0)))</f>
        <v>#REF!</v>
      </c>
      <c r="AQ6" t="e">
        <f>IF(AND($B6=精英化材料!$AP$2,$C6=4,$E6="精二"),5,0)</f>
        <v>#REF!</v>
      </c>
      <c r="AR6" t="e">
        <f>IF(AND($B6=精英化材料!$AP$2,$E6="精一"),C6-1,0)</f>
        <v>#REF!</v>
      </c>
      <c r="AS6" t="e">
        <f>IF(AND($B6=精英化材料!$AS$2,$C6=6,$E6="精二"),4,(IF(AND($B6=精英化材料!$AS$2,$C6=5,$E6="精二"),3,0)))</f>
        <v>#REF!</v>
      </c>
      <c r="AT6" t="e">
        <f>IF(AND($B6=精英化材料!$AS$2,$C6=4,$E6="精二"),5,0)</f>
        <v>#REF!</v>
      </c>
      <c r="AU6" t="e">
        <f>IF(AND($B6=精英化材料!$AS$2,$E6="精一"),$C6-1,0)</f>
        <v>#REF!</v>
      </c>
      <c r="AV6" t="e">
        <f>IF(AND($B6=精英化材料!$AV$2,$C6=6,$E6="精二"),4,(IF(AND($B6=精英化材料!$AV$2,$C6=5,$E6="精二"),3,0)))</f>
        <v>#REF!</v>
      </c>
      <c r="AW6" t="e">
        <f>IF(AND($B6=精英化材料!$AV$2,$C6=4,$E6="精二"),5,0)</f>
        <v>#REF!</v>
      </c>
      <c r="AX6" t="e">
        <f>IF(AND($B6=精英化材料!$AV$2,$E6="精一"),$C6-1,0)</f>
        <v>#REF!</v>
      </c>
      <c r="AY6" t="e">
        <f>IF(AND($B6=精英化材料!$AY$2,$C6=6,$E6="精二"),4,(IF(AND($B6=精英化材料!$AY$2,$C6=5,$E6="精二"),3,0)))</f>
        <v>#REF!</v>
      </c>
      <c r="AZ6" t="e">
        <f>IF(AND($B6=精英化材料!$AY$2,$C6=4,$E6="精二"),5,0)</f>
        <v>#REF!</v>
      </c>
      <c r="BA6" t="e">
        <f>IF(AND($B6=精英化材料!$AY$2,$E6="精一"),$C6-1,0)</f>
        <v>#REF!</v>
      </c>
      <c r="BB6" t="e">
        <f>IF(AND($B6=精英化材料!$BB$2,$C6=6,$E6="精二"),4,(IF(AND($B6=精英化材料!$BB$2,$C6=5,$E6="精二"),3,0)))</f>
        <v>#REF!</v>
      </c>
      <c r="BC6" t="e">
        <f>IF(AND($B6=精英化材料!$BB$2,$C6=4,$E6="精二"),5,0)</f>
        <v>#REF!</v>
      </c>
      <c r="BD6" t="e">
        <f>IF(AND($B6=精英化材料!$BB$2,$E6="精一"),$C6-1,0)</f>
        <v>#REF!</v>
      </c>
      <c r="BE6" t="e">
        <f>IF(AND($B6=精英化材料!$BE$2,$C6=6,$E6="精二"),4,(IF(AND($B6=精英化材料!$BE$2,$C6=5,$E6="精二"),3,0)))</f>
        <v>#REF!</v>
      </c>
      <c r="BF6" t="e">
        <f>IF(AND($B6=精英化材料!$BE$2,$C6=4,$E6="精二"),5,0)</f>
        <v>#REF!</v>
      </c>
      <c r="BG6" t="e">
        <f>IF(AND($B6=精英化材料!$BE$2,$E6="精一"),$C6-1,0)</f>
        <v>#REF!</v>
      </c>
      <c r="BH6" t="e">
        <f>IF(AND($B6=精英化材料!$BH$2,$C6=6,$E6="精二"),4,(IF(AND($B6=精英化材料!$BH$2,$C6=5,$E6="精二"),3,0)))</f>
        <v>#REF!</v>
      </c>
      <c r="BI6" t="e">
        <f>IF(AND($B6=精英化材料!$BH$2,$C6=4,$E6="精二"),5,0)</f>
        <v>#REF!</v>
      </c>
      <c r="BJ6" t="e">
        <f>IF(AND($B6=精英化材料!$BH$2,$E6="精一"),$C6-1,0)</f>
        <v>#REF!</v>
      </c>
      <c r="BK6" t="e">
        <f>IF(AND($B6=精英化材料!$BK$2,$C6=6,$E6="精二"),4,(IF(AND($B6=精英化材料!$BK$2,$C6=5,$E6="精二"),3,0)))</f>
        <v>#REF!</v>
      </c>
      <c r="BL6" t="e">
        <f>IF(AND($B6=精英化材料!$BK$2,$C6=4,$E6="精二"),5,0)</f>
        <v>#REF!</v>
      </c>
      <c r="BM6" t="e">
        <f>IF(AND($B6=精英化材料!$BK$2,$E6="精一"),$C6-1,0)</f>
        <v>#REF!</v>
      </c>
    </row>
    <row r="7" spans="1:65" x14ac:dyDescent="0.2">
      <c r="A7" t="s">
        <v>101</v>
      </c>
      <c r="B7" t="e">
        <f>VLOOKUP(A7,#REF!,3,FALSE)</f>
        <v>#REF!</v>
      </c>
      <c r="C7" t="e">
        <f>VLOOKUP(A7,#REF!,4,FALSE)</f>
        <v>#REF!</v>
      </c>
      <c r="D7">
        <v>1</v>
      </c>
      <c r="E7" t="s">
        <v>126</v>
      </c>
      <c r="F7" t="e">
        <f>VLOOKUP(C7,精英化芯片使用!$A$3:$E$8,IF(暂不!E7="精二",4,2),FALSE)</f>
        <v>#REF!</v>
      </c>
      <c r="Q7">
        <v>7</v>
      </c>
      <c r="U7">
        <v>14</v>
      </c>
      <c r="AP7" t="e">
        <f>IF(AND($B7=精英化材料!$AP$2,$C7=6,$E7="精二"),4,(IF(AND($B7=精英化材料!$AP$2,$C7=5,$E7="精二"),3,0)))</f>
        <v>#REF!</v>
      </c>
      <c r="AQ7" t="e">
        <f>IF(AND($B7=精英化材料!$AP$2,$C7=4,$E7="精二"),5,0)</f>
        <v>#REF!</v>
      </c>
      <c r="AR7" t="e">
        <f>IF(AND($B7=精英化材料!$AP$2,$E7="精一"),C7-1,0)</f>
        <v>#REF!</v>
      </c>
      <c r="AS7" t="e">
        <f>IF(AND($B7=精英化材料!$AS$2,$C7=6,$E7="精二"),4,(IF(AND($B7=精英化材料!$AS$2,$C7=5,$E7="精二"),3,0)))</f>
        <v>#REF!</v>
      </c>
      <c r="AT7" t="e">
        <f>IF(AND($B7=精英化材料!$AS$2,$C7=4,$E7="精二"),5,0)</f>
        <v>#REF!</v>
      </c>
      <c r="AU7" t="e">
        <f>IF(AND($B7=精英化材料!$AS$2,$E7="精一"),$C7-1,0)</f>
        <v>#REF!</v>
      </c>
      <c r="AV7" t="e">
        <f>IF(AND($B7=精英化材料!$AV$2,$C7=6,$E7="精二"),4,(IF(AND($B7=精英化材料!$AV$2,$C7=5,$E7="精二"),3,0)))</f>
        <v>#REF!</v>
      </c>
      <c r="AW7" t="e">
        <f>IF(AND($B7=精英化材料!$AV$2,$C7=4,$E7="精二"),5,0)</f>
        <v>#REF!</v>
      </c>
      <c r="AX7" t="e">
        <f>IF(AND($B7=精英化材料!$AV$2,$E7="精一"),$C7-1,0)</f>
        <v>#REF!</v>
      </c>
      <c r="AY7" t="e">
        <f>IF(AND($B7=精英化材料!$AY$2,$C7=6,$E7="精二"),4,(IF(AND($B7=精英化材料!$AY$2,$C7=5,$E7="精二"),3,0)))</f>
        <v>#REF!</v>
      </c>
      <c r="AZ7" t="e">
        <f>IF(AND($B7=精英化材料!$AY$2,$C7=4,$E7="精二"),5,0)</f>
        <v>#REF!</v>
      </c>
      <c r="BA7" t="e">
        <f>IF(AND($B7=精英化材料!$AY$2,$E7="精一"),$C7-1,0)</f>
        <v>#REF!</v>
      </c>
      <c r="BB7" t="e">
        <f>IF(AND($B7=精英化材料!$BB$2,$C7=6,$E7="精二"),4,(IF(AND($B7=精英化材料!$BB$2,$C7=5,$E7="精二"),3,0)))</f>
        <v>#REF!</v>
      </c>
      <c r="BC7" t="e">
        <f>IF(AND($B7=精英化材料!$BB$2,$C7=4,$E7="精二"),5,0)</f>
        <v>#REF!</v>
      </c>
      <c r="BD7" t="e">
        <f>IF(AND($B7=精英化材料!$BB$2,$E7="精一"),$C7-1,0)</f>
        <v>#REF!</v>
      </c>
      <c r="BE7" t="e">
        <f>IF(AND($B7=精英化材料!$BE$2,$C7=6,$E7="精二"),4,(IF(AND($B7=精英化材料!$BE$2,$C7=5,$E7="精二"),3,0)))</f>
        <v>#REF!</v>
      </c>
      <c r="BF7" t="e">
        <f>IF(AND($B7=精英化材料!$BE$2,$C7=4,$E7="精二"),5,0)</f>
        <v>#REF!</v>
      </c>
      <c r="BG7" t="e">
        <f>IF(AND($B7=精英化材料!$BE$2,$E7="精一"),$C7-1,0)</f>
        <v>#REF!</v>
      </c>
      <c r="BH7" t="e">
        <f>IF(AND($B7=精英化材料!$BH$2,$C7=6,$E7="精二"),4,(IF(AND($B7=精英化材料!$BH$2,$C7=5,$E7="精二"),3,0)))</f>
        <v>#REF!</v>
      </c>
      <c r="BI7" t="e">
        <f>IF(AND($B7=精英化材料!$BH$2,$C7=4,$E7="精二"),5,0)</f>
        <v>#REF!</v>
      </c>
      <c r="BJ7" t="e">
        <f>IF(AND($B7=精英化材料!$BH$2,$E7="精一"),$C7-1,0)</f>
        <v>#REF!</v>
      </c>
      <c r="BK7" t="e">
        <f>IF(AND($B7=精英化材料!$BK$2,$C7=6,$E7="精二"),4,(IF(AND($B7=精英化材料!$BK$2,$C7=5,$E7="精二"),3,0)))</f>
        <v>#REF!</v>
      </c>
      <c r="BL7" t="e">
        <f>IF(AND($B7=精英化材料!$BK$2,$C7=4,$E7="精二"),5,0)</f>
        <v>#REF!</v>
      </c>
      <c r="BM7" t="e">
        <f>IF(AND($B7=精英化材料!$BK$2,$E7="精一"),$C7-1,0)</f>
        <v>#REF!</v>
      </c>
    </row>
    <row r="8" spans="1:65" x14ac:dyDescent="0.2">
      <c r="A8" t="s">
        <v>57</v>
      </c>
      <c r="B8" t="e">
        <f>VLOOKUP(A8,#REF!,3,FALSE)</f>
        <v>#REF!</v>
      </c>
      <c r="C8" t="e">
        <f>VLOOKUP(A8,#REF!,4,FALSE)</f>
        <v>#REF!</v>
      </c>
      <c r="D8">
        <v>1</v>
      </c>
      <c r="E8" t="s">
        <v>126</v>
      </c>
      <c r="F8" t="e">
        <f>VLOOKUP(C8,精英化芯片使用!$A$3:$E$8,IF(暂不!E8="精二",4,2),FALSE)</f>
        <v>#REF!</v>
      </c>
      <c r="J8">
        <v>9</v>
      </c>
      <c r="Z8">
        <v>16</v>
      </c>
      <c r="AP8" t="e">
        <f>IF(AND($B8=精英化材料!$AP$2,$C8=6,$E8="精二"),4,(IF(AND($B8=精英化材料!$AP$2,$C8=5,$E8="精二"),3,0)))</f>
        <v>#REF!</v>
      </c>
      <c r="AQ8" t="e">
        <f>IF(AND($B8=精英化材料!$AP$2,$C8=4,$E8="精二"),5,0)</f>
        <v>#REF!</v>
      </c>
      <c r="AR8" t="e">
        <f>IF(AND($B8=精英化材料!$AP$2,$E8="精一"),C8-1,0)</f>
        <v>#REF!</v>
      </c>
      <c r="AS8" t="e">
        <f>IF(AND($B8=精英化材料!$AS$2,$C8=6,$E8="精二"),4,(IF(AND($B8=精英化材料!$AS$2,$C8=5,$E8="精二"),3,0)))</f>
        <v>#REF!</v>
      </c>
      <c r="AT8" t="e">
        <f>IF(AND($B8=精英化材料!$AS$2,$C8=4,$E8="精二"),5,0)</f>
        <v>#REF!</v>
      </c>
      <c r="AU8" t="e">
        <f>IF(AND($B8=精英化材料!$AS$2,$E8="精一"),$C8-1,0)</f>
        <v>#REF!</v>
      </c>
      <c r="AV8" t="e">
        <f>IF(AND($B8=精英化材料!$AV$2,$C8=6,$E8="精二"),4,(IF(AND($B8=精英化材料!$AV$2,$C8=5,$E8="精二"),3,0)))</f>
        <v>#REF!</v>
      </c>
      <c r="AW8" t="e">
        <f>IF(AND($B8=精英化材料!$AV$2,$C8=4,$E8="精二"),5,0)</f>
        <v>#REF!</v>
      </c>
      <c r="AX8" t="e">
        <f>IF(AND($B8=精英化材料!$AV$2,$E8="精一"),$C8-1,0)</f>
        <v>#REF!</v>
      </c>
      <c r="AY8" t="e">
        <f>IF(AND($B8=精英化材料!$AY$2,$C8=6,$E8="精二"),4,(IF(AND($B8=精英化材料!$AY$2,$C8=5,$E8="精二"),3,0)))</f>
        <v>#REF!</v>
      </c>
      <c r="AZ8" t="e">
        <f>IF(AND($B8=精英化材料!$AY$2,$C8=4,$E8="精二"),5,0)</f>
        <v>#REF!</v>
      </c>
      <c r="BA8" t="e">
        <f>IF(AND($B8=精英化材料!$AY$2,$E8="精一"),$C8-1,0)</f>
        <v>#REF!</v>
      </c>
      <c r="BB8" t="e">
        <f>IF(AND($B8=精英化材料!$BB$2,$C8=6,$E8="精二"),4,(IF(AND($B8=精英化材料!$BB$2,$C8=5,$E8="精二"),3,0)))</f>
        <v>#REF!</v>
      </c>
      <c r="BC8" t="e">
        <f>IF(AND($B8=精英化材料!$BB$2,$C8=4,$E8="精二"),5,0)</f>
        <v>#REF!</v>
      </c>
      <c r="BD8" t="e">
        <f>IF(AND($B8=精英化材料!$BB$2,$E8="精一"),$C8-1,0)</f>
        <v>#REF!</v>
      </c>
      <c r="BE8" t="e">
        <f>IF(AND($B8=精英化材料!$BE$2,$C8=6,$E8="精二"),4,(IF(AND($B8=精英化材料!$BE$2,$C8=5,$E8="精二"),3,0)))</f>
        <v>#REF!</v>
      </c>
      <c r="BF8" t="e">
        <f>IF(AND($B8=精英化材料!$BE$2,$C8=4,$E8="精二"),5,0)</f>
        <v>#REF!</v>
      </c>
      <c r="BG8" t="e">
        <f>IF(AND($B8=精英化材料!$BE$2,$E8="精一"),$C8-1,0)</f>
        <v>#REF!</v>
      </c>
      <c r="BH8" t="e">
        <f>IF(AND($B8=精英化材料!$BH$2,$C8=6,$E8="精二"),4,(IF(AND($B8=精英化材料!$BH$2,$C8=5,$E8="精二"),3,0)))</f>
        <v>#REF!</v>
      </c>
      <c r="BI8" t="e">
        <f>IF(AND($B8=精英化材料!$BH$2,$C8=4,$E8="精二"),5,0)</f>
        <v>#REF!</v>
      </c>
      <c r="BJ8" t="e">
        <f>IF(AND($B8=精英化材料!$BH$2,$E8="精一"),$C8-1,0)</f>
        <v>#REF!</v>
      </c>
      <c r="BK8" t="e">
        <f>IF(AND($B8=精英化材料!$BK$2,$C8=6,$E8="精二"),4,(IF(AND($B8=精英化材料!$BK$2,$C8=5,$E8="精二"),3,0)))</f>
        <v>#REF!</v>
      </c>
      <c r="BL8" t="e">
        <f>IF(AND($B8=精英化材料!$BK$2,$C8=4,$E8="精二"),5,0)</f>
        <v>#REF!</v>
      </c>
      <c r="BM8" t="e">
        <f>IF(AND($B8=精英化材料!$BK$2,$E8="精一"),$C8-1,0)</f>
        <v>#REF!</v>
      </c>
    </row>
    <row r="9" spans="1:65" x14ac:dyDescent="0.2">
      <c r="A9" t="s">
        <v>50</v>
      </c>
      <c r="B9" t="e">
        <f>VLOOKUP(A9,#REF!,3,FALSE)</f>
        <v>#REF!</v>
      </c>
      <c r="C9" t="e">
        <f>VLOOKUP(A9,#REF!,4,FALSE)</f>
        <v>#REF!</v>
      </c>
      <c r="D9">
        <v>1</v>
      </c>
      <c r="E9" t="s">
        <v>126</v>
      </c>
      <c r="F9" t="e">
        <f>VLOOKUP(C9,精英化芯片使用!$A$3:$E$8,IF(暂不!E9="精二",4,2),FALSE)</f>
        <v>#REF!</v>
      </c>
      <c r="J9">
        <v>9</v>
      </c>
      <c r="X9">
        <v>17</v>
      </c>
      <c r="AP9" t="e">
        <f>IF(AND($B9=精英化材料!$AP$2,$C9=6,$E9="精二"),4,(IF(AND($B9=精英化材料!$AP$2,$C9=5,$E9="精二"),3,0)))</f>
        <v>#REF!</v>
      </c>
      <c r="AQ9" t="e">
        <f>IF(AND($B9=精英化材料!$AP$2,$C9=4,$E9="精二"),5,0)</f>
        <v>#REF!</v>
      </c>
      <c r="AR9" t="e">
        <f>IF(AND($B9=精英化材料!$AP$2,$E9="精一"),C9-1,0)</f>
        <v>#REF!</v>
      </c>
      <c r="AS9" t="e">
        <f>IF(AND($B9=精英化材料!$AS$2,$C9=6,$E9="精二"),4,(IF(AND($B9=精英化材料!$AS$2,$C9=5,$E9="精二"),3,0)))</f>
        <v>#REF!</v>
      </c>
      <c r="AT9" t="e">
        <f>IF(AND($B9=精英化材料!$AS$2,$C9=4,$E9="精二"),5,0)</f>
        <v>#REF!</v>
      </c>
      <c r="AU9" t="e">
        <f>IF(AND($B9=精英化材料!$AS$2,$E9="精一"),$C9-1,0)</f>
        <v>#REF!</v>
      </c>
      <c r="AV9" t="e">
        <f>IF(AND($B9=精英化材料!$AV$2,$C9=6,$E9="精二"),4,(IF(AND($B9=精英化材料!$AV$2,$C9=5,$E9="精二"),3,0)))</f>
        <v>#REF!</v>
      </c>
      <c r="AW9" t="e">
        <f>IF(AND($B9=精英化材料!$AV$2,$C9=4,$E9="精二"),5,0)</f>
        <v>#REF!</v>
      </c>
      <c r="AX9" t="e">
        <f>IF(AND($B9=精英化材料!$AV$2,$E9="精一"),$C9-1,0)</f>
        <v>#REF!</v>
      </c>
      <c r="AY9" t="e">
        <f>IF(AND($B9=精英化材料!$AY$2,$C9=6,$E9="精二"),4,(IF(AND($B9=精英化材料!$AY$2,$C9=5,$E9="精二"),3,0)))</f>
        <v>#REF!</v>
      </c>
      <c r="AZ9" t="e">
        <f>IF(AND($B9=精英化材料!$AY$2,$C9=4,$E9="精二"),5,0)</f>
        <v>#REF!</v>
      </c>
      <c r="BA9" t="e">
        <f>IF(AND($B9=精英化材料!$AY$2,$E9="精一"),$C9-1,0)</f>
        <v>#REF!</v>
      </c>
      <c r="BB9" t="e">
        <f>IF(AND($B9=精英化材料!$BB$2,$C9=6,$E9="精二"),4,(IF(AND($B9=精英化材料!$BB$2,$C9=5,$E9="精二"),3,0)))</f>
        <v>#REF!</v>
      </c>
      <c r="BC9" t="e">
        <f>IF(AND($B9=精英化材料!$BB$2,$C9=4,$E9="精二"),5,0)</f>
        <v>#REF!</v>
      </c>
      <c r="BD9" t="e">
        <f>IF(AND($B9=精英化材料!$BB$2,$E9="精一"),$C9-1,0)</f>
        <v>#REF!</v>
      </c>
      <c r="BE9" t="e">
        <f>IF(AND($B9=精英化材料!$BE$2,$C9=6,$E9="精二"),4,(IF(AND($B9=精英化材料!$BE$2,$C9=5,$E9="精二"),3,0)))</f>
        <v>#REF!</v>
      </c>
      <c r="BF9" t="e">
        <f>IF(AND($B9=精英化材料!$BE$2,$C9=4,$E9="精二"),5,0)</f>
        <v>#REF!</v>
      </c>
      <c r="BG9" t="e">
        <f>IF(AND($B9=精英化材料!$BE$2,$E9="精一"),$C9-1,0)</f>
        <v>#REF!</v>
      </c>
      <c r="BH9" t="e">
        <f>IF(AND($B9=精英化材料!$BH$2,$C9=6,$E9="精二"),4,(IF(AND($B9=精英化材料!$BH$2,$C9=5,$E9="精二"),3,0)))</f>
        <v>#REF!</v>
      </c>
      <c r="BI9" t="e">
        <f>IF(AND($B9=精英化材料!$BH$2,$C9=4,$E9="精二"),5,0)</f>
        <v>#REF!</v>
      </c>
      <c r="BJ9" t="e">
        <f>IF(AND($B9=精英化材料!$BH$2,$E9="精一"),$C9-1,0)</f>
        <v>#REF!</v>
      </c>
      <c r="BK9" t="e">
        <f>IF(AND($B9=精英化材料!$BK$2,$C9=6,$E9="精二"),4,(IF(AND($B9=精英化材料!$BK$2,$C9=5,$E9="精二"),3,0)))</f>
        <v>#REF!</v>
      </c>
      <c r="BL9" t="e">
        <f>IF(AND($B9=精英化材料!$BK$2,$C9=4,$E9="精二"),5,0)</f>
        <v>#REF!</v>
      </c>
      <c r="BM9" t="e">
        <f>IF(AND($B9=精英化材料!$BK$2,$E9="精一"),$C9-1,0)</f>
        <v>#REF!</v>
      </c>
    </row>
    <row r="11" spans="1:65" x14ac:dyDescent="0.2">
      <c r="A11" t="s">
        <v>4</v>
      </c>
      <c r="B11" t="e">
        <f>VLOOKUP(A11,#REF!,3,FALSE)</f>
        <v>#REF!</v>
      </c>
      <c r="C11" t="e">
        <f>VLOOKUP(A11,#REF!,4,FALSE)</f>
        <v>#REF!</v>
      </c>
      <c r="D11">
        <v>1</v>
      </c>
      <c r="E11" t="s">
        <v>126</v>
      </c>
      <c r="F11" t="e">
        <f>VLOOKUP(C11,精英化芯片使用!$A$3:$E$8,IF(暂不!E11="精二",4,2),FALSE)</f>
        <v>#REF!</v>
      </c>
      <c r="N11">
        <v>10</v>
      </c>
      <c r="T11">
        <v>4</v>
      </c>
      <c r="AP11" t="e">
        <f>IF(AND($B11=精英化材料!$AP$2,$C11=6,$E11="精二"),4,(IF(AND($B11=精英化材料!$AP$2,$C11=5,$E11="精二"),3,0)))</f>
        <v>#REF!</v>
      </c>
      <c r="AQ11" t="e">
        <f>IF(AND($B11=精英化材料!$AP$2,$C11=4,$E11="精二"),5,0)</f>
        <v>#REF!</v>
      </c>
      <c r="AR11" t="e">
        <f>IF(AND($B11=精英化材料!$AP$2,$E11="精一"),C11-1,0)</f>
        <v>#REF!</v>
      </c>
      <c r="AS11" t="e">
        <f>IF(AND($B11=精英化材料!$AS$2,$C11=6,$E11="精二"),4,(IF(AND($B11=精英化材料!$AS$2,$C11=5,$E11="精二"),3,0)))</f>
        <v>#REF!</v>
      </c>
      <c r="AT11" t="e">
        <f>IF(AND($B11=精英化材料!$AS$2,$C11=4,$E11="精二"),5,0)</f>
        <v>#REF!</v>
      </c>
      <c r="AU11" t="e">
        <f>IF(AND($B11=精英化材料!$AS$2,$E11="精一"),$C11-1,0)</f>
        <v>#REF!</v>
      </c>
      <c r="AV11" t="e">
        <f>IF(AND($B11=精英化材料!$AV$2,$C11=6,$E11="精二"),4,(IF(AND($B11=精英化材料!$AV$2,$C11=5,$E11="精二"),3,0)))</f>
        <v>#REF!</v>
      </c>
      <c r="AW11" t="e">
        <f>IF(AND($B11=精英化材料!$AV$2,$C11=4,$E11="精二"),5,0)</f>
        <v>#REF!</v>
      </c>
      <c r="AX11" t="e">
        <f>IF(AND($B11=精英化材料!$AV$2,$E11="精一"),$C11-1,0)</f>
        <v>#REF!</v>
      </c>
      <c r="AY11" t="e">
        <f>IF(AND($B11=精英化材料!$AY$2,$C11=6,$E11="精二"),4,(IF(AND($B11=精英化材料!$AY$2,$C11=5,$E11="精二"),3,0)))</f>
        <v>#REF!</v>
      </c>
      <c r="AZ11" t="e">
        <f>IF(AND($B11=精英化材料!$AY$2,$C11=4,$E11="精二"),5,0)</f>
        <v>#REF!</v>
      </c>
      <c r="BA11" t="e">
        <f>IF(AND($B11=精英化材料!$AY$2,$E11="精一"),$C11-1,0)</f>
        <v>#REF!</v>
      </c>
      <c r="BB11" t="e">
        <f>IF(AND($B11=精英化材料!$BB$2,$C11=6,$E11="精二"),4,(IF(AND($B11=精英化材料!$BB$2,$C11=5,$E11="精二"),3,0)))</f>
        <v>#REF!</v>
      </c>
      <c r="BC11" t="e">
        <f>IF(AND($B11=精英化材料!$BB$2,$C11=4,$E11="精二"),5,0)</f>
        <v>#REF!</v>
      </c>
      <c r="BD11" t="e">
        <f>IF(AND($B11=精英化材料!$BB$2,$E11="精一"),$C11-1,0)</f>
        <v>#REF!</v>
      </c>
      <c r="BE11" t="e">
        <f>IF(AND($B11=精英化材料!$BE$2,$C11=6,$E11="精二"),4,(IF(AND($B11=精英化材料!$BE$2,$C11=5,$E11="精二"),3,0)))</f>
        <v>#REF!</v>
      </c>
      <c r="BF11" t="e">
        <f>IF(AND($B11=精英化材料!$BE$2,$C11=4,$E11="精二"),5,0)</f>
        <v>#REF!</v>
      </c>
      <c r="BG11" t="e">
        <f>IF(AND($B11=精英化材料!$BE$2,$E11="精一"),$C11-1,0)</f>
        <v>#REF!</v>
      </c>
      <c r="BH11" t="e">
        <f>IF(AND($B11=精英化材料!$BH$2,$C11=6,$E11="精二"),4,(IF(AND($B11=精英化材料!$BH$2,$C11=5,$E11="精二"),3,0)))</f>
        <v>#REF!</v>
      </c>
      <c r="BI11" t="e">
        <f>IF(AND($B11=精英化材料!$BH$2,$C11=4,$E11="精二"),5,0)</f>
        <v>#REF!</v>
      </c>
      <c r="BJ11" t="e">
        <f>IF(AND($B11=精英化材料!$BH$2,$E11="精一"),$C11-1,0)</f>
        <v>#REF!</v>
      </c>
      <c r="BK11" t="e">
        <f>IF(AND($B11=精英化材料!$BK$2,$C11=6,$E11="精二"),4,(IF(AND($B11=精英化材料!$BK$2,$C11=5,$E11="精二"),3,0)))</f>
        <v>#REF!</v>
      </c>
      <c r="BL11" t="e">
        <f>IF(AND($B11=精英化材料!$BK$2,$C11=4,$E11="精二"),5,0)</f>
        <v>#REF!</v>
      </c>
      <c r="BM11" t="e">
        <f>IF(AND($B11=精英化材料!$BK$2,$E11="精一"),$C11-1,0)</f>
        <v>#REF!</v>
      </c>
    </row>
  </sheetData>
  <phoneticPr fontId="13" type="noConversion"/>
  <conditionalFormatting sqref="A1:A4 A6:A1048576">
    <cfRule type="duplicateValues" dxfId="6" priority="1"/>
  </conditionalFormatting>
  <dataValidations count="1">
    <dataValidation type="list" allowBlank="1" showInputMessage="1" showErrorMessage="1" sqref="E1:E4 E6:E13">
      <formula1>"精二,精一"</formula1>
    </dataValidation>
  </dataValidations>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
  <sheetViews>
    <sheetView topLeftCell="A7" workbookViewId="0">
      <selection activeCell="E28" sqref="E28"/>
    </sheetView>
  </sheetViews>
  <sheetFormatPr defaultColWidth="9" defaultRowHeight="14.25" x14ac:dyDescent="0.2"/>
  <cols>
    <col min="1" max="1" width="5.625" style="7" customWidth="1"/>
    <col min="2" max="11" width="10.625" style="7" customWidth="1"/>
    <col min="12" max="13" width="10.625" style="7" hidden="1" customWidth="1"/>
    <col min="14" max="14" width="10.625" style="7" customWidth="1"/>
    <col min="15" max="16384" width="9" style="7"/>
  </cols>
  <sheetData>
    <row r="1" spans="1:14" ht="22.5" x14ac:dyDescent="0.2">
      <c r="A1" s="8"/>
      <c r="B1" s="9"/>
      <c r="C1" s="9"/>
      <c r="D1" s="10"/>
      <c r="E1" s="11"/>
      <c r="F1" s="12"/>
      <c r="G1" s="13"/>
      <c r="H1" s="13"/>
      <c r="I1" s="13"/>
      <c r="J1" s="13"/>
      <c r="L1" s="11"/>
      <c r="M1" s="11"/>
      <c r="N1" s="11"/>
    </row>
    <row r="2" spans="1:14" ht="22.5" x14ac:dyDescent="0.2">
      <c r="A2" s="8"/>
      <c r="B2" s="14"/>
      <c r="C2" s="14"/>
      <c r="D2" s="15"/>
      <c r="E2" s="16"/>
      <c r="F2" s="16"/>
      <c r="G2" s="17"/>
      <c r="H2" s="13"/>
      <c r="I2" s="13"/>
      <c r="J2" s="13"/>
      <c r="L2" s="11"/>
      <c r="M2" s="11"/>
      <c r="N2" s="11"/>
    </row>
    <row r="3" spans="1:14" ht="22.5" x14ac:dyDescent="0.2">
      <c r="A3" s="8"/>
      <c r="B3" s="14"/>
      <c r="C3" s="14"/>
      <c r="D3" s="15"/>
      <c r="E3" s="11"/>
      <c r="F3" s="12"/>
      <c r="G3" s="13"/>
      <c r="H3" s="13"/>
      <c r="I3" s="13"/>
      <c r="J3" s="13"/>
      <c r="L3" s="11"/>
      <c r="M3" s="11"/>
      <c r="N3" s="11"/>
    </row>
    <row r="4" spans="1:14" ht="20.25" x14ac:dyDescent="0.2">
      <c r="A4" s="8"/>
      <c r="B4" s="18" t="s">
        <v>173</v>
      </c>
      <c r="C4" s="19" t="s">
        <v>138</v>
      </c>
      <c r="D4" s="20" t="s">
        <v>139</v>
      </c>
      <c r="E4" s="11"/>
      <c r="F4" s="12"/>
      <c r="G4" s="11"/>
      <c r="H4" s="11"/>
      <c r="I4" s="11"/>
      <c r="J4" s="11"/>
      <c r="L4" s="11"/>
      <c r="M4" s="11"/>
      <c r="N4" s="11"/>
    </row>
    <row r="5" spans="1:14" ht="21" x14ac:dyDescent="0.2">
      <c r="A5" s="21" t="s">
        <v>174</v>
      </c>
      <c r="B5" s="22">
        <f>SUM(精英化材料!G:G)</f>
        <v>0</v>
      </c>
      <c r="C5" s="22">
        <f>SUM(精英化材料!H:H)</f>
        <v>0</v>
      </c>
      <c r="D5" s="23">
        <f>SUM(精英化材料!I:I)</f>
        <v>0</v>
      </c>
      <c r="E5" s="24"/>
      <c r="K5" s="24"/>
      <c r="L5" s="11"/>
      <c r="M5" s="11"/>
      <c r="N5" s="11"/>
    </row>
    <row r="6" spans="1:14" ht="21" x14ac:dyDescent="0.2">
      <c r="A6" s="21" t="s">
        <v>175</v>
      </c>
      <c r="B6" s="22">
        <f>我的仓库!D31</f>
        <v>1</v>
      </c>
      <c r="C6" s="22">
        <f>我的仓库!D32</f>
        <v>7</v>
      </c>
      <c r="D6" s="22">
        <f>我的仓库!D33</f>
        <v>0</v>
      </c>
    </row>
    <row r="7" spans="1:14" ht="20.25" x14ac:dyDescent="0.2">
      <c r="A7" s="8"/>
      <c r="B7" s="25"/>
      <c r="C7" s="25"/>
      <c r="D7" s="9"/>
      <c r="E7" s="9"/>
      <c r="F7" s="15"/>
      <c r="G7" s="14"/>
      <c r="H7" s="26"/>
      <c r="I7" s="9"/>
      <c r="J7" s="25"/>
      <c r="K7" s="9"/>
      <c r="L7" s="11"/>
    </row>
    <row r="8" spans="1:14" ht="20.25" x14ac:dyDescent="0.2">
      <c r="A8" s="8"/>
      <c r="B8" s="26"/>
      <c r="C8" s="26"/>
      <c r="D8" s="14"/>
      <c r="E8" s="14"/>
      <c r="F8" s="15"/>
      <c r="G8" s="14"/>
      <c r="H8" s="26"/>
      <c r="I8" s="14"/>
      <c r="J8" s="26"/>
      <c r="K8" s="14"/>
      <c r="L8" s="11"/>
    </row>
    <row r="9" spans="1:14" ht="20.25" x14ac:dyDescent="0.2">
      <c r="A9" s="8"/>
      <c r="B9" s="26"/>
      <c r="C9" s="26"/>
      <c r="D9" s="14"/>
      <c r="E9" s="14"/>
      <c r="F9" s="15"/>
      <c r="G9" s="14"/>
      <c r="H9" s="26"/>
      <c r="I9" s="14"/>
      <c r="J9" s="26"/>
      <c r="K9" s="14"/>
      <c r="L9" s="11"/>
    </row>
    <row r="10" spans="1:14" ht="20.25" x14ac:dyDescent="0.2">
      <c r="A10" s="8"/>
      <c r="B10" s="27" t="s">
        <v>140</v>
      </c>
      <c r="C10" s="27" t="s">
        <v>141</v>
      </c>
      <c r="D10" s="27" t="s">
        <v>142</v>
      </c>
      <c r="E10" s="28" t="s">
        <v>143</v>
      </c>
      <c r="F10" s="27" t="s">
        <v>144</v>
      </c>
      <c r="G10" s="27" t="s">
        <v>145</v>
      </c>
      <c r="H10" s="27" t="s">
        <v>146</v>
      </c>
      <c r="I10" s="27" t="s">
        <v>147</v>
      </c>
      <c r="J10" s="27" t="s">
        <v>148</v>
      </c>
      <c r="K10" s="27" t="s">
        <v>149</v>
      </c>
      <c r="L10" s="11"/>
    </row>
    <row r="11" spans="1:14" ht="21" x14ac:dyDescent="0.2">
      <c r="A11" s="29" t="s">
        <v>176</v>
      </c>
      <c r="B11" s="30" t="s">
        <v>177</v>
      </c>
      <c r="C11" s="30" t="s">
        <v>178</v>
      </c>
      <c r="D11" s="30" t="s">
        <v>179</v>
      </c>
      <c r="E11" s="30" t="s">
        <v>180</v>
      </c>
      <c r="F11" s="30" t="s">
        <v>181</v>
      </c>
      <c r="G11" s="30" t="s">
        <v>182</v>
      </c>
      <c r="H11" s="30" t="s">
        <v>183</v>
      </c>
      <c r="I11" s="30" t="s">
        <v>184</v>
      </c>
      <c r="J11" s="30" t="s">
        <v>185</v>
      </c>
      <c r="K11" s="30" t="s">
        <v>186</v>
      </c>
    </row>
    <row r="12" spans="1:14" ht="21" x14ac:dyDescent="0.2">
      <c r="A12" s="29" t="s">
        <v>174</v>
      </c>
      <c r="B12" s="23">
        <f>SUM(精英化材料!J:J)</f>
        <v>0</v>
      </c>
      <c r="C12" s="23">
        <f>SUM(精英化材料!K:K)</f>
        <v>0</v>
      </c>
      <c r="D12" s="23">
        <f>SUM(精英化材料!L:L)</f>
        <v>7</v>
      </c>
      <c r="E12" s="23">
        <f>SUM(精英化材料!M:M)</f>
        <v>0</v>
      </c>
      <c r="F12" s="23">
        <f>SUM(精英化材料!N:N)</f>
        <v>9</v>
      </c>
      <c r="G12" s="23">
        <f>SUM(精英化材料!O:O)</f>
        <v>5</v>
      </c>
      <c r="H12" s="23">
        <f>SUM(精英化材料!P:P)</f>
        <v>0</v>
      </c>
      <c r="I12" s="23">
        <f>SUM(精英化材料!Q:Q)</f>
        <v>0</v>
      </c>
      <c r="J12" s="23">
        <f>SUM(精英化材料!R:R)</f>
        <v>0</v>
      </c>
      <c r="K12" s="23">
        <f>SUM(精英化材料!S:S)</f>
        <v>0</v>
      </c>
    </row>
    <row r="13" spans="1:14" ht="21" x14ac:dyDescent="0.2">
      <c r="A13" s="29" t="s">
        <v>175</v>
      </c>
      <c r="B13" s="22">
        <f>我的仓库!D31</f>
        <v>1</v>
      </c>
      <c r="C13" s="22">
        <f>我的仓库!D33</f>
        <v>0</v>
      </c>
      <c r="D13" s="22">
        <f>我的仓库!D35</f>
        <v>5</v>
      </c>
      <c r="E13" s="22">
        <f>我的仓库!D37</f>
        <v>8</v>
      </c>
      <c r="F13" s="22">
        <f>我的仓库!D39</f>
        <v>2</v>
      </c>
      <c r="G13" s="22">
        <f>我的仓库!D43</f>
        <v>0</v>
      </c>
      <c r="H13" s="22">
        <f>我的仓库!D47</f>
        <v>5</v>
      </c>
      <c r="I13" s="22">
        <f>我的仓库!D51</f>
        <v>5</v>
      </c>
      <c r="J13" s="22">
        <f>我的仓库!D55</f>
        <v>7</v>
      </c>
      <c r="K13" s="22">
        <f>我的仓库!D59</f>
        <v>5</v>
      </c>
      <c r="L13" s="35" t="s">
        <v>130</v>
      </c>
      <c r="M13" s="7">
        <f>SUMPRODUCT(B5:D5-B6:D6)*400</f>
        <v>-3200</v>
      </c>
    </row>
    <row r="14" spans="1:14" ht="18.75" x14ac:dyDescent="0.2">
      <c r="A14" s="31" t="s">
        <v>187</v>
      </c>
      <c r="B14" s="32">
        <f>IF((2*($C$5-$C$6)+$B$12-$B$13)&gt;0,(2*($C$5-$C$6)+$B$12-$B$13),0)</f>
        <v>0</v>
      </c>
      <c r="C14" s="32">
        <f>IF(($B$5-$B$6+$C$12-$C$13)&gt;0,($B$5-$B$6+$C$12-$C$13),0)</f>
        <v>0</v>
      </c>
      <c r="D14" s="32">
        <f>IF(($B$5-$B$6+$D$12-$D$13)&gt;0,($B$5-$B$6+$D$12-$D$13),0)</f>
        <v>1</v>
      </c>
      <c r="E14" s="32">
        <f>IF(($B$5-$B$6+$E$12-$E$13)&gt;0,($B$5-$B$6+$E$12-$E$13),0)</f>
        <v>0</v>
      </c>
      <c r="F14" s="32">
        <f>IF(($D$5-$D$6+$F$12-$F$13)&gt;0,($D$5-$D$6+$F$12-$F$13),0)</f>
        <v>7</v>
      </c>
      <c r="G14" s="32">
        <f>IF(($C$5-$C$6+$G$12-$G$13)&gt;0,($C$5-$C$6+$G$12-$G$13),0)</f>
        <v>0</v>
      </c>
      <c r="H14" s="32">
        <f>IF(($H$12-$H$13)&gt;0,($H$12-$H$13),0)</f>
        <v>0</v>
      </c>
      <c r="I14" s="32">
        <f>IF(($I$12-$I$13)&gt;0,($I$12-$I$13),0)</f>
        <v>0</v>
      </c>
      <c r="J14" s="32">
        <f>IF(($D$5-$D$6+$J$12-$J$13)&gt;0,($D$5-$D$6+$J$12-$J$13),0)</f>
        <v>0</v>
      </c>
      <c r="K14" s="32">
        <f>IF(($D$5-$D$6+$K$12-$K$13)&gt;0,($D$5-$D$6+$K$12-$K$13),0)</f>
        <v>0</v>
      </c>
      <c r="L14" s="11" t="s">
        <v>188</v>
      </c>
      <c r="M14" s="7">
        <f>SUMPRODUCT(B6:D6-F7:H7)*4</f>
        <v>32</v>
      </c>
    </row>
    <row r="15" spans="1:14" ht="20.25" x14ac:dyDescent="0.2">
      <c r="A15" s="8"/>
      <c r="B15" s="14"/>
      <c r="C15" s="14"/>
      <c r="D15" s="24"/>
      <c r="E15" s="9"/>
      <c r="F15" s="14"/>
      <c r="G15" s="24"/>
      <c r="H15" s="14"/>
      <c r="I15" s="24"/>
      <c r="J15" s="14"/>
      <c r="K15" s="24"/>
    </row>
    <row r="16" spans="1:14" ht="20.25" x14ac:dyDescent="0.2">
      <c r="A16" s="8"/>
      <c r="B16" s="14"/>
      <c r="C16" s="14"/>
      <c r="D16" s="24"/>
      <c r="E16" s="14"/>
      <c r="F16" s="14"/>
      <c r="G16" s="24"/>
      <c r="H16" s="14"/>
      <c r="I16" s="24"/>
      <c r="J16" s="14"/>
      <c r="K16" s="24"/>
      <c r="L16" s="11"/>
    </row>
    <row r="17" spans="1:15" ht="20.25" x14ac:dyDescent="0.2">
      <c r="A17" s="8"/>
      <c r="B17" s="14"/>
      <c r="C17" s="14"/>
      <c r="D17" s="24"/>
      <c r="E17" s="33"/>
      <c r="F17" s="14"/>
      <c r="G17" s="24"/>
      <c r="H17" s="14"/>
      <c r="I17" s="24"/>
      <c r="J17" s="14"/>
      <c r="K17" s="24"/>
    </row>
    <row r="18" spans="1:15" ht="20.25" x14ac:dyDescent="0.2">
      <c r="A18" s="8"/>
      <c r="B18" s="27" t="s">
        <v>150</v>
      </c>
      <c r="C18" s="27" t="s">
        <v>151</v>
      </c>
      <c r="D18" s="27" t="s">
        <v>152</v>
      </c>
      <c r="E18" s="28" t="s">
        <v>153</v>
      </c>
      <c r="F18" s="27" t="s">
        <v>154</v>
      </c>
      <c r="G18" s="27" t="s">
        <v>155</v>
      </c>
      <c r="H18" s="27" t="s">
        <v>156</v>
      </c>
      <c r="I18" s="27" t="s">
        <v>157</v>
      </c>
      <c r="J18" s="27" t="s">
        <v>158</v>
      </c>
      <c r="K18" s="27" t="s">
        <v>159</v>
      </c>
    </row>
    <row r="19" spans="1:15" ht="21" x14ac:dyDescent="0.2">
      <c r="A19" s="29" t="s">
        <v>176</v>
      </c>
      <c r="B19" s="30" t="s">
        <v>189</v>
      </c>
      <c r="C19" s="30" t="s">
        <v>190</v>
      </c>
      <c r="D19" s="30" t="s">
        <v>191</v>
      </c>
      <c r="E19" s="30" t="s">
        <v>192</v>
      </c>
      <c r="F19" s="30" t="s">
        <v>193</v>
      </c>
      <c r="G19" s="30" t="s">
        <v>194</v>
      </c>
      <c r="H19" s="30" t="s">
        <v>195</v>
      </c>
      <c r="I19" s="30" t="s">
        <v>196</v>
      </c>
      <c r="J19" s="30" t="s">
        <v>197</v>
      </c>
      <c r="K19" s="30" t="s">
        <v>198</v>
      </c>
    </row>
    <row r="20" spans="1:15" ht="21" x14ac:dyDescent="0.2">
      <c r="A20" s="29" t="s">
        <v>174</v>
      </c>
      <c r="B20" s="23">
        <f>SUM(精英化材料!T:T)</f>
        <v>0</v>
      </c>
      <c r="C20" s="23">
        <f>SUM(精英化材料!U:U)</f>
        <v>0</v>
      </c>
      <c r="D20" s="23">
        <f>SUM(精英化材料!V:V)</f>
        <v>10</v>
      </c>
      <c r="E20" s="23">
        <f>SUM(精英化材料!W:W)</f>
        <v>9</v>
      </c>
      <c r="F20" s="23">
        <f>SUM(精英化材料!X:X)</f>
        <v>0</v>
      </c>
      <c r="G20" s="23">
        <f>SUM(精英化材料!Y:Y)</f>
        <v>0</v>
      </c>
      <c r="H20" s="23">
        <f>SUM(精英化材料!Z:Z)</f>
        <v>0</v>
      </c>
      <c r="I20" s="23">
        <f>SUM(精英化材料!AA:AA)</f>
        <v>0</v>
      </c>
      <c r="J20" s="23">
        <f>SUM(精英化材料!AB:AB)</f>
        <v>0</v>
      </c>
      <c r="K20" s="23">
        <f>SUM(精英化材料!AC:AC)</f>
        <v>15</v>
      </c>
    </row>
    <row r="21" spans="1:15" ht="21" x14ac:dyDescent="0.2">
      <c r="A21" s="29" t="s">
        <v>175</v>
      </c>
      <c r="B21" s="22">
        <f>我的仓库!D32</f>
        <v>7</v>
      </c>
      <c r="C21" s="22">
        <f>我的仓库!D34</f>
        <v>224</v>
      </c>
      <c r="D21" s="22">
        <f>我的仓库!D36</f>
        <v>16</v>
      </c>
      <c r="E21" s="22">
        <f>我的仓库!D38</f>
        <v>2</v>
      </c>
      <c r="F21" s="22">
        <f>我的仓库!D40</f>
        <v>25</v>
      </c>
      <c r="G21" s="22">
        <f>我的仓库!D44</f>
        <v>20</v>
      </c>
      <c r="H21" s="22">
        <f>我的仓库!D48</f>
        <v>30</v>
      </c>
      <c r="I21" s="22">
        <f>我的仓库!D52</f>
        <v>208</v>
      </c>
      <c r="J21" s="22">
        <f>我的仓库!D56</f>
        <v>15</v>
      </c>
      <c r="K21" s="22">
        <f>我的仓库!D60</f>
        <v>22</v>
      </c>
      <c r="L21" s="35" t="s">
        <v>130</v>
      </c>
      <c r="M21" s="7">
        <f>SUMPRODUCT(F12:K12-F13:K13)*300</f>
        <v>-3000</v>
      </c>
    </row>
    <row r="22" spans="1:15" ht="18.75" x14ac:dyDescent="0.2">
      <c r="A22" s="31" t="s">
        <v>187</v>
      </c>
      <c r="B22" s="32">
        <f>IF(($H$14+$B$14+$C$14+$B$20-$B$21)&gt;0,($H$14+$B$14+$C$14+$B$20-$B$21),0)</f>
        <v>0</v>
      </c>
      <c r="C22" s="32">
        <f>IF((2*$C$14+$K$14+$I$14+$C$20-$C$21)&gt;0,2*$C$14+$K$14+$I$14+$C$20-$C$21,0)</f>
        <v>0</v>
      </c>
      <c r="D22" s="32">
        <f>IF(($D$14+$G$14+$D$20-$D$21)&gt;0,$D$14+$G$14+$D$20-$D$21,0)</f>
        <v>0</v>
      </c>
      <c r="E22" s="32">
        <f>IF(($B$14+$E$14+$E$20-$E$21)&gt;0,$B$14+$E$14+$E$20-$E$21,0)</f>
        <v>7</v>
      </c>
      <c r="F22" s="32">
        <f>IF((2*($G$14+$E$14)+4*$F$14+$F$20-$F$21)&gt;0,(2*($G$14+$E$14)+4*$F$14+$F$20-$F$21),0)</f>
        <v>3</v>
      </c>
      <c r="G22" s="32">
        <f>IF(($G$14+$J$14+$D$14+$G$20-$G$21)&gt;0,($G$14+$J$14+$D$14+$G$20-$G$21),0)</f>
        <v>0</v>
      </c>
      <c r="H22" s="32">
        <f>IF((2*$H$14+$J$14+$C$14+$H$20-$H$21)&gt;0,(2*$H$14+$J$14+$C$14+$H$20-$H$21),0)</f>
        <v>0</v>
      </c>
      <c r="I22" s="32">
        <f>IF(($K$14+$B$14+2*$I$14-$I$21+$I$20)&gt;0,($K$14+$B$14+2*$I$14-$I$21+$I$20),0)</f>
        <v>0</v>
      </c>
      <c r="J22" s="32">
        <f>IF((2*$J$14+$I$14+$D$14+$J$20-$J$21)&gt;0,(2*$J$14+$I$14+$D$14+$J$20-$J$21),0)</f>
        <v>0</v>
      </c>
      <c r="K22" s="32">
        <f>IF(($E$14+2*$K$14+$H$14+$K$20-$K$21)&gt;0,($E$14+2*$K$14+$H$14+$K$20-$K$21),0)</f>
        <v>0</v>
      </c>
      <c r="L22" s="11" t="s">
        <v>188</v>
      </c>
      <c r="M22" s="7">
        <f>SUMPRODUCT(F12:K12-F13:K13)*3+M14</f>
        <v>2</v>
      </c>
    </row>
    <row r="23" spans="1:15" ht="20.25" x14ac:dyDescent="0.2">
      <c r="A23" s="8"/>
      <c r="F23" s="9"/>
      <c r="G23" s="9"/>
      <c r="H23" s="9"/>
      <c r="I23" s="9"/>
      <c r="J23" s="9"/>
      <c r="K23" s="9"/>
      <c r="L23" s="36"/>
      <c r="M23" s="37"/>
      <c r="N23" s="37"/>
      <c r="O23" s="38"/>
    </row>
    <row r="24" spans="1:15" ht="20.25" x14ac:dyDescent="0.2">
      <c r="A24" s="8"/>
      <c r="F24" s="14"/>
      <c r="G24" s="14"/>
      <c r="H24" s="14"/>
      <c r="I24" s="14"/>
      <c r="J24" s="14"/>
      <c r="K24" s="14"/>
      <c r="L24" s="24"/>
      <c r="M24" s="24"/>
      <c r="N24" s="24"/>
      <c r="O24" s="24"/>
    </row>
    <row r="25" spans="1:15" ht="20.25" x14ac:dyDescent="0.2">
      <c r="A25" s="8"/>
      <c r="F25" s="33"/>
      <c r="G25" s="33"/>
      <c r="H25" s="33"/>
      <c r="I25" s="33"/>
      <c r="J25" s="33"/>
      <c r="K25" s="33"/>
      <c r="L25" s="24"/>
      <c r="M25" s="24"/>
      <c r="N25" s="24"/>
      <c r="O25" s="24"/>
    </row>
    <row r="26" spans="1:15" ht="20.25" x14ac:dyDescent="0.2">
      <c r="A26" s="34"/>
      <c r="F26" s="27" t="s">
        <v>160</v>
      </c>
      <c r="G26" s="27" t="s">
        <v>161</v>
      </c>
      <c r="H26" s="27" t="s">
        <v>162</v>
      </c>
      <c r="I26" s="27" t="s">
        <v>163</v>
      </c>
      <c r="J26" s="27" t="s">
        <v>164</v>
      </c>
      <c r="K26" s="27" t="s">
        <v>165</v>
      </c>
      <c r="L26" s="24"/>
      <c r="M26" s="24"/>
      <c r="N26" s="24"/>
      <c r="O26" s="24"/>
    </row>
    <row r="27" spans="1:15" ht="21" x14ac:dyDescent="0.2">
      <c r="A27" s="29" t="s">
        <v>176</v>
      </c>
      <c r="F27" s="30" t="s">
        <v>199</v>
      </c>
      <c r="G27" s="30" t="s">
        <v>200</v>
      </c>
      <c r="H27" s="30" t="s">
        <v>201</v>
      </c>
      <c r="I27" s="30" t="s">
        <v>202</v>
      </c>
      <c r="J27" s="30" t="s">
        <v>203</v>
      </c>
      <c r="K27" s="30" t="s">
        <v>204</v>
      </c>
      <c r="M27" s="24"/>
      <c r="N27" s="24"/>
    </row>
    <row r="28" spans="1:15" ht="21" x14ac:dyDescent="0.2">
      <c r="A28" s="29" t="s">
        <v>174</v>
      </c>
      <c r="F28" s="23">
        <f>SUM(精英化材料!AD:AD)</f>
        <v>0</v>
      </c>
      <c r="G28" s="23">
        <f>SUM(精英化材料!AE:AE)</f>
        <v>0</v>
      </c>
      <c r="H28" s="23">
        <f>SUM(精英化材料!AF:AF)</f>
        <v>0</v>
      </c>
      <c r="I28" s="23">
        <f>SUM(精英化材料!AG:AG)</f>
        <v>0</v>
      </c>
      <c r="J28" s="23">
        <f>SUM(精英化材料!AH:AH)</f>
        <v>0</v>
      </c>
      <c r="K28" s="23">
        <f>SUM(精英化材料!AI:AI)</f>
        <v>0</v>
      </c>
      <c r="L28" s="24"/>
      <c r="M28" s="24"/>
      <c r="N28" s="24"/>
      <c r="O28" s="24"/>
    </row>
    <row r="29" spans="1:15" ht="21" x14ac:dyDescent="0.2">
      <c r="A29" s="29" t="s">
        <v>175</v>
      </c>
      <c r="F29" s="22">
        <f>我的仓库!D41</f>
        <v>10</v>
      </c>
      <c r="G29" s="22">
        <f>我的仓库!D45</f>
        <v>2</v>
      </c>
      <c r="H29" s="22">
        <f>我的仓库!D49</f>
        <v>21</v>
      </c>
      <c r="I29" s="22">
        <f>我的仓库!D53</f>
        <v>12</v>
      </c>
      <c r="J29" s="22">
        <f>我的仓库!D57</f>
        <v>22</v>
      </c>
      <c r="K29" s="22">
        <f>我的仓库!D61</f>
        <v>14</v>
      </c>
      <c r="L29" s="35" t="s">
        <v>130</v>
      </c>
      <c r="M29" s="7">
        <f>SUMPRODUCT(F20:K20-F21:K21)*200+M21</f>
        <v>-64000</v>
      </c>
      <c r="N29" s="34"/>
      <c r="O29" s="34"/>
    </row>
    <row r="30" spans="1:15" ht="18.75" x14ac:dyDescent="0.2">
      <c r="A30" s="31" t="s">
        <v>187</v>
      </c>
      <c r="F30" s="32">
        <f>IF((5*$F$22+$F$28-$F$29)&gt;0,(5*$F$22+$F$28-$F$29),0)</f>
        <v>5</v>
      </c>
      <c r="G30" s="32">
        <f>IF((4*$G$22+$G$28-$G$29)&gt;0,(4*$G$22+$G$28-$G$29),0)</f>
        <v>0</v>
      </c>
      <c r="H30" s="32">
        <f>IF((4*$H$22+$H$28-$H$29)&gt;0,(4*$H$22+$H$28-$H$29),0)</f>
        <v>0</v>
      </c>
      <c r="I30" s="32">
        <f>IF((4*$I$22+$I$28-$I$29)&gt;0,(4*$I$22+$I$28-$I$29),0)</f>
        <v>0</v>
      </c>
      <c r="J30" s="32">
        <f>IF((4*$J$22+$J$28-$J$29)&gt;0,(4*$J$22+$J$28-$J$29),0)</f>
        <v>0</v>
      </c>
      <c r="K30" s="32">
        <f>IF((4*$K$22+$K$28-$K$29)&gt;0,(4*$K$22+$K$28-$K$29),0)</f>
        <v>0</v>
      </c>
      <c r="L30" s="11" t="s">
        <v>188</v>
      </c>
      <c r="M30" s="7">
        <f>SUMPRODUCT(F20:K20-F21:K21)*2+M22</f>
        <v>-608</v>
      </c>
    </row>
    <row r="31" spans="1:15" ht="20.25" x14ac:dyDescent="0.2">
      <c r="A31" s="8"/>
      <c r="F31"/>
      <c r="G31"/>
      <c r="H31"/>
      <c r="I31"/>
      <c r="J31"/>
      <c r="K31" s="9"/>
    </row>
    <row r="32" spans="1:15" ht="20.25" x14ac:dyDescent="0.2">
      <c r="A32" s="8"/>
      <c r="F32" s="14"/>
      <c r="G32" s="14"/>
      <c r="H32" s="14"/>
      <c r="I32" s="14"/>
      <c r="J32" s="14"/>
      <c r="K32"/>
    </row>
    <row r="33" spans="1:13" ht="20.25" x14ac:dyDescent="0.2">
      <c r="A33" s="8"/>
      <c r="F33" s="33"/>
      <c r="G33" s="33"/>
      <c r="H33" s="33"/>
      <c r="I33" s="33"/>
      <c r="J33" s="33"/>
      <c r="K33" s="33"/>
    </row>
    <row r="34" spans="1:13" ht="16.5" x14ac:dyDescent="0.2">
      <c r="A34" s="34"/>
      <c r="F34" s="27" t="s">
        <v>166</v>
      </c>
      <c r="G34" s="27" t="s">
        <v>167</v>
      </c>
      <c r="H34" s="27" t="s">
        <v>168</v>
      </c>
      <c r="I34" s="27" t="s">
        <v>169</v>
      </c>
      <c r="J34" s="27" t="s">
        <v>170</v>
      </c>
      <c r="K34" s="27" t="s">
        <v>171</v>
      </c>
    </row>
    <row r="35" spans="1:13" ht="21" x14ac:dyDescent="0.2">
      <c r="A35" s="29" t="s">
        <v>176</v>
      </c>
      <c r="F35" s="30" t="s">
        <v>205</v>
      </c>
      <c r="G35" s="30" t="s">
        <v>206</v>
      </c>
      <c r="H35" s="30" t="s">
        <v>207</v>
      </c>
      <c r="I35" s="30" t="s">
        <v>208</v>
      </c>
      <c r="J35" s="30" t="s">
        <v>209</v>
      </c>
      <c r="K35" s="30" t="s">
        <v>210</v>
      </c>
    </row>
    <row r="36" spans="1:13" ht="21" x14ac:dyDescent="0.2">
      <c r="A36" s="29" t="s">
        <v>174</v>
      </c>
      <c r="F36" s="23">
        <f>SUM(精英化材料!AJ:AJ)</f>
        <v>0</v>
      </c>
      <c r="G36" s="23">
        <f>SUM(精英化材料!AK:AK)</f>
        <v>0</v>
      </c>
      <c r="H36" s="23">
        <f>SUM(精英化材料!AL:AL)</f>
        <v>0</v>
      </c>
      <c r="I36" s="23">
        <f>SUM(精英化材料!AM:AM)</f>
        <v>0</v>
      </c>
      <c r="J36" s="23">
        <f>SUM(精英化材料!AN:AN)</f>
        <v>0</v>
      </c>
      <c r="K36" s="23">
        <f>SUM(精英化材料!AO:AO)</f>
        <v>0</v>
      </c>
    </row>
    <row r="37" spans="1:13" ht="21" x14ac:dyDescent="0.2">
      <c r="A37" s="29" t="s">
        <v>175</v>
      </c>
      <c r="F37" s="22">
        <f>我的仓库!D42</f>
        <v>51</v>
      </c>
      <c r="G37" s="22">
        <f>我的仓库!D46</f>
        <v>14</v>
      </c>
      <c r="H37" s="22">
        <f>我的仓库!D50</f>
        <v>22</v>
      </c>
      <c r="I37" s="22">
        <f>我的仓库!D54</f>
        <v>8</v>
      </c>
      <c r="J37" s="22">
        <f>我的仓库!D58</f>
        <v>2</v>
      </c>
      <c r="K37" s="22">
        <f>我的仓库!D62</f>
        <v>13</v>
      </c>
      <c r="L37" s="35" t="s">
        <v>130</v>
      </c>
      <c r="M37" s="7">
        <f>SUMPRODUCT(F28:K28-F29:K29)*100+M29</f>
        <v>-72100</v>
      </c>
    </row>
    <row r="38" spans="1:13" ht="18.75" x14ac:dyDescent="0.2">
      <c r="A38" s="31" t="s">
        <v>187</v>
      </c>
      <c r="F38" s="32">
        <f>IF((5*$F$22+$F$28-$F$29)&gt;0,(5*$F$22+$F$28-$F$29),0)</f>
        <v>5</v>
      </c>
      <c r="G38" s="32">
        <f>IF((4*$G$22+$G$28-$G$29)&gt;0,(4*$G$22+$G$28-$G$29),0)</f>
        <v>0</v>
      </c>
      <c r="H38" s="32">
        <f>IF((4*$H$22+$H$28-$H$29)&gt;0,(4*$H$22+$H$28-$H$29),0)</f>
        <v>0</v>
      </c>
      <c r="I38" s="32">
        <f>IF((4*$I$22+$I$28-$I$29)&gt;0,(4*$I$22+$I$28-$I$29),0)</f>
        <v>0</v>
      </c>
      <c r="J38" s="32">
        <f>IF((4*$J$22+$J$28-$J$29)&gt;0,(4*$J$22+$J$28-$J$29),0)</f>
        <v>0</v>
      </c>
      <c r="K38" s="32">
        <f>IF((4*$K$22+$K$28-$K$29)&gt;0,(4*$K$22+$K$28-$K$29),0)</f>
        <v>0</v>
      </c>
      <c r="L38" s="11" t="s">
        <v>188</v>
      </c>
      <c r="M38" s="7">
        <f>SUMPRODUCT(F28:K28-F29:K29)*1+M30</f>
        <v>-689</v>
      </c>
    </row>
  </sheetData>
  <phoneticPr fontId="13" type="noConversion"/>
  <pageMargins left="0.7" right="0.7" top="0.75" bottom="0.75" header="0.3" footer="0.3"/>
  <pageSetup paperSize="9" orientation="portrait" horizontalDpi="1200" verticalDpi="120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5:J21"/>
  <sheetViews>
    <sheetView workbookViewId="0">
      <selection activeCell="E28" sqref="E28"/>
    </sheetView>
  </sheetViews>
  <sheetFormatPr defaultColWidth="9" defaultRowHeight="14.25" x14ac:dyDescent="0.2"/>
  <cols>
    <col min="2" max="12" width="7.375" customWidth="1"/>
    <col min="13" max="13" width="4.75" customWidth="1"/>
  </cols>
  <sheetData>
    <row r="5" spans="1:10" x14ac:dyDescent="0.2">
      <c r="A5" t="s">
        <v>174</v>
      </c>
      <c r="B5" t="e">
        <f>SUM(精英化材料!AP$9:AP$298)</f>
        <v>#REF!</v>
      </c>
      <c r="C5" t="e">
        <f>SUM(精英化材料!AS$9:AS$298)</f>
        <v>#REF!</v>
      </c>
      <c r="D5" t="e">
        <f>SUM(精英化材料!AV$9:AV$298)</f>
        <v>#REF!</v>
      </c>
      <c r="E5" t="e">
        <f>SUM(精英化材料!AY$9:AY$298)</f>
        <v>#REF!</v>
      </c>
      <c r="F5" t="e">
        <f>SUM(精英化材料!BB$9:BB$298)</f>
        <v>#REF!</v>
      </c>
      <c r="G5" t="e">
        <f>SUM(精英化材料!BE$9:BE$298)</f>
        <v>#REF!</v>
      </c>
      <c r="H5" t="e">
        <f>SUM(精英化材料!BH$9:BH$298)</f>
        <v>#REF!</v>
      </c>
      <c r="I5" t="e">
        <f>SUM(精英化材料!BK$9:BK$298)</f>
        <v>#REF!</v>
      </c>
    </row>
    <row r="6" spans="1:10" x14ac:dyDescent="0.2">
      <c r="A6" t="s">
        <v>175</v>
      </c>
      <c r="B6">
        <f>我的仓库!$D$3</f>
        <v>0</v>
      </c>
      <c r="C6">
        <f>我的仓库!$D$6</f>
        <v>0</v>
      </c>
      <c r="D6">
        <f>我的仓库!$D$9</f>
        <v>0</v>
      </c>
      <c r="E6">
        <f>我的仓库!$D$12</f>
        <v>4</v>
      </c>
      <c r="F6">
        <f>我的仓库!$D$15</f>
        <v>0</v>
      </c>
      <c r="G6">
        <f>我的仓库!$D$18</f>
        <v>1</v>
      </c>
      <c r="H6">
        <f>我的仓库!$D$21</f>
        <v>0</v>
      </c>
      <c r="I6">
        <f>我的仓库!$D$24</f>
        <v>0</v>
      </c>
    </row>
    <row r="7" spans="1:10" x14ac:dyDescent="0.2">
      <c r="A7" t="s">
        <v>187</v>
      </c>
      <c r="B7" t="e">
        <f t="shared" ref="B7:I7" si="0">IF((B5-B6)&gt;0,B5-B6,0)</f>
        <v>#REF!</v>
      </c>
      <c r="C7" t="e">
        <f t="shared" si="0"/>
        <v>#REF!</v>
      </c>
      <c r="D7" t="e">
        <f t="shared" si="0"/>
        <v>#REF!</v>
      </c>
      <c r="E7" t="e">
        <f t="shared" si="0"/>
        <v>#REF!</v>
      </c>
      <c r="F7" t="e">
        <f t="shared" si="0"/>
        <v>#REF!</v>
      </c>
      <c r="G7" t="e">
        <f t="shared" si="0"/>
        <v>#REF!</v>
      </c>
      <c r="H7" t="e">
        <f t="shared" si="0"/>
        <v>#REF!</v>
      </c>
      <c r="I7" t="e">
        <f t="shared" si="0"/>
        <v>#REF!</v>
      </c>
    </row>
    <row r="12" spans="1:10" x14ac:dyDescent="0.2">
      <c r="A12" t="s">
        <v>174</v>
      </c>
      <c r="B12" t="e">
        <f>SUM(精英化材料!AQ$9:AQ$298)</f>
        <v>#REF!</v>
      </c>
      <c r="C12" t="e">
        <f>SUM(精英化材料!AT$9:AT$298)</f>
        <v>#REF!</v>
      </c>
      <c r="D12" t="e">
        <f>SUM(精英化材料!AW$9:AW$298)</f>
        <v>#REF!</v>
      </c>
      <c r="E12" t="e">
        <f>SUM(精英化材料!AZ$9:AZ$298)</f>
        <v>#REF!</v>
      </c>
      <c r="F12" t="e">
        <f>SUM(精英化材料!BC$9:BC$298)</f>
        <v>#REF!</v>
      </c>
      <c r="G12" t="e">
        <f>SUM(精英化材料!BF$9:BF$298)</f>
        <v>#REF!</v>
      </c>
      <c r="H12" t="e">
        <f>SUM(精英化材料!BI$9:BI$298)</f>
        <v>#REF!</v>
      </c>
      <c r="I12" t="e">
        <f>SUM(精英化材料!BL$9:BL$298)</f>
        <v>#REF!</v>
      </c>
      <c r="J12" t="e">
        <f>SUM(B7:I7)</f>
        <v>#REF!</v>
      </c>
    </row>
    <row r="13" spans="1:10" x14ac:dyDescent="0.2">
      <c r="A13" t="s">
        <v>175</v>
      </c>
      <c r="B13">
        <f>我的仓库!$D$4</f>
        <v>5</v>
      </c>
      <c r="C13">
        <f>我的仓库!$D$7</f>
        <v>1</v>
      </c>
      <c r="D13">
        <f>我的仓库!$D$10</f>
        <v>2</v>
      </c>
      <c r="E13">
        <f>我的仓库!$D$13</f>
        <v>5</v>
      </c>
      <c r="F13">
        <f>我的仓库!$D$16</f>
        <v>9</v>
      </c>
      <c r="G13">
        <f>我的仓库!$D$19</f>
        <v>10</v>
      </c>
      <c r="H13">
        <f>我的仓库!$D$22</f>
        <v>4</v>
      </c>
      <c r="I13">
        <f>我的仓库!$D$25</f>
        <v>19</v>
      </c>
      <c r="J13">
        <f>我的仓库!$D$27</f>
        <v>0</v>
      </c>
    </row>
    <row r="14" spans="1:10" x14ac:dyDescent="0.2">
      <c r="A14" t="s">
        <v>187</v>
      </c>
      <c r="B14" s="6" t="e">
        <f>IF(((B5-B6)*2+B12-B13)&gt;0,B12-B13+B7*2,0)</f>
        <v>#REF!</v>
      </c>
      <c r="C14" s="6" t="e">
        <f t="shared" ref="C14:I14" si="1">IF(((C5-C6)*2+C12-C13)&gt;0,C12-C13+C7*2,0)</f>
        <v>#REF!</v>
      </c>
      <c r="D14" s="6" t="e">
        <f t="shared" si="1"/>
        <v>#REF!</v>
      </c>
      <c r="E14" s="6" t="e">
        <f t="shared" si="1"/>
        <v>#REF!</v>
      </c>
      <c r="F14" s="6" t="e">
        <f t="shared" si="1"/>
        <v>#REF!</v>
      </c>
      <c r="G14" s="6" t="e">
        <f t="shared" si="1"/>
        <v>#REF!</v>
      </c>
      <c r="H14" s="6" t="e">
        <f t="shared" si="1"/>
        <v>#REF!</v>
      </c>
      <c r="I14" s="6" t="e">
        <f t="shared" si="1"/>
        <v>#REF!</v>
      </c>
      <c r="J14" s="6" t="e">
        <f>IF((J12-J13)&gt;0,J12-J13,0)</f>
        <v>#REF!</v>
      </c>
    </row>
    <row r="19" spans="1:9" x14ac:dyDescent="0.2">
      <c r="A19" t="s">
        <v>174</v>
      </c>
      <c r="B19" t="e">
        <f>SUM(精英化材料!AR$9:AR$298)</f>
        <v>#REF!</v>
      </c>
      <c r="C19" t="e">
        <f>SUM(精英化材料!AU$9:AU$298)</f>
        <v>#REF!</v>
      </c>
      <c r="D19" t="e">
        <f>SUM(精英化材料!AX$9:AX$298)</f>
        <v>#REF!</v>
      </c>
      <c r="E19" t="e">
        <f>SUM(精英化材料!BA$9:BA$298)</f>
        <v>#REF!</v>
      </c>
      <c r="F19" t="e">
        <f>SUM(精英化材料!BD$9:BD$298)</f>
        <v>#REF!</v>
      </c>
      <c r="G19" t="e">
        <f>SUM(精英化材料!BG$9:BG$298)</f>
        <v>#REF!</v>
      </c>
      <c r="H19" t="e">
        <f>SUM(精英化材料!BJ$9:BJ$298)</f>
        <v>#REF!</v>
      </c>
      <c r="I19" t="e">
        <f>SUM(精英化材料!BM$9:BM$298)</f>
        <v>#REF!</v>
      </c>
    </row>
    <row r="20" spans="1:9" x14ac:dyDescent="0.2">
      <c r="A20" t="s">
        <v>175</v>
      </c>
      <c r="B20">
        <f>我的仓库!$D$5</f>
        <v>0</v>
      </c>
      <c r="C20">
        <f>我的仓库!$D$8</f>
        <v>0</v>
      </c>
      <c r="D20">
        <f>我的仓库!$D$11</f>
        <v>0</v>
      </c>
      <c r="E20">
        <f>我的仓库!$D$14</f>
        <v>0</v>
      </c>
      <c r="F20">
        <f>我的仓库!$D$17</f>
        <v>10</v>
      </c>
      <c r="G20">
        <f>我的仓库!$D$20</f>
        <v>3</v>
      </c>
      <c r="H20">
        <f>我的仓库!$D$23</f>
        <v>6</v>
      </c>
      <c r="I20">
        <f>我的仓库!$D$26</f>
        <v>6</v>
      </c>
    </row>
    <row r="21" spans="1:9" x14ac:dyDescent="0.2">
      <c r="A21" t="s">
        <v>187</v>
      </c>
      <c r="B21" s="6" t="e">
        <f t="shared" ref="B21:I21" si="2">IF((B19-B20)&gt;0,B19-B20,0)</f>
        <v>#REF!</v>
      </c>
      <c r="C21" s="6" t="e">
        <f t="shared" si="2"/>
        <v>#REF!</v>
      </c>
      <c r="D21" s="6" t="e">
        <f t="shared" si="2"/>
        <v>#REF!</v>
      </c>
      <c r="E21" s="6" t="e">
        <f t="shared" si="2"/>
        <v>#REF!</v>
      </c>
      <c r="F21" s="6" t="e">
        <f t="shared" si="2"/>
        <v>#REF!</v>
      </c>
      <c r="G21" s="6" t="e">
        <f t="shared" si="2"/>
        <v>#REF!</v>
      </c>
      <c r="H21" s="6" t="e">
        <f t="shared" si="2"/>
        <v>#REF!</v>
      </c>
      <c r="I21" s="6" t="e">
        <f t="shared" si="2"/>
        <v>#REF!</v>
      </c>
    </row>
  </sheetData>
  <phoneticPr fontId="13" type="noConversion"/>
  <pageMargins left="0.7" right="0.7" top="0.75" bottom="0.75" header="0.3" footer="0.3"/>
  <pageSetup paperSize="9" orientation="portrait" horizontalDpi="1200" verticalDpi="12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workbookViewId="0">
      <selection activeCell="D17" sqref="D17"/>
    </sheetView>
  </sheetViews>
  <sheetFormatPr defaultColWidth="9" defaultRowHeight="14.25" x14ac:dyDescent="0.2"/>
  <cols>
    <col min="1" max="1" width="6.25" customWidth="1"/>
    <col min="2" max="2" width="11" customWidth="1"/>
    <col min="3" max="3" width="9.75" customWidth="1"/>
    <col min="4" max="4" width="38.25" customWidth="1"/>
  </cols>
  <sheetData>
    <row r="1" spans="1:4" x14ac:dyDescent="0.2">
      <c r="A1" t="s">
        <v>211</v>
      </c>
      <c r="B1" t="s">
        <v>212</v>
      </c>
      <c r="C1" t="s">
        <v>213</v>
      </c>
      <c r="D1" t="s">
        <v>214</v>
      </c>
    </row>
    <row r="2" spans="1:4" x14ac:dyDescent="0.2">
      <c r="A2" t="s">
        <v>215</v>
      </c>
      <c r="B2" t="s">
        <v>216</v>
      </c>
      <c r="C2" t="s">
        <v>217</v>
      </c>
      <c r="D2" t="s">
        <v>218</v>
      </c>
    </row>
    <row r="3" spans="1:4" x14ac:dyDescent="0.2">
      <c r="A3" t="s">
        <v>219</v>
      </c>
      <c r="B3" t="s">
        <v>220</v>
      </c>
      <c r="C3" t="s">
        <v>46</v>
      </c>
      <c r="D3" t="s">
        <v>221</v>
      </c>
    </row>
    <row r="4" spans="1:4" x14ac:dyDescent="0.2">
      <c r="A4" t="s">
        <v>222</v>
      </c>
      <c r="B4" t="s">
        <v>223</v>
      </c>
      <c r="C4" t="s">
        <v>112</v>
      </c>
      <c r="D4" t="s">
        <v>224</v>
      </c>
    </row>
    <row r="5" spans="1:4" x14ac:dyDescent="0.2">
      <c r="A5" t="s">
        <v>225</v>
      </c>
      <c r="B5" t="s">
        <v>226</v>
      </c>
      <c r="C5" t="s">
        <v>106</v>
      </c>
      <c r="D5" t="s">
        <v>227</v>
      </c>
    </row>
    <row r="6" spans="1:4" x14ac:dyDescent="0.2">
      <c r="A6" t="s">
        <v>228</v>
      </c>
      <c r="B6" t="s">
        <v>229</v>
      </c>
      <c r="C6" t="s">
        <v>96</v>
      </c>
      <c r="D6" t="s">
        <v>230</v>
      </c>
    </row>
    <row r="7" spans="1:4" x14ac:dyDescent="0.2">
      <c r="A7" t="s">
        <v>231</v>
      </c>
      <c r="B7" t="s">
        <v>232</v>
      </c>
      <c r="C7" t="s">
        <v>233</v>
      </c>
      <c r="D7" t="s">
        <v>234</v>
      </c>
    </row>
  </sheetData>
  <phoneticPr fontId="13" type="noConversion"/>
  <pageMargins left="0.7" right="0.7" top="0.75" bottom="0.75" header="0.3" footer="0.3"/>
  <pageSetup paperSize="9" orientation="portrait" horizontalDpi="1200" verticalDpi="12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6"/>
  <sheetViews>
    <sheetView topLeftCell="A28" workbookViewId="0">
      <selection activeCell="D67" sqref="D67"/>
    </sheetView>
  </sheetViews>
  <sheetFormatPr defaultColWidth="9" defaultRowHeight="14.25" x14ac:dyDescent="0.2"/>
  <cols>
    <col min="1" max="1" width="9" customWidth="1"/>
    <col min="2" max="2" width="13" customWidth="1"/>
    <col min="3" max="3" width="2.125" customWidth="1"/>
    <col min="4" max="4" width="5.25" customWidth="1"/>
    <col min="5" max="24" width="9" customWidth="1"/>
  </cols>
  <sheetData>
    <row r="1" spans="1:4" x14ac:dyDescent="0.2">
      <c r="A1" t="s">
        <v>235</v>
      </c>
      <c r="B1" t="s">
        <v>236</v>
      </c>
      <c r="C1" t="s">
        <v>237</v>
      </c>
      <c r="D1" t="s">
        <v>238</v>
      </c>
    </row>
    <row r="2" spans="1:4" x14ac:dyDescent="0.2">
      <c r="A2" t="s">
        <v>130</v>
      </c>
      <c r="B2" t="s">
        <v>130</v>
      </c>
      <c r="C2">
        <v>0</v>
      </c>
      <c r="D2">
        <v>10.5</v>
      </c>
    </row>
    <row r="3" spans="1:4" x14ac:dyDescent="0.2">
      <c r="A3" s="54" t="s">
        <v>136</v>
      </c>
      <c r="B3" s="44" t="s">
        <v>239</v>
      </c>
      <c r="C3">
        <v>3</v>
      </c>
      <c r="D3">
        <v>0</v>
      </c>
    </row>
    <row r="4" spans="1:4" x14ac:dyDescent="0.2">
      <c r="A4" s="54"/>
      <c r="B4" s="44"/>
      <c r="C4">
        <v>2</v>
      </c>
      <c r="D4">
        <v>5</v>
      </c>
    </row>
    <row r="5" spans="1:4" x14ac:dyDescent="0.2">
      <c r="A5" s="54"/>
      <c r="B5" s="44"/>
      <c r="C5">
        <v>1</v>
      </c>
      <c r="D5">
        <v>0</v>
      </c>
    </row>
    <row r="6" spans="1:4" x14ac:dyDescent="0.2">
      <c r="A6" s="54"/>
      <c r="B6" s="44" t="s">
        <v>240</v>
      </c>
      <c r="C6">
        <v>3</v>
      </c>
      <c r="D6">
        <v>0</v>
      </c>
    </row>
    <row r="7" spans="1:4" x14ac:dyDescent="0.2">
      <c r="A7" s="54"/>
      <c r="B7" s="44"/>
      <c r="C7">
        <v>2</v>
      </c>
      <c r="D7">
        <v>1</v>
      </c>
    </row>
    <row r="8" spans="1:4" x14ac:dyDescent="0.2">
      <c r="A8" s="54"/>
      <c r="B8" s="44"/>
      <c r="C8">
        <v>1</v>
      </c>
      <c r="D8">
        <v>0</v>
      </c>
    </row>
    <row r="9" spans="1:4" x14ac:dyDescent="0.2">
      <c r="A9" s="54"/>
      <c r="B9" s="44" t="s">
        <v>241</v>
      </c>
      <c r="C9">
        <v>3</v>
      </c>
      <c r="D9">
        <v>0</v>
      </c>
    </row>
    <row r="10" spans="1:4" x14ac:dyDescent="0.2">
      <c r="A10" s="54"/>
      <c r="B10" s="44"/>
      <c r="C10">
        <v>2</v>
      </c>
      <c r="D10">
        <v>2</v>
      </c>
    </row>
    <row r="11" spans="1:4" x14ac:dyDescent="0.2">
      <c r="A11" s="54"/>
      <c r="B11" s="44"/>
      <c r="C11">
        <v>1</v>
      </c>
      <c r="D11">
        <v>0</v>
      </c>
    </row>
    <row r="12" spans="1:4" x14ac:dyDescent="0.2">
      <c r="A12" s="54"/>
      <c r="B12" s="44" t="s">
        <v>242</v>
      </c>
      <c r="C12">
        <v>3</v>
      </c>
      <c r="D12">
        <v>4</v>
      </c>
    </row>
    <row r="13" spans="1:4" x14ac:dyDescent="0.2">
      <c r="A13" s="54"/>
      <c r="B13" s="44"/>
      <c r="C13">
        <v>2</v>
      </c>
      <c r="D13">
        <v>5</v>
      </c>
    </row>
    <row r="14" spans="1:4" x14ac:dyDescent="0.2">
      <c r="A14" s="54"/>
      <c r="B14" s="44"/>
      <c r="C14">
        <v>1</v>
      </c>
      <c r="D14">
        <v>0</v>
      </c>
    </row>
    <row r="15" spans="1:4" x14ac:dyDescent="0.2">
      <c r="A15" s="54"/>
      <c r="B15" s="44" t="s">
        <v>243</v>
      </c>
      <c r="C15">
        <v>3</v>
      </c>
      <c r="D15">
        <v>0</v>
      </c>
    </row>
    <row r="16" spans="1:4" x14ac:dyDescent="0.2">
      <c r="A16" s="54"/>
      <c r="B16" s="44"/>
      <c r="C16">
        <v>2</v>
      </c>
      <c r="D16">
        <v>9</v>
      </c>
    </row>
    <row r="17" spans="1:4" x14ac:dyDescent="0.2">
      <c r="A17" s="54"/>
      <c r="B17" s="44"/>
      <c r="C17">
        <v>1</v>
      </c>
      <c r="D17">
        <v>10</v>
      </c>
    </row>
    <row r="18" spans="1:4" x14ac:dyDescent="0.2">
      <c r="A18" s="54"/>
      <c r="B18" s="44" t="s">
        <v>244</v>
      </c>
      <c r="C18">
        <v>3</v>
      </c>
      <c r="D18">
        <v>1</v>
      </c>
    </row>
    <row r="19" spans="1:4" x14ac:dyDescent="0.2">
      <c r="A19" s="54"/>
      <c r="B19" s="44"/>
      <c r="C19">
        <v>2</v>
      </c>
      <c r="D19">
        <v>10</v>
      </c>
    </row>
    <row r="20" spans="1:4" x14ac:dyDescent="0.2">
      <c r="A20" s="54"/>
      <c r="B20" s="44"/>
      <c r="C20">
        <v>1</v>
      </c>
      <c r="D20">
        <v>3</v>
      </c>
    </row>
    <row r="21" spans="1:4" x14ac:dyDescent="0.2">
      <c r="A21" s="54"/>
      <c r="B21" s="44" t="s">
        <v>245</v>
      </c>
      <c r="C21">
        <v>3</v>
      </c>
      <c r="D21">
        <v>0</v>
      </c>
    </row>
    <row r="22" spans="1:4" x14ac:dyDescent="0.2">
      <c r="A22" s="54"/>
      <c r="B22" s="44"/>
      <c r="C22">
        <v>2</v>
      </c>
      <c r="D22">
        <v>4</v>
      </c>
    </row>
    <row r="23" spans="1:4" x14ac:dyDescent="0.2">
      <c r="A23" s="54"/>
      <c r="B23" s="44"/>
      <c r="C23">
        <v>1</v>
      </c>
      <c r="D23">
        <v>6</v>
      </c>
    </row>
    <row r="24" spans="1:4" x14ac:dyDescent="0.2">
      <c r="A24" s="54"/>
      <c r="B24" s="55" t="s">
        <v>246</v>
      </c>
      <c r="C24">
        <v>3</v>
      </c>
      <c r="D24">
        <v>0</v>
      </c>
    </row>
    <row r="25" spans="1:4" x14ac:dyDescent="0.2">
      <c r="A25" s="54"/>
      <c r="B25" s="55"/>
      <c r="C25">
        <v>2</v>
      </c>
      <c r="D25">
        <v>19</v>
      </c>
    </row>
    <row r="26" spans="1:4" x14ac:dyDescent="0.2">
      <c r="A26" s="54"/>
      <c r="B26" s="55"/>
      <c r="C26">
        <v>1</v>
      </c>
      <c r="D26">
        <v>6</v>
      </c>
    </row>
    <row r="27" spans="1:4" x14ac:dyDescent="0.2">
      <c r="A27" s="54"/>
      <c r="B27" s="5" t="s">
        <v>247</v>
      </c>
      <c r="C27">
        <v>0</v>
      </c>
      <c r="D27">
        <v>0</v>
      </c>
    </row>
    <row r="28" spans="1:4" x14ac:dyDescent="0.2">
      <c r="A28" s="55" t="s">
        <v>248</v>
      </c>
      <c r="B28" t="s">
        <v>137</v>
      </c>
      <c r="C28">
        <v>5</v>
      </c>
      <c r="D28">
        <v>1</v>
      </c>
    </row>
    <row r="29" spans="1:4" x14ac:dyDescent="0.2">
      <c r="A29" s="55"/>
      <c r="B29" t="s">
        <v>138</v>
      </c>
      <c r="C29">
        <v>5</v>
      </c>
      <c r="D29">
        <v>0</v>
      </c>
    </row>
    <row r="30" spans="1:4" x14ac:dyDescent="0.2">
      <c r="A30" s="55"/>
      <c r="B30" t="s">
        <v>139</v>
      </c>
      <c r="C30">
        <v>5</v>
      </c>
      <c r="D30">
        <v>0</v>
      </c>
    </row>
    <row r="31" spans="1:4" x14ac:dyDescent="0.2">
      <c r="A31" s="55"/>
      <c r="B31" t="s">
        <v>140</v>
      </c>
      <c r="C31">
        <v>4</v>
      </c>
      <c r="D31">
        <v>1</v>
      </c>
    </row>
    <row r="32" spans="1:4" x14ac:dyDescent="0.2">
      <c r="A32" s="55"/>
      <c r="B32" t="s">
        <v>150</v>
      </c>
      <c r="C32">
        <v>3</v>
      </c>
      <c r="D32">
        <v>7</v>
      </c>
    </row>
    <row r="33" spans="1:4" x14ac:dyDescent="0.2">
      <c r="A33" s="55"/>
      <c r="B33" t="s">
        <v>141</v>
      </c>
      <c r="C33">
        <v>4</v>
      </c>
      <c r="D33">
        <v>0</v>
      </c>
    </row>
    <row r="34" spans="1:4" x14ac:dyDescent="0.2">
      <c r="A34" s="55"/>
      <c r="B34" t="s">
        <v>151</v>
      </c>
      <c r="C34">
        <v>3</v>
      </c>
      <c r="D34">
        <v>224</v>
      </c>
    </row>
    <row r="35" spans="1:4" x14ac:dyDescent="0.2">
      <c r="A35" s="55"/>
      <c r="B35" t="s">
        <v>142</v>
      </c>
      <c r="C35">
        <v>4</v>
      </c>
      <c r="D35">
        <v>5</v>
      </c>
    </row>
    <row r="36" spans="1:4" x14ac:dyDescent="0.2">
      <c r="A36" s="55"/>
      <c r="B36" t="s">
        <v>152</v>
      </c>
      <c r="C36">
        <v>3</v>
      </c>
      <c r="D36">
        <v>16</v>
      </c>
    </row>
    <row r="37" spans="1:4" x14ac:dyDescent="0.2">
      <c r="A37" s="55"/>
      <c r="B37" t="s">
        <v>143</v>
      </c>
      <c r="C37">
        <v>4</v>
      </c>
      <c r="D37">
        <v>8</v>
      </c>
    </row>
    <row r="38" spans="1:4" x14ac:dyDescent="0.2">
      <c r="A38" s="55"/>
      <c r="B38" t="s">
        <v>153</v>
      </c>
      <c r="C38">
        <v>3</v>
      </c>
      <c r="D38">
        <v>2</v>
      </c>
    </row>
    <row r="39" spans="1:4" x14ac:dyDescent="0.2">
      <c r="A39" s="55"/>
      <c r="B39" t="s">
        <v>144</v>
      </c>
      <c r="C39">
        <v>4</v>
      </c>
      <c r="D39">
        <v>2</v>
      </c>
    </row>
    <row r="40" spans="1:4" x14ac:dyDescent="0.2">
      <c r="A40" s="55"/>
      <c r="B40" t="s">
        <v>154</v>
      </c>
      <c r="C40">
        <v>3</v>
      </c>
      <c r="D40">
        <v>25</v>
      </c>
    </row>
    <row r="41" spans="1:4" x14ac:dyDescent="0.2">
      <c r="A41" s="55"/>
      <c r="B41" t="s">
        <v>160</v>
      </c>
      <c r="C41">
        <v>2</v>
      </c>
      <c r="D41">
        <v>10</v>
      </c>
    </row>
    <row r="42" spans="1:4" x14ac:dyDescent="0.2">
      <c r="A42" s="55"/>
      <c r="B42" t="s">
        <v>249</v>
      </c>
      <c r="C42">
        <v>1</v>
      </c>
      <c r="D42">
        <v>51</v>
      </c>
    </row>
    <row r="43" spans="1:4" x14ac:dyDescent="0.2">
      <c r="A43" s="55"/>
      <c r="B43" t="s">
        <v>145</v>
      </c>
      <c r="C43">
        <v>4</v>
      </c>
      <c r="D43">
        <v>0</v>
      </c>
    </row>
    <row r="44" spans="1:4" x14ac:dyDescent="0.2">
      <c r="A44" s="55"/>
      <c r="B44" t="s">
        <v>155</v>
      </c>
      <c r="C44">
        <v>3</v>
      </c>
      <c r="D44">
        <v>20</v>
      </c>
    </row>
    <row r="45" spans="1:4" x14ac:dyDescent="0.2">
      <c r="A45" s="55"/>
      <c r="B45" t="s">
        <v>161</v>
      </c>
      <c r="C45">
        <v>2</v>
      </c>
      <c r="D45">
        <v>2</v>
      </c>
    </row>
    <row r="46" spans="1:4" x14ac:dyDescent="0.2">
      <c r="A46" s="55"/>
      <c r="B46" t="s">
        <v>167</v>
      </c>
      <c r="C46">
        <v>1</v>
      </c>
      <c r="D46">
        <v>14</v>
      </c>
    </row>
    <row r="47" spans="1:4" x14ac:dyDescent="0.2">
      <c r="A47" s="55"/>
      <c r="B47" t="s">
        <v>146</v>
      </c>
      <c r="C47">
        <v>4</v>
      </c>
      <c r="D47">
        <v>5</v>
      </c>
    </row>
    <row r="48" spans="1:4" x14ac:dyDescent="0.2">
      <c r="A48" s="55"/>
      <c r="B48" t="s">
        <v>156</v>
      </c>
      <c r="C48">
        <v>3</v>
      </c>
      <c r="D48">
        <v>30</v>
      </c>
    </row>
    <row r="49" spans="1:4" x14ac:dyDescent="0.2">
      <c r="A49" s="55"/>
      <c r="B49" t="s">
        <v>162</v>
      </c>
      <c r="C49">
        <v>2</v>
      </c>
      <c r="D49">
        <v>21</v>
      </c>
    </row>
    <row r="50" spans="1:4" x14ac:dyDescent="0.2">
      <c r="A50" s="55"/>
      <c r="B50" t="s">
        <v>168</v>
      </c>
      <c r="C50">
        <v>1</v>
      </c>
      <c r="D50">
        <v>22</v>
      </c>
    </row>
    <row r="51" spans="1:4" x14ac:dyDescent="0.2">
      <c r="A51" s="55"/>
      <c r="B51" t="s">
        <v>147</v>
      </c>
      <c r="C51">
        <v>4</v>
      </c>
      <c r="D51">
        <v>5</v>
      </c>
    </row>
    <row r="52" spans="1:4" x14ac:dyDescent="0.2">
      <c r="A52" s="55"/>
      <c r="B52" t="s">
        <v>157</v>
      </c>
      <c r="C52">
        <v>3</v>
      </c>
      <c r="D52">
        <v>208</v>
      </c>
    </row>
    <row r="53" spans="1:4" x14ac:dyDescent="0.2">
      <c r="A53" s="55"/>
      <c r="B53" t="s">
        <v>163</v>
      </c>
      <c r="C53">
        <v>2</v>
      </c>
      <c r="D53">
        <v>12</v>
      </c>
    </row>
    <row r="54" spans="1:4" x14ac:dyDescent="0.2">
      <c r="A54" s="55"/>
      <c r="B54" t="s">
        <v>169</v>
      </c>
      <c r="C54">
        <v>1</v>
      </c>
      <c r="D54">
        <v>8</v>
      </c>
    </row>
    <row r="55" spans="1:4" x14ac:dyDescent="0.2">
      <c r="A55" s="55"/>
      <c r="B55" t="s">
        <v>148</v>
      </c>
      <c r="C55">
        <v>4</v>
      </c>
      <c r="D55">
        <v>7</v>
      </c>
    </row>
    <row r="56" spans="1:4" x14ac:dyDescent="0.2">
      <c r="A56" s="55"/>
      <c r="B56" t="s">
        <v>158</v>
      </c>
      <c r="C56">
        <v>3</v>
      </c>
      <c r="D56">
        <v>15</v>
      </c>
    </row>
    <row r="57" spans="1:4" x14ac:dyDescent="0.2">
      <c r="A57" s="55"/>
      <c r="B57" t="s">
        <v>164</v>
      </c>
      <c r="C57">
        <v>2</v>
      </c>
      <c r="D57">
        <v>22</v>
      </c>
    </row>
    <row r="58" spans="1:4" x14ac:dyDescent="0.2">
      <c r="A58" s="55"/>
      <c r="B58" t="s">
        <v>170</v>
      </c>
      <c r="C58">
        <v>1</v>
      </c>
      <c r="D58">
        <v>2</v>
      </c>
    </row>
    <row r="59" spans="1:4" x14ac:dyDescent="0.2">
      <c r="A59" s="55"/>
      <c r="B59" t="s">
        <v>149</v>
      </c>
      <c r="C59">
        <v>4</v>
      </c>
      <c r="D59">
        <v>5</v>
      </c>
    </row>
    <row r="60" spans="1:4" x14ac:dyDescent="0.2">
      <c r="A60" s="55"/>
      <c r="B60" t="s">
        <v>159</v>
      </c>
      <c r="C60">
        <v>3</v>
      </c>
      <c r="D60">
        <v>22</v>
      </c>
    </row>
    <row r="61" spans="1:4" x14ac:dyDescent="0.2">
      <c r="A61" s="55"/>
      <c r="B61" t="s">
        <v>165</v>
      </c>
      <c r="C61">
        <v>2</v>
      </c>
      <c r="D61">
        <v>14</v>
      </c>
    </row>
    <row r="62" spans="1:4" x14ac:dyDescent="0.2">
      <c r="A62" s="55"/>
      <c r="B62" t="s">
        <v>171</v>
      </c>
      <c r="C62">
        <v>1</v>
      </c>
      <c r="D62">
        <v>13</v>
      </c>
    </row>
    <row r="63" spans="1:4" x14ac:dyDescent="0.2">
      <c r="A63" s="55" t="s">
        <v>250</v>
      </c>
      <c r="B63" t="s">
        <v>251</v>
      </c>
      <c r="C63">
        <v>4</v>
      </c>
      <c r="D63">
        <v>0</v>
      </c>
    </row>
    <row r="64" spans="1:4" x14ac:dyDescent="0.2">
      <c r="A64" s="55"/>
      <c r="B64" t="s">
        <v>252</v>
      </c>
      <c r="C64">
        <v>3</v>
      </c>
      <c r="D64">
        <v>0</v>
      </c>
    </row>
    <row r="65" spans="1:4" x14ac:dyDescent="0.2">
      <c r="A65" s="55"/>
      <c r="B65" t="s">
        <v>253</v>
      </c>
      <c r="C65">
        <v>2</v>
      </c>
      <c r="D65">
        <v>0</v>
      </c>
    </row>
    <row r="66" spans="1:4" x14ac:dyDescent="0.2">
      <c r="A66" s="55"/>
      <c r="B66" t="s">
        <v>254</v>
      </c>
      <c r="C66">
        <v>1</v>
      </c>
      <c r="D66">
        <v>0</v>
      </c>
    </row>
  </sheetData>
  <mergeCells count="11">
    <mergeCell ref="A3:A27"/>
    <mergeCell ref="A28:A62"/>
    <mergeCell ref="A63:A66"/>
    <mergeCell ref="B3:B5"/>
    <mergeCell ref="B6:B8"/>
    <mergeCell ref="B9:B11"/>
    <mergeCell ref="B12:B14"/>
    <mergeCell ref="B15:B17"/>
    <mergeCell ref="B18:B20"/>
    <mergeCell ref="B21:B23"/>
    <mergeCell ref="B24:B26"/>
  </mergeCells>
  <phoneticPr fontId="13" type="noConversion"/>
  <conditionalFormatting sqref="C1:C1048576">
    <cfRule type="cellIs" dxfId="5" priority="1" operator="equal">
      <formula>0</formula>
    </cfRule>
    <cfRule type="cellIs" dxfId="4" priority="2" operator="equal">
      <formula>1</formula>
    </cfRule>
    <cfRule type="cellIs" dxfId="3" priority="3" operator="equal">
      <formula>2</formula>
    </cfRule>
    <cfRule type="cellIs" dxfId="2" priority="4" operator="equal">
      <formula>3</formula>
    </cfRule>
    <cfRule type="cellIs" dxfId="1" priority="5" operator="equal">
      <formula>4</formula>
    </cfRule>
    <cfRule type="cellIs" dxfId="0" priority="6" operator="equal">
      <formula>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5"/>
  <sheetViews>
    <sheetView workbookViewId="0">
      <selection activeCell="O15" sqref="O15"/>
    </sheetView>
  </sheetViews>
  <sheetFormatPr defaultColWidth="9" defaultRowHeight="14.25" x14ac:dyDescent="0.2"/>
  <cols>
    <col min="2" max="3" width="4.5" customWidth="1"/>
    <col min="4" max="4" width="5.5" customWidth="1"/>
    <col min="6" max="6" width="3.5" customWidth="1"/>
    <col min="7" max="7" width="4.5" customWidth="1"/>
    <col min="8" max="8" width="5.5" customWidth="1"/>
    <col min="10" max="10" width="3.5" customWidth="1"/>
    <col min="11" max="11" width="4.5" customWidth="1"/>
    <col min="12" max="12" width="5.5" customWidth="1"/>
  </cols>
  <sheetData>
    <row r="1" spans="1:12" x14ac:dyDescent="0.2">
      <c r="A1" s="54" t="s">
        <v>255</v>
      </c>
      <c r="B1" s="54"/>
      <c r="C1" s="54"/>
      <c r="D1" s="54"/>
      <c r="E1" s="54"/>
      <c r="F1" s="54"/>
      <c r="G1" s="54"/>
      <c r="H1" s="54"/>
      <c r="I1" s="54"/>
      <c r="J1" s="54"/>
      <c r="K1" s="54"/>
      <c r="L1" s="54"/>
    </row>
    <row r="2" spans="1:12" x14ac:dyDescent="0.2">
      <c r="A2" s="54">
        <v>1</v>
      </c>
      <c r="B2" s="54"/>
      <c r="C2" s="54"/>
      <c r="D2" s="54"/>
      <c r="E2" s="54">
        <v>2</v>
      </c>
      <c r="F2" s="54"/>
      <c r="G2" s="54"/>
      <c r="H2" s="54"/>
      <c r="I2" s="54">
        <v>3</v>
      </c>
      <c r="J2" s="54"/>
      <c r="K2" s="54"/>
      <c r="L2" s="54"/>
    </row>
    <row r="3" spans="1:12" x14ac:dyDescent="0.2">
      <c r="A3" t="s">
        <v>256</v>
      </c>
      <c r="B3">
        <v>2</v>
      </c>
      <c r="C3">
        <v>240</v>
      </c>
      <c r="D3">
        <f>B3*C3</f>
        <v>480</v>
      </c>
      <c r="E3" t="s">
        <v>256</v>
      </c>
      <c r="F3">
        <v>2</v>
      </c>
      <c r="G3">
        <v>450</v>
      </c>
      <c r="H3">
        <f>F3*G3</f>
        <v>900</v>
      </c>
      <c r="I3" t="s">
        <v>257</v>
      </c>
      <c r="J3">
        <v>15</v>
      </c>
      <c r="K3">
        <v>100</v>
      </c>
      <c r="L3">
        <f>J3*K3</f>
        <v>1500</v>
      </c>
    </row>
    <row r="4" spans="1:12" x14ac:dyDescent="0.2">
      <c r="A4" t="s">
        <v>258</v>
      </c>
      <c r="B4">
        <v>15</v>
      </c>
      <c r="C4">
        <v>8</v>
      </c>
      <c r="D4">
        <f t="shared" ref="D4:D9" si="0">B4*C4</f>
        <v>120</v>
      </c>
      <c r="E4" t="s">
        <v>259</v>
      </c>
      <c r="F4">
        <v>20</v>
      </c>
      <c r="G4">
        <v>15</v>
      </c>
      <c r="H4">
        <f t="shared" ref="H4:H14" si="1">F4*G4</f>
        <v>300</v>
      </c>
      <c r="I4" t="s">
        <v>260</v>
      </c>
      <c r="J4" t="s">
        <v>261</v>
      </c>
      <c r="K4">
        <v>50</v>
      </c>
    </row>
    <row r="5" spans="1:12" x14ac:dyDescent="0.2">
      <c r="A5" t="s">
        <v>262</v>
      </c>
      <c r="B5">
        <v>6</v>
      </c>
      <c r="C5">
        <v>40</v>
      </c>
      <c r="D5">
        <f t="shared" si="0"/>
        <v>240</v>
      </c>
      <c r="E5" t="s">
        <v>154</v>
      </c>
      <c r="F5">
        <v>15</v>
      </c>
      <c r="G5">
        <v>25</v>
      </c>
      <c r="H5">
        <f t="shared" si="1"/>
        <v>375</v>
      </c>
    </row>
    <row r="6" spans="1:12" x14ac:dyDescent="0.2">
      <c r="A6" t="s">
        <v>263</v>
      </c>
      <c r="B6">
        <v>15</v>
      </c>
      <c r="C6">
        <v>10</v>
      </c>
      <c r="D6">
        <f t="shared" si="0"/>
        <v>150</v>
      </c>
      <c r="E6" t="s">
        <v>157</v>
      </c>
      <c r="F6">
        <v>15</v>
      </c>
      <c r="G6">
        <v>30</v>
      </c>
      <c r="H6">
        <f t="shared" si="1"/>
        <v>450</v>
      </c>
    </row>
    <row r="7" spans="1:12" x14ac:dyDescent="0.2">
      <c r="A7" t="s">
        <v>264</v>
      </c>
      <c r="B7">
        <v>15</v>
      </c>
      <c r="C7">
        <v>10</v>
      </c>
      <c r="D7">
        <f t="shared" si="0"/>
        <v>150</v>
      </c>
      <c r="E7" t="s">
        <v>156</v>
      </c>
      <c r="F7">
        <v>15</v>
      </c>
      <c r="G7">
        <v>30</v>
      </c>
      <c r="H7">
        <f t="shared" si="1"/>
        <v>450</v>
      </c>
    </row>
    <row r="8" spans="1:12" x14ac:dyDescent="0.2">
      <c r="A8" t="s">
        <v>265</v>
      </c>
      <c r="B8">
        <v>15</v>
      </c>
      <c r="C8">
        <v>10</v>
      </c>
      <c r="D8">
        <f t="shared" si="0"/>
        <v>150</v>
      </c>
      <c r="E8" t="s">
        <v>158</v>
      </c>
      <c r="F8">
        <v>15</v>
      </c>
      <c r="G8">
        <v>35</v>
      </c>
      <c r="H8">
        <f t="shared" si="1"/>
        <v>525</v>
      </c>
    </row>
    <row r="9" spans="1:12" x14ac:dyDescent="0.2">
      <c r="A9" t="s">
        <v>266</v>
      </c>
      <c r="B9">
        <v>5</v>
      </c>
      <c r="C9">
        <v>40</v>
      </c>
      <c r="D9">
        <f t="shared" si="0"/>
        <v>200</v>
      </c>
      <c r="E9" t="s">
        <v>159</v>
      </c>
      <c r="F9">
        <v>15</v>
      </c>
      <c r="G9">
        <v>35</v>
      </c>
      <c r="H9">
        <f t="shared" si="1"/>
        <v>525</v>
      </c>
    </row>
    <row r="10" spans="1:12" x14ac:dyDescent="0.2">
      <c r="E10" t="s">
        <v>155</v>
      </c>
      <c r="F10">
        <v>10</v>
      </c>
      <c r="G10">
        <v>45</v>
      </c>
      <c r="H10">
        <f t="shared" si="1"/>
        <v>450</v>
      </c>
    </row>
    <row r="11" spans="1:12" x14ac:dyDescent="0.2">
      <c r="E11" t="s">
        <v>150</v>
      </c>
      <c r="F11">
        <v>15</v>
      </c>
      <c r="G11">
        <v>30</v>
      </c>
      <c r="H11">
        <f t="shared" si="1"/>
        <v>450</v>
      </c>
    </row>
    <row r="12" spans="1:12" x14ac:dyDescent="0.2">
      <c r="E12" t="s">
        <v>267</v>
      </c>
      <c r="F12">
        <v>15</v>
      </c>
      <c r="G12">
        <v>35</v>
      </c>
      <c r="H12">
        <f t="shared" si="1"/>
        <v>525</v>
      </c>
    </row>
    <row r="13" spans="1:12" x14ac:dyDescent="0.2">
      <c r="E13" t="s">
        <v>152</v>
      </c>
      <c r="F13">
        <v>15</v>
      </c>
      <c r="G13">
        <v>40</v>
      </c>
      <c r="H13">
        <f t="shared" si="1"/>
        <v>600</v>
      </c>
    </row>
    <row r="14" spans="1:12" x14ac:dyDescent="0.2">
      <c r="E14" t="s">
        <v>153</v>
      </c>
      <c r="F14">
        <v>10</v>
      </c>
      <c r="G14">
        <v>45</v>
      </c>
      <c r="H14">
        <f t="shared" si="1"/>
        <v>450</v>
      </c>
    </row>
    <row r="15" spans="1:12" x14ac:dyDescent="0.2">
      <c r="A15" t="s">
        <v>268</v>
      </c>
      <c r="D15">
        <f>SUM(D3:D9)</f>
        <v>1490</v>
      </c>
      <c r="E15" t="s">
        <v>268</v>
      </c>
      <c r="H15">
        <f>SUM(H3:H14)</f>
        <v>6000</v>
      </c>
      <c r="I15" t="s">
        <v>268</v>
      </c>
      <c r="L15">
        <f>SUM(L3:L4)</f>
        <v>1500</v>
      </c>
    </row>
  </sheetData>
  <mergeCells count="4">
    <mergeCell ref="A1:L1"/>
    <mergeCell ref="A2:D2"/>
    <mergeCell ref="E2:H2"/>
    <mergeCell ref="I2:L2"/>
  </mergeCells>
  <phoneticPr fontId="13" type="noConversion"/>
  <pageMargins left="0.7" right="0.7" top="0.75" bottom="0.75" header="0.3" footer="0.3"/>
  <pageSetup paperSize="9" orientation="portrait" horizontalDpi="1200" verticalDpi="12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6"/>
  <sheetViews>
    <sheetView topLeftCell="A46" workbookViewId="0">
      <selection activeCell="D26" sqref="D26"/>
    </sheetView>
  </sheetViews>
  <sheetFormatPr defaultColWidth="9" defaultRowHeight="14.25" x14ac:dyDescent="0.2"/>
  <cols>
    <col min="1" max="1" width="13" customWidth="1"/>
    <col min="2" max="2" width="92.125" hidden="1" customWidth="1"/>
    <col min="3" max="3" width="79.625" hidden="1" customWidth="1"/>
    <col min="4" max="4" width="41.875" customWidth="1"/>
  </cols>
  <sheetData>
    <row r="1" spans="1:4" x14ac:dyDescent="0.2">
      <c r="A1" t="s">
        <v>269</v>
      </c>
      <c r="B1" t="s">
        <v>270</v>
      </c>
      <c r="D1" t="s">
        <v>271</v>
      </c>
    </row>
    <row r="2" spans="1:4" x14ac:dyDescent="0.2">
      <c r="A2" t="s">
        <v>251</v>
      </c>
      <c r="B2" t="s">
        <v>272</v>
      </c>
      <c r="D2" t="s">
        <v>273</v>
      </c>
    </row>
    <row r="3" spans="1:4" x14ac:dyDescent="0.2">
      <c r="A3" t="s">
        <v>252</v>
      </c>
      <c r="B3" t="s">
        <v>274</v>
      </c>
      <c r="D3" t="s">
        <v>275</v>
      </c>
    </row>
    <row r="4" spans="1:4" x14ac:dyDescent="0.2">
      <c r="A4" t="s">
        <v>253</v>
      </c>
      <c r="B4" t="s">
        <v>276</v>
      </c>
      <c r="D4" t="s">
        <v>277</v>
      </c>
    </row>
    <row r="5" spans="1:4" x14ac:dyDescent="0.2">
      <c r="A5" t="s">
        <v>254</v>
      </c>
      <c r="B5" t="s">
        <v>278</v>
      </c>
      <c r="D5" t="s">
        <v>279</v>
      </c>
    </row>
    <row r="6" spans="1:4" x14ac:dyDescent="0.2">
      <c r="A6" t="s">
        <v>137</v>
      </c>
      <c r="B6" t="s">
        <v>280</v>
      </c>
      <c r="D6" t="s">
        <v>118</v>
      </c>
    </row>
    <row r="7" spans="1:4" x14ac:dyDescent="0.2">
      <c r="A7" t="s">
        <v>138</v>
      </c>
      <c r="B7" t="s">
        <v>281</v>
      </c>
      <c r="D7" t="s">
        <v>118</v>
      </c>
    </row>
    <row r="8" spans="1:4" x14ac:dyDescent="0.2">
      <c r="A8" t="s">
        <v>139</v>
      </c>
      <c r="B8" t="s">
        <v>282</v>
      </c>
      <c r="D8" t="s">
        <v>118</v>
      </c>
    </row>
    <row r="9" spans="1:4" x14ac:dyDescent="0.2">
      <c r="A9" t="s">
        <v>140</v>
      </c>
      <c r="B9" t="s">
        <v>283</v>
      </c>
      <c r="D9" t="s">
        <v>284</v>
      </c>
    </row>
    <row r="10" spans="1:4" x14ac:dyDescent="0.2">
      <c r="A10" t="s">
        <v>150</v>
      </c>
      <c r="B10" t="s">
        <v>285</v>
      </c>
      <c r="D10" t="s">
        <v>286</v>
      </c>
    </row>
    <row r="11" spans="1:4" x14ac:dyDescent="0.2">
      <c r="A11" t="s">
        <v>142</v>
      </c>
      <c r="B11" t="s">
        <v>287</v>
      </c>
      <c r="D11" t="s">
        <v>288</v>
      </c>
    </row>
    <row r="12" spans="1:4" x14ac:dyDescent="0.2">
      <c r="A12" t="s">
        <v>152</v>
      </c>
      <c r="B12" t="s">
        <v>289</v>
      </c>
      <c r="D12" t="s">
        <v>290</v>
      </c>
    </row>
    <row r="13" spans="1:4" x14ac:dyDescent="0.2">
      <c r="A13" t="s">
        <v>141</v>
      </c>
      <c r="B13" t="s">
        <v>291</v>
      </c>
      <c r="D13" t="s">
        <v>292</v>
      </c>
    </row>
    <row r="14" spans="1:4" x14ac:dyDescent="0.2">
      <c r="A14" t="s">
        <v>151</v>
      </c>
      <c r="B14" t="s">
        <v>293</v>
      </c>
      <c r="D14" t="s">
        <v>294</v>
      </c>
    </row>
    <row r="15" spans="1:4" x14ac:dyDescent="0.2">
      <c r="A15" t="s">
        <v>143</v>
      </c>
      <c r="B15" t="s">
        <v>295</v>
      </c>
      <c r="D15" t="s">
        <v>296</v>
      </c>
    </row>
    <row r="16" spans="1:4" x14ac:dyDescent="0.2">
      <c r="A16" t="s">
        <v>153</v>
      </c>
      <c r="B16" t="s">
        <v>297</v>
      </c>
      <c r="D16" t="s">
        <v>298</v>
      </c>
    </row>
    <row r="17" spans="1:4" x14ac:dyDescent="0.2">
      <c r="A17" t="s">
        <v>144</v>
      </c>
      <c r="B17" t="s">
        <v>299</v>
      </c>
      <c r="D17" t="s">
        <v>300</v>
      </c>
    </row>
    <row r="18" spans="1:4" x14ac:dyDescent="0.2">
      <c r="A18" t="s">
        <v>154</v>
      </c>
      <c r="B18" t="s">
        <v>301</v>
      </c>
      <c r="D18" t="s">
        <v>302</v>
      </c>
    </row>
    <row r="19" spans="1:4" x14ac:dyDescent="0.2">
      <c r="A19" t="s">
        <v>160</v>
      </c>
      <c r="B19" t="s">
        <v>303</v>
      </c>
      <c r="D19" t="s">
        <v>304</v>
      </c>
    </row>
    <row r="20" spans="1:4" x14ac:dyDescent="0.2">
      <c r="A20" t="s">
        <v>249</v>
      </c>
      <c r="B20" t="s">
        <v>305</v>
      </c>
      <c r="D20" t="s">
        <v>306</v>
      </c>
    </row>
    <row r="21" spans="1:4" x14ac:dyDescent="0.2">
      <c r="A21" t="s">
        <v>145</v>
      </c>
      <c r="B21" t="s">
        <v>307</v>
      </c>
      <c r="D21" t="s">
        <v>308</v>
      </c>
    </row>
    <row r="22" spans="1:4" x14ac:dyDescent="0.2">
      <c r="A22" t="s">
        <v>155</v>
      </c>
      <c r="B22" t="s">
        <v>309</v>
      </c>
      <c r="D22" t="s">
        <v>310</v>
      </c>
    </row>
    <row r="23" spans="1:4" x14ac:dyDescent="0.2">
      <c r="A23" t="s">
        <v>161</v>
      </c>
      <c r="B23" t="s">
        <v>311</v>
      </c>
      <c r="D23" t="s">
        <v>312</v>
      </c>
    </row>
    <row r="24" spans="1:4" x14ac:dyDescent="0.2">
      <c r="A24" t="s">
        <v>167</v>
      </c>
      <c r="B24" t="s">
        <v>313</v>
      </c>
      <c r="D24" t="s">
        <v>314</v>
      </c>
    </row>
    <row r="25" spans="1:4" x14ac:dyDescent="0.2">
      <c r="A25" t="s">
        <v>146</v>
      </c>
      <c r="B25" t="s">
        <v>315</v>
      </c>
      <c r="D25" t="s">
        <v>316</v>
      </c>
    </row>
    <row r="26" spans="1:4" x14ac:dyDescent="0.2">
      <c r="A26" t="s">
        <v>156</v>
      </c>
      <c r="B26" t="s">
        <v>317</v>
      </c>
      <c r="D26" t="s">
        <v>318</v>
      </c>
    </row>
    <row r="27" spans="1:4" x14ac:dyDescent="0.2">
      <c r="A27" t="s">
        <v>162</v>
      </c>
      <c r="B27" t="s">
        <v>319</v>
      </c>
      <c r="D27" t="s">
        <v>320</v>
      </c>
    </row>
    <row r="28" spans="1:4" x14ac:dyDescent="0.2">
      <c r="A28" t="s">
        <v>168</v>
      </c>
      <c r="B28" t="s">
        <v>321</v>
      </c>
      <c r="D28" t="s">
        <v>322</v>
      </c>
    </row>
    <row r="29" spans="1:4" x14ac:dyDescent="0.2">
      <c r="A29" t="s">
        <v>147</v>
      </c>
      <c r="B29" t="s">
        <v>323</v>
      </c>
      <c r="D29" t="s">
        <v>324</v>
      </c>
    </row>
    <row r="30" spans="1:4" x14ac:dyDescent="0.2">
      <c r="A30" t="s">
        <v>157</v>
      </c>
      <c r="B30" t="s">
        <v>325</v>
      </c>
      <c r="D30" t="s">
        <v>326</v>
      </c>
    </row>
    <row r="31" spans="1:4" x14ac:dyDescent="0.2">
      <c r="A31" t="s">
        <v>163</v>
      </c>
      <c r="B31" t="s">
        <v>327</v>
      </c>
      <c r="D31" t="s">
        <v>328</v>
      </c>
    </row>
    <row r="32" spans="1:4" x14ac:dyDescent="0.2">
      <c r="A32" t="s">
        <v>169</v>
      </c>
      <c r="B32" t="s">
        <v>329</v>
      </c>
      <c r="D32" t="s">
        <v>330</v>
      </c>
    </row>
    <row r="33" spans="1:4" x14ac:dyDescent="0.2">
      <c r="A33" t="s">
        <v>148</v>
      </c>
      <c r="B33" t="s">
        <v>331</v>
      </c>
      <c r="D33" t="s">
        <v>332</v>
      </c>
    </row>
    <row r="34" spans="1:4" x14ac:dyDescent="0.2">
      <c r="A34" t="s">
        <v>158</v>
      </c>
      <c r="B34" t="s">
        <v>333</v>
      </c>
      <c r="D34" t="s">
        <v>334</v>
      </c>
    </row>
    <row r="35" spans="1:4" x14ac:dyDescent="0.2">
      <c r="A35" t="s">
        <v>164</v>
      </c>
      <c r="B35" t="s">
        <v>335</v>
      </c>
      <c r="D35" t="s">
        <v>336</v>
      </c>
    </row>
    <row r="36" spans="1:4" x14ac:dyDescent="0.2">
      <c r="A36" t="s">
        <v>170</v>
      </c>
      <c r="B36" t="s">
        <v>337</v>
      </c>
      <c r="D36" t="s">
        <v>338</v>
      </c>
    </row>
    <row r="37" spans="1:4" x14ac:dyDescent="0.2">
      <c r="A37" t="s">
        <v>149</v>
      </c>
      <c r="B37" t="s">
        <v>339</v>
      </c>
      <c r="D37" t="s">
        <v>340</v>
      </c>
    </row>
    <row r="38" spans="1:4" x14ac:dyDescent="0.2">
      <c r="A38" t="s">
        <v>159</v>
      </c>
      <c r="B38" t="s">
        <v>341</v>
      </c>
      <c r="D38" t="s">
        <v>342</v>
      </c>
    </row>
    <row r="39" spans="1:4" x14ac:dyDescent="0.2">
      <c r="A39" t="s">
        <v>165</v>
      </c>
      <c r="B39" t="s">
        <v>343</v>
      </c>
      <c r="D39" t="s">
        <v>344</v>
      </c>
    </row>
    <row r="40" spans="1:4" x14ac:dyDescent="0.2">
      <c r="A40" t="s">
        <v>171</v>
      </c>
      <c r="B40" t="s">
        <v>345</v>
      </c>
      <c r="D40" t="s">
        <v>346</v>
      </c>
    </row>
    <row r="41" spans="1:4" x14ac:dyDescent="0.2">
      <c r="A41" t="s">
        <v>347</v>
      </c>
      <c r="B41" t="s">
        <v>348</v>
      </c>
      <c r="C41" t="s">
        <v>349</v>
      </c>
      <c r="D41" t="s">
        <v>350</v>
      </c>
    </row>
    <row r="42" spans="1:4" x14ac:dyDescent="0.2">
      <c r="A42" t="s">
        <v>351</v>
      </c>
      <c r="B42" t="s">
        <v>352</v>
      </c>
      <c r="C42" t="s">
        <v>353</v>
      </c>
      <c r="D42" t="s">
        <v>350</v>
      </c>
    </row>
    <row r="43" spans="1:4" x14ac:dyDescent="0.2">
      <c r="A43" t="s">
        <v>354</v>
      </c>
      <c r="B43" t="s">
        <v>355</v>
      </c>
      <c r="C43" t="s">
        <v>356</v>
      </c>
      <c r="D43" t="s">
        <v>357</v>
      </c>
    </row>
    <row r="44" spans="1:4" x14ac:dyDescent="0.2">
      <c r="A44" t="s">
        <v>247</v>
      </c>
      <c r="B44" t="s">
        <v>358</v>
      </c>
      <c r="C44" t="s">
        <v>359</v>
      </c>
      <c r="D44" t="s">
        <v>360</v>
      </c>
    </row>
    <row r="45" spans="1:4" x14ac:dyDescent="0.2">
      <c r="A45" t="s">
        <v>361</v>
      </c>
      <c r="B45" t="s">
        <v>362</v>
      </c>
      <c r="C45" t="s">
        <v>363</v>
      </c>
      <c r="D45" t="s">
        <v>120</v>
      </c>
    </row>
    <row r="46" spans="1:4" x14ac:dyDescent="0.2">
      <c r="A46" t="s">
        <v>364</v>
      </c>
      <c r="B46" t="s">
        <v>365</v>
      </c>
      <c r="C46" t="s">
        <v>366</v>
      </c>
      <c r="D46" t="s">
        <v>367</v>
      </c>
    </row>
    <row r="47" spans="1:4" x14ac:dyDescent="0.2">
      <c r="A47" t="s">
        <v>368</v>
      </c>
      <c r="B47" t="s">
        <v>369</v>
      </c>
      <c r="C47" t="s">
        <v>370</v>
      </c>
      <c r="D47" t="s">
        <v>367</v>
      </c>
    </row>
    <row r="48" spans="1:4" x14ac:dyDescent="0.2">
      <c r="A48" t="s">
        <v>371</v>
      </c>
      <c r="B48" t="s">
        <v>372</v>
      </c>
      <c r="C48" t="s">
        <v>373</v>
      </c>
      <c r="D48" t="s">
        <v>120</v>
      </c>
    </row>
    <row r="49" spans="1:4" x14ac:dyDescent="0.2">
      <c r="A49" t="s">
        <v>374</v>
      </c>
      <c r="B49" t="s">
        <v>375</v>
      </c>
      <c r="C49" t="s">
        <v>376</v>
      </c>
      <c r="D49" t="s">
        <v>377</v>
      </c>
    </row>
    <row r="50" spans="1:4" x14ac:dyDescent="0.2">
      <c r="A50" t="s">
        <v>378</v>
      </c>
      <c r="B50" t="s">
        <v>379</v>
      </c>
      <c r="C50" t="s">
        <v>380</v>
      </c>
      <c r="D50" t="s">
        <v>377</v>
      </c>
    </row>
    <row r="51" spans="1:4" x14ac:dyDescent="0.2">
      <c r="A51" t="s">
        <v>381</v>
      </c>
      <c r="B51" t="s">
        <v>382</v>
      </c>
      <c r="C51" t="s">
        <v>383</v>
      </c>
      <c r="D51" t="s">
        <v>120</v>
      </c>
    </row>
    <row r="52" spans="1:4" x14ac:dyDescent="0.2">
      <c r="A52" t="s">
        <v>384</v>
      </c>
      <c r="B52" t="s">
        <v>385</v>
      </c>
      <c r="C52" t="s">
        <v>386</v>
      </c>
      <c r="D52" t="s">
        <v>387</v>
      </c>
    </row>
    <row r="53" spans="1:4" x14ac:dyDescent="0.2">
      <c r="A53" t="s">
        <v>388</v>
      </c>
      <c r="B53" t="s">
        <v>389</v>
      </c>
      <c r="C53" t="s">
        <v>390</v>
      </c>
      <c r="D53" t="s">
        <v>387</v>
      </c>
    </row>
    <row r="54" spans="1:4" x14ac:dyDescent="0.2">
      <c r="A54" t="s">
        <v>391</v>
      </c>
      <c r="B54" t="s">
        <v>392</v>
      </c>
      <c r="C54" t="s">
        <v>393</v>
      </c>
      <c r="D54" t="s">
        <v>120</v>
      </c>
    </row>
    <row r="55" spans="1:4" x14ac:dyDescent="0.2">
      <c r="A55" t="s">
        <v>394</v>
      </c>
      <c r="B55" t="s">
        <v>395</v>
      </c>
      <c r="C55" t="s">
        <v>396</v>
      </c>
      <c r="D55" t="s">
        <v>397</v>
      </c>
    </row>
    <row r="56" spans="1:4" x14ac:dyDescent="0.2">
      <c r="A56" t="s">
        <v>398</v>
      </c>
      <c r="B56" t="s">
        <v>399</v>
      </c>
      <c r="C56" t="s">
        <v>400</v>
      </c>
      <c r="D56" t="s">
        <v>397</v>
      </c>
    </row>
    <row r="57" spans="1:4" x14ac:dyDescent="0.2">
      <c r="A57" t="s">
        <v>401</v>
      </c>
      <c r="B57" t="s">
        <v>402</v>
      </c>
      <c r="C57" t="s">
        <v>403</v>
      </c>
      <c r="D57" t="s">
        <v>120</v>
      </c>
    </row>
    <row r="58" spans="1:4" x14ac:dyDescent="0.2">
      <c r="A58" t="s">
        <v>404</v>
      </c>
      <c r="B58" t="s">
        <v>405</v>
      </c>
      <c r="C58" t="s">
        <v>406</v>
      </c>
      <c r="D58" t="s">
        <v>397</v>
      </c>
    </row>
    <row r="59" spans="1:4" x14ac:dyDescent="0.2">
      <c r="A59" t="s">
        <v>407</v>
      </c>
      <c r="B59" t="s">
        <v>408</v>
      </c>
      <c r="C59" t="s">
        <v>409</v>
      </c>
      <c r="D59" t="s">
        <v>397</v>
      </c>
    </row>
    <row r="60" spans="1:4" x14ac:dyDescent="0.2">
      <c r="A60" t="s">
        <v>410</v>
      </c>
      <c r="B60" t="s">
        <v>411</v>
      </c>
      <c r="C60" t="s">
        <v>412</v>
      </c>
      <c r="D60" t="s">
        <v>120</v>
      </c>
    </row>
    <row r="61" spans="1:4" x14ac:dyDescent="0.2">
      <c r="A61" t="s">
        <v>413</v>
      </c>
      <c r="B61" t="s">
        <v>414</v>
      </c>
      <c r="C61" t="s">
        <v>415</v>
      </c>
      <c r="D61" t="s">
        <v>387</v>
      </c>
    </row>
    <row r="62" spans="1:4" x14ac:dyDescent="0.2">
      <c r="A62" t="s">
        <v>416</v>
      </c>
      <c r="B62" t="s">
        <v>417</v>
      </c>
      <c r="C62" t="s">
        <v>418</v>
      </c>
      <c r="D62" t="s">
        <v>387</v>
      </c>
    </row>
    <row r="63" spans="1:4" x14ac:dyDescent="0.2">
      <c r="A63" t="s">
        <v>419</v>
      </c>
      <c r="B63" t="s">
        <v>420</v>
      </c>
      <c r="C63" t="s">
        <v>421</v>
      </c>
      <c r="D63" t="s">
        <v>120</v>
      </c>
    </row>
    <row r="64" spans="1:4" x14ac:dyDescent="0.2">
      <c r="A64" t="s">
        <v>422</v>
      </c>
      <c r="B64" t="s">
        <v>423</v>
      </c>
      <c r="C64" t="s">
        <v>424</v>
      </c>
      <c r="D64" t="s">
        <v>367</v>
      </c>
    </row>
    <row r="65" spans="1:4" x14ac:dyDescent="0.2">
      <c r="A65" t="s">
        <v>425</v>
      </c>
      <c r="B65" t="s">
        <v>426</v>
      </c>
      <c r="C65" t="s">
        <v>427</v>
      </c>
      <c r="D65" t="s">
        <v>367</v>
      </c>
    </row>
    <row r="66" spans="1:4" x14ac:dyDescent="0.2">
      <c r="A66" t="s">
        <v>428</v>
      </c>
      <c r="B66" t="s">
        <v>429</v>
      </c>
      <c r="C66" t="s">
        <v>430</v>
      </c>
      <c r="D66" t="s">
        <v>120</v>
      </c>
    </row>
    <row r="67" spans="1:4" x14ac:dyDescent="0.2">
      <c r="A67" t="s">
        <v>431</v>
      </c>
      <c r="B67" t="s">
        <v>432</v>
      </c>
      <c r="C67" t="s">
        <v>433</v>
      </c>
      <c r="D67" t="s">
        <v>377</v>
      </c>
    </row>
    <row r="68" spans="1:4" x14ac:dyDescent="0.2">
      <c r="A68" t="s">
        <v>434</v>
      </c>
      <c r="B68" t="s">
        <v>435</v>
      </c>
      <c r="C68" t="s">
        <v>436</v>
      </c>
      <c r="D68" t="s">
        <v>377</v>
      </c>
    </row>
    <row r="69" spans="1:4" x14ac:dyDescent="0.2">
      <c r="A69" t="s">
        <v>437</v>
      </c>
      <c r="B69" t="s">
        <v>438</v>
      </c>
      <c r="C69" t="s">
        <v>439</v>
      </c>
      <c r="D69" t="s">
        <v>440</v>
      </c>
    </row>
    <row r="70" spans="1:4" x14ac:dyDescent="0.2">
      <c r="A70" t="s">
        <v>441</v>
      </c>
      <c r="B70" t="s">
        <v>442</v>
      </c>
      <c r="C70" t="s">
        <v>443</v>
      </c>
      <c r="D70" t="s">
        <v>444</v>
      </c>
    </row>
    <row r="71" spans="1:4" x14ac:dyDescent="0.2">
      <c r="A71" t="s">
        <v>445</v>
      </c>
      <c r="B71" t="s">
        <v>446</v>
      </c>
      <c r="C71" t="s">
        <v>447</v>
      </c>
      <c r="D71" t="s">
        <v>118</v>
      </c>
    </row>
    <row r="72" spans="1:4" x14ac:dyDescent="0.2">
      <c r="A72" t="s">
        <v>448</v>
      </c>
      <c r="B72" t="s">
        <v>449</v>
      </c>
      <c r="C72" t="s">
        <v>450</v>
      </c>
      <c r="D72" t="s">
        <v>118</v>
      </c>
    </row>
    <row r="73" spans="1:4" x14ac:dyDescent="0.2">
      <c r="A73" t="s">
        <v>451</v>
      </c>
      <c r="B73" t="s">
        <v>452</v>
      </c>
      <c r="C73" t="s">
        <v>453</v>
      </c>
      <c r="D73" t="s">
        <v>454</v>
      </c>
    </row>
    <row r="74" spans="1:4" x14ac:dyDescent="0.2">
      <c r="A74" t="s">
        <v>455</v>
      </c>
      <c r="B74" t="s">
        <v>456</v>
      </c>
      <c r="C74" t="s">
        <v>457</v>
      </c>
      <c r="D74" t="s">
        <v>440</v>
      </c>
    </row>
    <row r="75" spans="1:4" x14ac:dyDescent="0.2">
      <c r="A75" t="s">
        <v>458</v>
      </c>
      <c r="B75" t="s">
        <v>459</v>
      </c>
      <c r="C75" t="s">
        <v>460</v>
      </c>
      <c r="D75" t="s">
        <v>440</v>
      </c>
    </row>
    <row r="76" spans="1:4" x14ac:dyDescent="0.2">
      <c r="A76" t="s">
        <v>461</v>
      </c>
      <c r="B76" t="s">
        <v>462</v>
      </c>
      <c r="C76" t="s">
        <v>463</v>
      </c>
      <c r="D76" t="s">
        <v>464</v>
      </c>
    </row>
  </sheetData>
  <phoneticPr fontId="13" type="noConversion"/>
  <pageMargins left="0.7" right="0.7" top="0.75" bottom="0.75" header="0.3" footer="0.3"/>
  <pageSetup paperSize="9" orientation="portrait" horizontalDpi="1200" verticalDpi="12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Sheet1</vt:lpstr>
      <vt:lpstr>精英化材料</vt:lpstr>
      <vt:lpstr>暂不</vt:lpstr>
      <vt:lpstr>材料计算</vt:lpstr>
      <vt:lpstr>芯片计算</vt:lpstr>
      <vt:lpstr>线索</vt:lpstr>
      <vt:lpstr>我的仓库</vt:lpstr>
      <vt:lpstr>绿票</vt:lpstr>
      <vt:lpstr>材料获取方式初稿</vt:lpstr>
      <vt:lpstr>合成公式</vt:lpstr>
      <vt:lpstr>精英化芯片使用</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刘泽权（华融科技）</dc:creator>
  <cp:lastModifiedBy>刘泽权</cp:lastModifiedBy>
  <cp:lastPrinted>2019-08-25T15:08:00Z</cp:lastPrinted>
  <dcterms:created xsi:type="dcterms:W3CDTF">2019-08-16T10:45:00Z</dcterms:created>
  <dcterms:modified xsi:type="dcterms:W3CDTF">2020-11-07T04:31:02Z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2052-10.8.2.7058</vt:lpwstr>
  </property>
</Properties>
</file>