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000" tabRatio="595"/>
  </bookViews>
  <sheets>
    <sheet name="EP15" sheetId="1" r:id="rId1"/>
    <sheet name="EP16" sheetId="8" r:id="rId2"/>
    <sheet name="電鍍參數" sheetId="6" r:id="rId3"/>
    <sheet name="廠商" sheetId="4" r:id="rId4"/>
    <sheet name="保養" sheetId="5" r:id="rId5"/>
    <sheet name="Sheet1" sheetId="7" r:id="rId6"/>
    <sheet name="Sheet2" sheetId="9" r:id="rId7"/>
  </sheets>
  <definedNames>
    <definedName name="_xlnm._FilterDatabase" localSheetId="0" hidden="1">'EP15'!$A$1:$XEY$162</definedName>
    <definedName name="_xlnm._FilterDatabase" localSheetId="1" hidden="1">'EP16'!$A$1:$BK$51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約6點40跳札</t>
        </r>
      </text>
    </comment>
    <comment ref="AA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4/28 進貨磷銅球</t>
        </r>
      </text>
    </comment>
    <comment ref="Z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鹽酸泰瑪</t>
        </r>
      </text>
    </comment>
    <comment ref="Z1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調整鹽酸泰瑪</t>
        </r>
      </text>
    </comment>
    <comment ref="Z1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調整鹽酸泰瑪</t>
        </r>
      </text>
    </comment>
    <comment ref="Z1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調整鹽酸泰瑪</t>
        </r>
      </text>
    </comment>
    <comment ref="Z1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電鍍東佳杰模具 調整鹽酸 402泰瑪</t>
        </r>
      </text>
    </comment>
    <comment ref="AA16" authorId="0">
      <text>
        <r>
          <rPr>
            <b/>
            <sz val="9"/>
            <rFont val="SimSun"/>
            <charset val="134"/>
          </rPr>
          <t>Administrator:
6/5 進貨 磷銅球</t>
        </r>
      </text>
    </comment>
    <comment ref="Z1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調整鹽酸泰瑪</t>
        </r>
      </text>
    </comment>
    <comment ref="Z1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調整402泰瑪
</t>
        </r>
      </text>
    </comment>
    <comment ref="Z2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電鍍東佳杰模具 調整鹽酸 402泰瑪</t>
        </r>
      </text>
    </comment>
    <comment ref="Z2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2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2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調整402泰瑪
</t>
        </r>
      </text>
    </comment>
    <comment ref="O2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6/22 17:00</t>
        </r>
      </text>
    </comment>
    <comment ref="Y2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2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調整402泰瑪
</t>
        </r>
      </text>
    </comment>
    <comment ref="Z2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3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Y3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3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Y3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O3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循環一天</t>
        </r>
      </text>
    </comment>
    <comment ref="Y3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3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鹽酸偏高 調整泰馬
</t>
        </r>
      </text>
    </comment>
    <comment ref="Y3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Y3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L4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開始使用台灣硫酸銅</t>
        </r>
      </text>
    </comment>
    <comment ref="Y4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O4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7/23 1730</t>
        </r>
      </text>
    </comment>
    <comment ref="Y4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4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402泰瑪量+200</t>
        </r>
      </text>
    </comment>
    <comment ref="Z4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AA4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7/19 進貨磷銅球</t>
        </r>
      </text>
    </comment>
    <comment ref="O4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循環一天</t>
        </r>
      </text>
    </comment>
    <comment ref="Y4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4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O5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循環一天
</t>
        </r>
      </text>
    </comment>
    <comment ref="Y5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Y5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5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402泰瑪量+200</t>
        </r>
      </text>
    </comment>
    <comment ref="Z5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402泰瑪量+200</t>
        </r>
      </text>
    </comment>
    <comment ref="Z5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402泰瑪量+200</t>
        </r>
      </text>
    </comment>
    <comment ref="O5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循環一天
</t>
        </r>
      </text>
    </comment>
    <comment ref="Y5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5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402泰瑪量+200</t>
        </r>
      </text>
    </comment>
    <comment ref="Z5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5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Y5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5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6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6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Y6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6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鹽酸偏高</t>
        </r>
      </text>
    </comment>
    <comment ref="Y6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6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Z6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7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Z7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AA7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8/18 進貨磷銅球</t>
        </r>
      </text>
    </comment>
    <comment ref="Y7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7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Y7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2日沒電
</t>
        </r>
      </text>
    </comment>
    <comment ref="Z7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Y7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7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7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Y7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7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7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7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Y8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8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8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8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8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8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Y8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8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AA8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9/11 進貨磷銅球</t>
        </r>
      </text>
    </comment>
    <comment ref="Z8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8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8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8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9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W9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消耗2500
電鍍後 消耗2600</t>
        </r>
      </text>
    </comment>
    <comment ref="Z9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Z9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9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9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9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9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Y9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9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9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10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10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10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鹽酸過高</t>
        </r>
      </text>
    </comment>
    <comment ref="Z10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
</t>
        </r>
      </text>
    </comment>
    <comment ref="Z10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Z10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Y10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Z10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</t>
        </r>
      </text>
    </comment>
    <comment ref="Y10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A10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10/19 進貨磷銅球</t>
        </r>
      </text>
    </comment>
    <comment ref="Y11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W11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消耗2700
電鍍後 消耗2600</t>
        </r>
      </text>
    </comment>
    <comment ref="AR115" authorId="0">
      <text>
        <r>
          <rPr>
            <sz val="9"/>
            <rFont val="SimSun"/>
            <charset val="134"/>
          </rPr>
          <t xml:space="preserve">開始使用硬度計
</t>
        </r>
      </text>
    </comment>
    <comment ref="AM116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1.75</t>
        </r>
      </text>
    </comment>
    <comment ref="AQ11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剃平後SP10 65</t>
        </r>
      </text>
    </comment>
    <comment ref="AR11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 HB260-270</t>
        </r>
      </text>
    </comment>
    <comment ref="Y11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L12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212.7
</t>
        </r>
      </text>
    </comment>
    <comment ref="AR12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276</t>
        </r>
      </text>
    </comment>
    <comment ref="AM126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27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28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29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30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32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Y13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W13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消耗1000
</t>
        </r>
      </text>
    </comment>
    <comment ref="AM134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Y13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135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AM136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W13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消耗2200
</t>
        </r>
      </text>
    </comment>
    <comment ref="AM137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Y13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138" authorId="0">
      <text>
        <r>
          <rPr>
            <b/>
            <sz val="9"/>
            <rFont val="SimSun"/>
            <charset val="134"/>
          </rPr>
          <t xml:space="preserve">Administrator:
</t>
        </r>
        <r>
          <rPr>
            <sz val="9"/>
            <rFont val="SimSun"/>
            <charset val="134"/>
          </rPr>
          <t>剃平後 1.6</t>
        </r>
      </text>
    </comment>
    <comment ref="Y14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Y14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145" authorId="0">
      <text>
        <r>
          <rPr>
            <sz val="9"/>
            <rFont val="SimSun"/>
            <charset val="134"/>
          </rPr>
          <t xml:space="preserve">剃後3.2
</t>
        </r>
      </text>
    </comment>
    <comment ref="AM146" authorId="0">
      <text>
        <r>
          <rPr>
            <sz val="9"/>
            <rFont val="SimSun"/>
            <charset val="134"/>
          </rPr>
          <t xml:space="preserve">剃後3.2
</t>
        </r>
      </text>
    </comment>
    <comment ref="Y14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148" authorId="0">
      <text>
        <r>
          <rPr>
            <sz val="9"/>
            <rFont val="SimSun"/>
            <charset val="134"/>
          </rPr>
          <t xml:space="preserve">剃後3
</t>
        </r>
      </text>
    </comment>
    <comment ref="AL14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</t>
        </r>
      </text>
    </comment>
    <comment ref="AM149" authorId="0">
      <text>
        <r>
          <rPr>
            <sz val="9"/>
            <rFont val="SimSun"/>
            <charset val="134"/>
          </rPr>
          <t xml:space="preserve">剃後3
</t>
        </r>
      </text>
    </comment>
    <comment ref="AO14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</t>
        </r>
      </text>
    </comment>
    <comment ref="W15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消耗2000
</t>
        </r>
      </text>
    </comment>
    <comment ref="Y15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2日沒電
</t>
        </r>
      </text>
    </comment>
    <comment ref="AM154" authorId="0">
      <text>
        <r>
          <rPr>
            <sz val="9"/>
            <rFont val="SimSun"/>
            <charset val="134"/>
          </rPr>
          <t xml:space="preserve">剃後3
</t>
        </r>
      </text>
    </comment>
    <comment ref="Y15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2日沒電
</t>
        </r>
      </text>
    </comment>
    <comment ref="AM15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 3.3 預留30條
</t>
        </r>
      </text>
    </comment>
    <comment ref="AM15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 3 </t>
        </r>
      </text>
    </comment>
    <comment ref="AM15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 3.3 預留30條</t>
        </r>
      </text>
    </comment>
    <comment ref="AM15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 3.1</t>
        </r>
      </text>
    </comment>
    <comment ref="Y16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9/11 進貨磷銅球</t>
        </r>
      </text>
    </comment>
    <comment ref="AA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10/19 進貨磷銅球</t>
        </r>
      </text>
    </comment>
    <comment ref="AM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 1.65</t>
        </r>
      </text>
    </comment>
    <comment ref="AR8" authorId="0">
      <text>
        <r>
          <rPr>
            <sz val="9"/>
            <rFont val="SimSun"/>
            <charset val="134"/>
          </rPr>
          <t xml:space="preserve">開始使用硬度計
</t>
        </r>
      </text>
    </comment>
    <comment ref="Z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Z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調整402 鹽酸 泰瑪
鹽酸偏高</t>
        </r>
      </text>
    </comment>
    <comment ref="AM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剃平後1.75</t>
        </r>
      </text>
    </comment>
    <comment ref="AQ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 SP10 67</t>
        </r>
      </text>
    </comment>
    <comment ref="AR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 HB260-270</t>
        </r>
      </text>
    </comment>
    <comment ref="AL1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</t>
        </r>
      </text>
    </comment>
    <comment ref="AM2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剃平後1.65</t>
        </r>
      </text>
    </comment>
    <comment ref="Y2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W2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消耗600
</t>
        </r>
      </text>
    </comment>
    <comment ref="AM2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剃平後1.65</t>
        </r>
      </text>
    </comment>
    <comment ref="Y2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24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剃平後1.65</t>
        </r>
      </text>
    </comment>
    <comment ref="AL2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162.3</t>
        </r>
      </text>
    </comment>
    <comment ref="AM2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剃平後1.5</t>
        </r>
      </text>
    </comment>
    <comment ref="Y2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26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剃平後1.5</t>
        </r>
      </text>
    </comment>
    <comment ref="AM2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剃平後213.5</t>
        </r>
      </text>
    </comment>
    <comment ref="Y2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Y3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L3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</t>
        </r>
      </text>
    </comment>
    <comment ref="Y3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33" authorId="0">
      <text>
        <r>
          <rPr>
            <b/>
            <sz val="9"/>
            <rFont val="SimSun"/>
            <charset val="134"/>
          </rPr>
          <t>Administrator:
剃後 3.2</t>
        </r>
      </text>
    </comment>
    <comment ref="AM34" authorId="0">
      <text>
        <r>
          <rPr>
            <b/>
            <sz val="9"/>
            <rFont val="SimSun"/>
            <charset val="134"/>
          </rPr>
          <t>Administrator:
剃後 3.1</t>
        </r>
      </text>
    </comment>
    <comment ref="Y35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1日沒電
</t>
        </r>
      </text>
    </comment>
    <comment ref="AM35" authorId="0">
      <text>
        <r>
          <rPr>
            <b/>
            <sz val="9"/>
            <rFont val="SimSun"/>
            <charset val="134"/>
          </rPr>
          <t>Administrator:
剃後 3.1</t>
        </r>
      </text>
    </comment>
    <comment ref="AM3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剃完3.2</t>
        </r>
      </text>
    </comment>
    <comment ref="AM3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剃平後3.3
</t>
        </r>
      </text>
    </comment>
    <comment ref="W3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消耗1600
</t>
        </r>
      </text>
    </comment>
    <comment ref="Y3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2日沒電
</t>
        </r>
      </text>
    </comment>
    <comment ref="AM4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剃後3.4</t>
        </r>
      </text>
    </comment>
    <comment ref="W4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消耗2000
</t>
        </r>
      </text>
    </comment>
    <comment ref="AM42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剃後3.0</t>
        </r>
      </text>
    </comment>
    <comment ref="W43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消耗2000
</t>
        </r>
      </text>
    </comment>
    <comment ref="AM4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剃後3.3</t>
        </r>
      </text>
    </comment>
    <comment ref="AM48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剃後3.4 底才220</t>
        </r>
      </text>
    </comment>
    <comment ref="W5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消耗2000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E7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20170804 改2000           1800 SP10 64</t>
        </r>
      </text>
    </comment>
    <comment ref="E9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20170804           原2100改2200</t>
        </r>
      </text>
    </comment>
    <comment ref="E10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20170804           原2100改2200</t>
        </r>
      </text>
    </comment>
    <comment ref="E1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20170804           原2350改2400</t>
        </r>
      </text>
    </comment>
  </commentList>
</comments>
</file>

<file path=xl/sharedStrings.xml><?xml version="1.0" encoding="utf-8"?>
<sst xmlns="http://schemas.openxmlformats.org/spreadsheetml/2006/main" count="824">
  <si>
    <t>廠商</t>
  </si>
  <si>
    <t>版輪編號</t>
  </si>
  <si>
    <t>模具規格</t>
  </si>
  <si>
    <t>電鍍開始時間</t>
  </si>
  <si>
    <t>實際完成日期</t>
  </si>
  <si>
    <t>電鍍次數</t>
  </si>
  <si>
    <t>電鍍時數</t>
  </si>
  <si>
    <t>硫酸實際值(g/l)</t>
  </si>
  <si>
    <t>硫酸銅實際值(g/l)</t>
  </si>
  <si>
    <t>氯離子實際值(ppm/l)</t>
  </si>
  <si>
    <t>硫酸添加量(ml)</t>
  </si>
  <si>
    <t>硫酸銅添加量(kg)</t>
  </si>
  <si>
    <t>氯離子添加量(ml)</t>
  </si>
  <si>
    <t>硫酸添加後分析值(g/l)</t>
  </si>
  <si>
    <t>硫酸銅添加後分析值(g/l)</t>
  </si>
  <si>
    <t>氯離子添加後分析值(ppm/l)</t>
  </si>
  <si>
    <t>記錄者</t>
  </si>
  <si>
    <t>電流(A)</t>
  </si>
  <si>
    <t>電壓(V)</t>
  </si>
  <si>
    <t>鍍液電鍍溫度(℃)</t>
  </si>
  <si>
    <t>鍍液完成溫度(℃)</t>
  </si>
  <si>
    <t>轉速(S)</t>
  </si>
  <si>
    <t>402每日添加(ml)</t>
  </si>
  <si>
    <t>401鍍前添加量(ml)</t>
  </si>
  <si>
    <t>402鍍前添加量(ml)</t>
  </si>
  <si>
    <t xml:space="preserve">泰瑪設定 </t>
  </si>
  <si>
    <t>磷銅球(kg)</t>
  </si>
  <si>
    <t>純水(l)</t>
  </si>
  <si>
    <t>弱電解</t>
  </si>
  <si>
    <t>更換陽極袋</t>
  </si>
  <si>
    <t>更換活性碳</t>
  </si>
  <si>
    <t>更換濾心</t>
  </si>
  <si>
    <t>備註</t>
  </si>
  <si>
    <t>出廠日期</t>
  </si>
  <si>
    <t>合格</t>
  </si>
  <si>
    <t>外觀</t>
  </si>
  <si>
    <t>鍍前模厚</t>
  </si>
  <si>
    <t>鍍後模厚</t>
  </si>
  <si>
    <t>電鍍模厚</t>
  </si>
  <si>
    <t>鍍前重量</t>
  </si>
  <si>
    <t>鍍厚重量</t>
  </si>
  <si>
    <t>電鍍重量</t>
  </si>
  <si>
    <t>SP10平均</t>
  </si>
  <si>
    <t>硬度HB</t>
  </si>
  <si>
    <t>SP10(200)</t>
  </si>
  <si>
    <t>SP10(500)</t>
  </si>
  <si>
    <t>SP10(700)</t>
  </si>
  <si>
    <t>SP10(900)</t>
  </si>
  <si>
    <t>SP10 (1200)</t>
  </si>
  <si>
    <t>硬度HB (200)</t>
  </si>
  <si>
    <t>硬度HB (500)</t>
  </si>
  <si>
    <t>硬度HB (700)</t>
  </si>
  <si>
    <t>硬度HB (900)</t>
  </si>
  <si>
    <t>硬度HB (1200)</t>
  </si>
  <si>
    <t>第一次</t>
  </si>
  <si>
    <t>第二次</t>
  </si>
  <si>
    <t>第三次</t>
  </si>
  <si>
    <t>第四次</t>
  </si>
  <si>
    <t>第五次</t>
  </si>
  <si>
    <t>建浴</t>
  </si>
  <si>
    <t>聚飛</t>
  </si>
  <si>
    <t>31</t>
  </si>
  <si>
    <t>320*1400</t>
  </si>
  <si>
    <t>1-1</t>
  </si>
  <si>
    <t>余振中</t>
  </si>
  <si>
    <t>8.5/8.3</t>
  </si>
  <si>
    <t>402 26S/鹽酸 36S</t>
  </si>
  <si>
    <t>建浴 鹽酸90ml 硫酸15L 硫酸銅100KG 泡棉6支 弱電解 約6:40跳閘 發現電源開關有電線脫落</t>
  </si>
  <si>
    <t>OK</t>
  </si>
  <si>
    <t>-</t>
  </si>
  <si>
    <t>特采白印圈</t>
  </si>
  <si>
    <t>OK压伤</t>
  </si>
  <si>
    <t>29</t>
  </si>
  <si>
    <t>1-2</t>
  </si>
  <si>
    <t>9.1/8.9</t>
  </si>
  <si>
    <r>
      <rPr>
        <sz val="10"/>
        <color theme="1"/>
        <rFont val="宋体"/>
        <charset val="134"/>
      </rPr>
      <t xml:space="preserve">冰水機設定18度 電鍍12小時 </t>
    </r>
    <r>
      <rPr>
        <sz val="10"/>
        <color rgb="FFFF0000"/>
        <rFont val="宋体"/>
        <charset val="134"/>
      </rPr>
      <t>R端連接桿過熱拆卸困難 接觸不良積碳</t>
    </r>
  </si>
  <si>
    <t>OK包胶</t>
  </si>
  <si>
    <t>34</t>
  </si>
  <si>
    <t>1-3</t>
  </si>
  <si>
    <t>8.5/8.1</t>
  </si>
  <si>
    <t>402 26S/鹽酸 42S</t>
  </si>
  <si>
    <t>更換冰水機 更換活性碳過濾 重新添加藥劑 鹽酸泰瑪調為36S 冰水機電源開關跳閘 鍍液溫度70度</t>
  </si>
  <si>
    <t>NG</t>
  </si>
  <si>
    <t>電鍍NG 鍍層不可使用</t>
  </si>
  <si>
    <t>9.9/9.5</t>
  </si>
  <si>
    <t>402 26S/鹽酸 35S</t>
  </si>
  <si>
    <t>10:30冰水機壓縮機過載 停止電鍍</t>
  </si>
  <si>
    <t>N/A</t>
  </si>
  <si>
    <t>33</t>
  </si>
  <si>
    <t>1-4</t>
  </si>
  <si>
    <t>9.4/9.3</t>
  </si>
  <si>
    <t>冰水機維修完畢測試 溫度設定18度</t>
  </si>
  <si>
    <t>鍍後 菜瓜布線痕嚴重</t>
  </si>
  <si>
    <t>22</t>
  </si>
  <si>
    <t>1-5</t>
  </si>
  <si>
    <t>9.5/9.2</t>
  </si>
  <si>
    <r>
      <rPr>
        <sz val="10"/>
        <color theme="1"/>
        <rFont val="宋体"/>
        <charset val="134"/>
      </rPr>
      <t xml:space="preserve">更換齒輪皮帶 </t>
    </r>
    <r>
      <rPr>
        <sz val="10"/>
        <color rgb="FFFF0000"/>
        <rFont val="宋体"/>
        <charset val="134"/>
      </rPr>
      <t>18:00模具停止轉動 調整皮帶 更換軸承</t>
    </r>
  </si>
  <si>
    <t>特采包胶</t>
  </si>
  <si>
    <t>OK刮伤</t>
  </si>
  <si>
    <t>23</t>
  </si>
  <si>
    <t>1-6</t>
  </si>
  <si>
    <t>9.0/8.8</t>
  </si>
  <si>
    <t>402 26S/鹽酸 45S</t>
  </si>
  <si>
    <t>冰水機溫度設定20度</t>
  </si>
  <si>
    <t>車製時有模具痕 泰馬少打300ml 導電率偏高</t>
  </si>
  <si>
    <t>T</t>
  </si>
  <si>
    <t>NG斜白纹路</t>
  </si>
  <si>
    <t>32</t>
  </si>
  <si>
    <t>1-7</t>
  </si>
  <si>
    <t>402 31S/鹽酸 50S</t>
  </si>
  <si>
    <t>2000斷路器跳閘</t>
  </si>
  <si>
    <t xml:space="preserve">鍍前模具表面 L0-50車製紋路 一長橫條鏽痕 </t>
  </si>
  <si>
    <t>OK椭圆包胶</t>
  </si>
  <si>
    <t>NG塞版</t>
  </si>
  <si>
    <t>NG刮伤</t>
  </si>
  <si>
    <t>27</t>
  </si>
  <si>
    <t>1-8</t>
  </si>
  <si>
    <t>9.3/9.2</t>
  </si>
  <si>
    <t>402 31S/鹽酸 51S</t>
  </si>
  <si>
    <r>
      <rPr>
        <sz val="10"/>
        <color theme="1"/>
        <rFont val="宋体"/>
        <charset val="134"/>
      </rPr>
      <t xml:space="preserve">電源線分接2個斷路器 </t>
    </r>
    <r>
      <rPr>
        <sz val="10"/>
        <color rgb="FFFF0000"/>
        <rFont val="宋体"/>
        <charset val="134"/>
      </rPr>
      <t>0800模具停止轉動</t>
    </r>
  </si>
  <si>
    <t>鍍層嚴重龜裂</t>
  </si>
  <si>
    <t>21</t>
  </si>
  <si>
    <t>1-9</t>
  </si>
  <si>
    <t>10.2/10.3</t>
  </si>
  <si>
    <t>402 31S/鹽酸 54S</t>
  </si>
  <si>
    <r>
      <rPr>
        <sz val="10"/>
        <rFont val="宋体"/>
        <charset val="134"/>
      </rPr>
      <t xml:space="preserve">齒輪控制箱裝接穩壓器測試電鍍 </t>
    </r>
    <r>
      <rPr>
        <sz val="10"/>
        <color rgb="FFFF0000"/>
        <rFont val="宋体"/>
        <charset val="134"/>
      </rPr>
      <t>01:00齒輪馬達ALARM停止 溫度42</t>
    </r>
  </si>
  <si>
    <t>鍍前表面有銅屑 完成表面多電一塊銅層</t>
  </si>
  <si>
    <t>OK密集小刮伤</t>
  </si>
  <si>
    <t>洗鈦籃</t>
  </si>
  <si>
    <t>20</t>
  </si>
  <si>
    <t>2-1</t>
  </si>
  <si>
    <t>8.9/8.6</t>
  </si>
  <si>
    <t>裝穩壓器電第一支 電鍍18小時</t>
  </si>
  <si>
    <t>鍍前L150有1cm生鏽</t>
  </si>
  <si>
    <t>18</t>
  </si>
  <si>
    <t>2-2</t>
  </si>
  <si>
    <t>8.9/8.8</t>
  </si>
  <si>
    <t>402 31S/鹽酸 57S</t>
  </si>
  <si>
    <t>電鍍18小時</t>
  </si>
  <si>
    <t>鍍前L500有0.5cm生鏽</t>
  </si>
  <si>
    <t>東佳杰</t>
  </si>
  <si>
    <t>2122</t>
  </si>
  <si>
    <t>210*1450</t>
  </si>
  <si>
    <t>2-3</t>
  </si>
  <si>
    <t>402 21S/鹽酸 39S</t>
  </si>
  <si>
    <t>電鍍17小時</t>
  </si>
  <si>
    <t>25</t>
  </si>
  <si>
    <t>2-4</t>
  </si>
  <si>
    <t>8.7/8.7</t>
  </si>
  <si>
    <t>402 29S/鹽酸 59S</t>
  </si>
  <si>
    <t>鍍前表面多處縱向線狀鏽痕 鍍後表面多處小針孔 L300有2大針孔</t>
  </si>
  <si>
    <t>28</t>
  </si>
  <si>
    <t>2-5</t>
  </si>
  <si>
    <t>9.0/8.7</t>
  </si>
  <si>
    <t>鍍前表面多處髒汙 R0-70油漬 L0-70油漬 鍍後R0-70 L0-70些許微小針孔 700有1小針孔</t>
  </si>
  <si>
    <t>NG大点</t>
  </si>
  <si>
    <t>2-6</t>
  </si>
  <si>
    <t>9.5/9.1</t>
  </si>
  <si>
    <t>402 30S/鹽酸 59S</t>
  </si>
  <si>
    <t>鍍前表面都濕氣 L0-70濕氣生鏽 鍍後R350 1小針孔</t>
  </si>
  <si>
    <t>NG纹路严重</t>
  </si>
  <si>
    <t>43</t>
  </si>
  <si>
    <t>2-7</t>
  </si>
  <si>
    <t>9.5/8.8</t>
  </si>
  <si>
    <r>
      <rPr>
        <sz val="10"/>
        <color theme="1"/>
        <rFont val="宋体"/>
        <charset val="134"/>
      </rPr>
      <t xml:space="preserve">鍍前 表面有橫向髒汙 R0-70有結構 </t>
    </r>
    <r>
      <rPr>
        <sz val="10"/>
        <color rgb="FFFF0000"/>
        <rFont val="宋体"/>
        <charset val="134"/>
      </rPr>
      <t>車製兩次有模具痕</t>
    </r>
  </si>
  <si>
    <t>2102</t>
  </si>
  <si>
    <t>2-8</t>
  </si>
  <si>
    <t>9.5/8.6</t>
  </si>
  <si>
    <t>402 20S/鹽酸 39S</t>
  </si>
  <si>
    <t>62</t>
  </si>
  <si>
    <t>260*1400</t>
  </si>
  <si>
    <t>2-9</t>
  </si>
  <si>
    <t>11.2/10.6</t>
  </si>
  <si>
    <t>402 23S/鹽酸 50S</t>
  </si>
  <si>
    <t>此模具兩端較短 U擋板需拿起</t>
  </si>
  <si>
    <t>鍍後R50-80 有小針孔</t>
  </si>
  <si>
    <t>7</t>
  </si>
  <si>
    <t>270*1350</t>
  </si>
  <si>
    <t>2-10</t>
  </si>
  <si>
    <t>8.4/8.4</t>
  </si>
  <si>
    <t>鍍前表面輕微刀痕 鍍後兩端0-80有小針孔 L350有1小針孔</t>
  </si>
  <si>
    <t>OK大点</t>
  </si>
  <si>
    <t>36</t>
  </si>
  <si>
    <t>2-11</t>
  </si>
  <si>
    <t>9.6/9.3</t>
  </si>
  <si>
    <t>鍍前表面有細小毛屑 鍍後表面有細微針孔 R200有針孔</t>
  </si>
  <si>
    <t>OKMD纹路</t>
  </si>
  <si>
    <t>NG凹点</t>
  </si>
  <si>
    <t>45</t>
  </si>
  <si>
    <t>2-12</t>
  </si>
  <si>
    <t>9.6/9.2</t>
  </si>
  <si>
    <t>鍍前表面有細小毛屑 鍍後表面有些許細微針孔 R0-100紋路明顯</t>
  </si>
  <si>
    <t>OK暗纹严重</t>
  </si>
  <si>
    <t>激智</t>
  </si>
  <si>
    <t>270*1500</t>
  </si>
  <si>
    <t>2-13</t>
  </si>
  <si>
    <t>9.2/9.0</t>
  </si>
  <si>
    <t>402 27S/鹽酸 54S</t>
  </si>
  <si>
    <t>使用大的U型擋板 6/24 0830連接桿齒輪鬆脫 提早吊起</t>
  </si>
  <si>
    <t>鍍後 表面良好 因模具停止半小時 電鍍一層銅層</t>
  </si>
  <si>
    <t>5</t>
  </si>
  <si>
    <t>3-1</t>
  </si>
  <si>
    <t>7.8/7.7</t>
  </si>
  <si>
    <t>3-2</t>
  </si>
  <si>
    <t>9.3/9.3</t>
  </si>
  <si>
    <t>鍍前R100 有一深刀痕 表面有毛屑 鍍後R100 刀痕 R600一小針孔 L0-100小針孔</t>
  </si>
  <si>
    <t>9</t>
  </si>
  <si>
    <t>3-3</t>
  </si>
  <si>
    <t>8.3/8.2</t>
  </si>
  <si>
    <t>電鍍後 連接桿L端拆下極度困難</t>
  </si>
  <si>
    <t>鍍前表面有細小毛屑</t>
  </si>
  <si>
    <t>4</t>
  </si>
  <si>
    <t>3-4</t>
  </si>
  <si>
    <t>8.2/8.3</t>
  </si>
  <si>
    <t>鍍前表面有細小毛屑 鍍後表面有些許細微針孔</t>
  </si>
  <si>
    <t>48</t>
  </si>
  <si>
    <t>3-5</t>
  </si>
  <si>
    <t>9.3/10.1</t>
  </si>
  <si>
    <t>R端連接桿螺桿鬆脫 L端整流機 負極接觸不良過熱</t>
  </si>
  <si>
    <t>鍍前R0-80紋路明顯 表面些許毛屑 鍍後表面有些許細微針孔</t>
  </si>
  <si>
    <t>49</t>
  </si>
  <si>
    <t>3-6</t>
  </si>
  <si>
    <t>8.7/8.3</t>
  </si>
  <si>
    <t>L端連接桿螺桿縮脫</t>
  </si>
  <si>
    <t>鍍前R0-100有生鏽黑點 L0-50一處生鏽黑塊 鍍後兩端有細微針孔 紋路明顯</t>
  </si>
  <si>
    <t>24</t>
  </si>
  <si>
    <t>3-7</t>
  </si>
  <si>
    <t>9.3/8.6</t>
  </si>
  <si>
    <t>0700齒輪馬達ALARM</t>
  </si>
  <si>
    <r>
      <rPr>
        <sz val="10"/>
        <color theme="1"/>
        <rFont val="宋体"/>
        <charset val="134"/>
      </rPr>
      <t xml:space="preserve">鍍前表面有細小毛屑 鍍後表面多電一塊銅層 </t>
    </r>
    <r>
      <rPr>
        <sz val="10"/>
        <color rgb="FFFF0000"/>
        <rFont val="宋体"/>
        <charset val="134"/>
      </rPr>
      <t>模厚2.8mm待判</t>
    </r>
  </si>
  <si>
    <t>39</t>
  </si>
  <si>
    <t>3-8</t>
  </si>
  <si>
    <t>402 30S/鹽酸 58S</t>
  </si>
  <si>
    <t>齒輪調高 更換R端70導電塊(加長5mm) R端整流器接線清理重接 0710齒輪馬達ALARM</t>
  </si>
  <si>
    <t>鍍前R0-150有生鏽痕 鍍後表面多電一塊銅層</t>
  </si>
  <si>
    <t>44</t>
  </si>
  <si>
    <t>3-9</t>
  </si>
  <si>
    <t>8.7/8.5</t>
  </si>
  <si>
    <t>52</t>
  </si>
  <si>
    <t>9.0/8.6</t>
  </si>
  <si>
    <t>齒輪卡到導電塊 馬達ALARM</t>
  </si>
  <si>
    <t>機台故障 電鍍NG</t>
  </si>
  <si>
    <t>51</t>
  </si>
  <si>
    <t>3-10</t>
  </si>
  <si>
    <t>9.3/9.0</t>
  </si>
  <si>
    <t>R端70導電塊更換舊樣式</t>
  </si>
  <si>
    <t>鍍前 L100-300有鏽痕 表面有輕微刀痕 鍍後紋路明顯</t>
  </si>
  <si>
    <t>38</t>
  </si>
  <si>
    <t>3-11</t>
  </si>
  <si>
    <t>9.3/8.8</t>
  </si>
  <si>
    <t>鍍前R0-300多處鏽痕</t>
  </si>
  <si>
    <t>19</t>
  </si>
  <si>
    <t>3-12</t>
  </si>
  <si>
    <t>8.8/8.5</t>
  </si>
  <si>
    <t>3-13</t>
  </si>
  <si>
    <t>402 30S/鹽酸 57S</t>
  </si>
  <si>
    <t>鍍後R端PP擋板短 有些許燒熔</t>
  </si>
  <si>
    <t>鍍前表面有細小毛屑 L0-50未剃平 鍍後兩端面有微小針孔</t>
  </si>
  <si>
    <t>3-14</t>
  </si>
  <si>
    <t>9.7/9.1</t>
  </si>
  <si>
    <t>此模具L端70磨損嚴重</t>
  </si>
  <si>
    <t>鍍前R70 600-700紋路明顯</t>
  </si>
  <si>
    <t>3-15</t>
  </si>
  <si>
    <t>402 33S/鹽酸 57S</t>
  </si>
  <si>
    <t>此模具此模具電鍍SP10 62-63 402泰馬加量200ml</t>
  </si>
  <si>
    <t>鍍前表面有細小毛屑 鍍後兩端面有微小針孔</t>
  </si>
  <si>
    <t>6</t>
  </si>
  <si>
    <t>3-16</t>
  </si>
  <si>
    <t>8.7/7.9</t>
  </si>
  <si>
    <t>402 26S/鹽酸 50S</t>
  </si>
  <si>
    <t>此模具此模具電鍍SP10 62-63 402泰馬加量200ml 電鍍17小時</t>
  </si>
  <si>
    <t xml:space="preserve">鍍前表面有細小毛屑 </t>
  </si>
  <si>
    <t>50</t>
  </si>
  <si>
    <t>4-1</t>
  </si>
  <si>
    <t>8.5/8.4</t>
  </si>
  <si>
    <t>更換導電塊2.3.4</t>
  </si>
  <si>
    <t>4-2</t>
  </si>
  <si>
    <t>8.1/8.0</t>
  </si>
  <si>
    <t xml:space="preserve">鍍前表面有細小毛屑 紋路輕微明顯 </t>
  </si>
  <si>
    <t>42</t>
  </si>
  <si>
    <t>4-3</t>
  </si>
  <si>
    <t>8.4/8.2</t>
  </si>
  <si>
    <t>4-4</t>
  </si>
  <si>
    <t>8.3/8.3</t>
  </si>
  <si>
    <t>0100 R端齒輪螺桿鬆脫 轉速調60</t>
  </si>
  <si>
    <t>4-5</t>
  </si>
  <si>
    <t>鍍前表面有細小毛屑  R80有剃平段差 鍍後R50 L50-70有針孔</t>
  </si>
  <si>
    <t>4-6</t>
  </si>
  <si>
    <t>402 19S/鹽酸 40S</t>
  </si>
  <si>
    <t xml:space="preserve">電鍍19小時 </t>
  </si>
  <si>
    <t>鍍前表面有細小毛屑 紋路明顯 鍍後 R500 L200有針孔 及多處微小孔 聚飛剃平後模厚剩1.4</t>
  </si>
  <si>
    <t>4-7</t>
  </si>
  <si>
    <t>8.4/7.9</t>
  </si>
  <si>
    <t>待機循環一天 此模具電鍍SP10 62-63 402泰馬加量200ml</t>
  </si>
  <si>
    <t>鍍前表面有細小毛屑 紋路輕微明顯 鍍後R50有針孔</t>
  </si>
  <si>
    <t>4-8</t>
  </si>
  <si>
    <t>9.0/8.1</t>
  </si>
  <si>
    <t>此模具電鍍SP10 62-63 402泰馬加量200ml</t>
  </si>
  <si>
    <t>鍍前表面有細小毛屑  R400 R600-900 L300有剃平段差 鍍後紋路明顯 有細微針孔</t>
  </si>
  <si>
    <t>4-9</t>
  </si>
  <si>
    <t>8.3/8.1</t>
  </si>
  <si>
    <t>鍍前 R400有一點鏽痕</t>
  </si>
  <si>
    <t>8.7/8.1</t>
  </si>
  <si>
    <t>待機循環一天 此模具電鍍SP10 62-63 402泰馬加量200ml 8/10 00:00齒輪皮帶NG 停止電鍍</t>
  </si>
  <si>
    <t>鍍前表面有細小毛屑  R700一段差 機台故障 電鍍NG</t>
  </si>
  <si>
    <t>4-10</t>
  </si>
  <si>
    <t>8.9/8.2</t>
  </si>
  <si>
    <t>齒輪皮帶磨損嚴重 更換皮帶</t>
  </si>
  <si>
    <t>鍍前表面有細小毛屑 鍍厚表面些許細微針孔</t>
  </si>
  <si>
    <t>4-11</t>
  </si>
  <si>
    <t>8.0/7.2</t>
  </si>
  <si>
    <t>鍍前表面有細小毛屑 R300 R700有段差</t>
  </si>
  <si>
    <t>8.2/7.4</t>
  </si>
  <si>
    <t>待機循環一天 工廠停水 冷卻塔無水 冰水機NG 鍍槽溫度過高 停止電鍍</t>
  </si>
  <si>
    <t>鍍前表面有細小毛屑 R100-300紋路明顯 機台故障 電鍍NG</t>
  </si>
  <si>
    <t>4-12</t>
  </si>
  <si>
    <t>9.5/9.0</t>
  </si>
  <si>
    <t>402 21S/鹽酸 40S</t>
  </si>
  <si>
    <t>冰水機檢修 更換活性碳過濾 402泰馬異常 塞住少打</t>
  </si>
  <si>
    <t>鍍前 表面刀痕及毛屑 L0-200可見底層及段差 鍍後剃平待電</t>
  </si>
  <si>
    <t>4-13</t>
  </si>
  <si>
    <t>7.8/7.1</t>
  </si>
  <si>
    <t>鍍前 表面細威毛屑 L0-200段差 鍍後R0-80 L0-100有小針孔</t>
  </si>
  <si>
    <t>4-14</t>
  </si>
  <si>
    <t>8.0/7.4</t>
  </si>
  <si>
    <t>鍍前 表面毛屑刀痕明顯 L0-30可見白鐵 L300有一坑洞</t>
  </si>
  <si>
    <t>4-15</t>
  </si>
  <si>
    <t>曾宇璿</t>
  </si>
  <si>
    <t>待機循環一天</t>
  </si>
  <si>
    <t>鍍前表面有細小毛屑 鍍後R70有針孔</t>
  </si>
  <si>
    <t>4-16</t>
  </si>
  <si>
    <t>9.0/8.3</t>
  </si>
  <si>
    <t>鍍前表面有細小毛屑 紋路明顯 鍍後L50有一針孔</t>
  </si>
  <si>
    <t>4-17</t>
  </si>
  <si>
    <t>9.1/8.5</t>
  </si>
  <si>
    <t>402 30S/鹽酸 55S</t>
  </si>
  <si>
    <t>4-18</t>
  </si>
  <si>
    <t>8.0/7.3</t>
  </si>
  <si>
    <t>402 23S/鹽酸 48S</t>
  </si>
  <si>
    <t>鍍前表面有細小毛屑 L200 400有刀痕 鍍後L0-300有小針孔</t>
  </si>
  <si>
    <t>4-19</t>
  </si>
  <si>
    <t>8.3/7.4</t>
  </si>
  <si>
    <t>402 23S/鹽酸 46S</t>
  </si>
  <si>
    <t>4-20</t>
  </si>
  <si>
    <t>9.3/8.7</t>
  </si>
  <si>
    <t>測試電鍍600A 402 19S/鹽酸 36S</t>
  </si>
  <si>
    <t xml:space="preserve">鍍前 R0-600有大面積鏽痕 端面有段差 表面可見底層白鐵 鍍後剃平待電 </t>
  </si>
  <si>
    <t>4-21</t>
  </si>
  <si>
    <t>402 20S/鹽酸 40S</t>
  </si>
  <si>
    <t>測試電鍍600A 402 20S/鹽酸 36S</t>
  </si>
  <si>
    <t xml:space="preserve">白鐵打底 鍍後剃平待電 </t>
  </si>
  <si>
    <t>5-1</t>
  </si>
  <si>
    <t>8.5/8.0</t>
  </si>
  <si>
    <t>402 20S/鹽酸 48S</t>
  </si>
  <si>
    <t>此模具電鍍SP10 65-66 402泰瑪降為2000ml  20S</t>
  </si>
  <si>
    <t>鍍前表面有細小毛屑 R100有段差</t>
  </si>
  <si>
    <t>5-2</t>
  </si>
  <si>
    <t>8.2/7.7</t>
  </si>
  <si>
    <t>鍍前表面有細小毛屑 鍍後L80有小針孔</t>
  </si>
  <si>
    <t>5-3</t>
  </si>
  <si>
    <t>7.9/7.4</t>
  </si>
  <si>
    <t>402 23S/鹽酸 45S</t>
  </si>
  <si>
    <t>待機循環一天 鍍後L端螺桿螺絲鬆脫</t>
  </si>
  <si>
    <t>鍍前表面有細小毛屑 R0-500多處段差刀痕</t>
  </si>
  <si>
    <t>5-4</t>
  </si>
  <si>
    <t>8.2/7.8</t>
  </si>
  <si>
    <t>待機循環兩天</t>
  </si>
  <si>
    <t xml:space="preserve">鍍前R0-200有多處針孔一大針孔 鍍後剃平待電 </t>
  </si>
  <si>
    <t>5-5</t>
  </si>
  <si>
    <t>8.5/7.8</t>
  </si>
  <si>
    <t>402 21S/鹽酸 10S</t>
  </si>
  <si>
    <t>鍍前表面刀痕 鍍後 R400有針孔</t>
  </si>
  <si>
    <t>5-6</t>
  </si>
  <si>
    <t>8.4/7.4</t>
  </si>
  <si>
    <t>5-7</t>
  </si>
  <si>
    <t>8.0/7.6</t>
  </si>
  <si>
    <t>402 23S/鹽酸 40S</t>
  </si>
  <si>
    <t>鍍前表面刀痕</t>
  </si>
  <si>
    <t>5-8</t>
  </si>
  <si>
    <t>8.6/8.1</t>
  </si>
  <si>
    <t>402 30S/鹽酸 40S</t>
  </si>
  <si>
    <t>待機循環一天 使用新連接桿</t>
  </si>
  <si>
    <t>鍍前表面明顯刀痕</t>
  </si>
  <si>
    <t>5-9</t>
  </si>
  <si>
    <t>7.7/7.3</t>
  </si>
  <si>
    <t>402 30S/鹽酸 30S</t>
  </si>
  <si>
    <t>使用新連接桿</t>
  </si>
  <si>
    <t>5-10</t>
  </si>
  <si>
    <t>鍍前R100有一深鑽石刀痕 鍍後R100一刀痕</t>
  </si>
  <si>
    <t>5-11</t>
  </si>
  <si>
    <t>8.0/7.5</t>
  </si>
  <si>
    <t>402 23S/鹽酸 25S</t>
  </si>
  <si>
    <t>待機循環一天 備品冰水機維修完成測試電鍍 溫度設定17</t>
  </si>
  <si>
    <t>5-12</t>
  </si>
  <si>
    <t>8.4/7.7</t>
  </si>
  <si>
    <t>402 21S/鹽酸 20S</t>
  </si>
  <si>
    <t>備品冰水機測試電鍍</t>
  </si>
  <si>
    <t>鍍前表面刀痕 鍍後L400有小針孔</t>
  </si>
  <si>
    <t>5-13</t>
  </si>
  <si>
    <t>8.7/8.4</t>
  </si>
  <si>
    <t>鍍前表面刀痕及段差 鍍後表面有小針孔</t>
  </si>
  <si>
    <t>5-14</t>
  </si>
  <si>
    <t>9.0/8.4</t>
  </si>
  <si>
    <t>402 20S/鹽酸 23S</t>
  </si>
  <si>
    <t>5-15</t>
  </si>
  <si>
    <t>8.9/8.4</t>
  </si>
  <si>
    <t>備品冰水機測試電鍍 溫度設定15 800A電鍍 402 23S/鹽酸 25S</t>
  </si>
  <si>
    <t>鍍前L800有段差</t>
  </si>
  <si>
    <t>5-16</t>
  </si>
  <si>
    <t>9.0/8.2</t>
  </si>
  <si>
    <t>402 20S/鹽酸 25S</t>
  </si>
  <si>
    <t>待機循環一天 備品冰水機測試電鍍</t>
  </si>
  <si>
    <t>5-17</t>
  </si>
  <si>
    <t>8.3/7.7</t>
  </si>
  <si>
    <t>鍍前表面有細小毛屑 R80有小針孔</t>
  </si>
  <si>
    <t>維偉嘉</t>
  </si>
  <si>
    <t>WT13</t>
  </si>
  <si>
    <t>220*1200</t>
  </si>
  <si>
    <t>5-18</t>
  </si>
  <si>
    <t>8.6/8.2</t>
  </si>
  <si>
    <t>備品冰水機測試電鍍 維偉嘉模具SP10 61</t>
  </si>
  <si>
    <t>R端螺桿鬆脫 停止電鍍</t>
  </si>
  <si>
    <t>WT19</t>
  </si>
  <si>
    <t>5-19</t>
  </si>
  <si>
    <t>9.5/8.5</t>
  </si>
  <si>
    <t>402 21S/鹽酸 25S</t>
  </si>
  <si>
    <t>備品冰水機測試電鍍 維偉嘉模具SP10 61 0800 R端螺桿鬆脫</t>
  </si>
  <si>
    <t>5-20</t>
  </si>
  <si>
    <t>改回主要冰水機 電壓過高 800A電鍍 0800冷卻塔馬達燒掉 1000溫度過高停止電鍍</t>
  </si>
  <si>
    <t>1000溫度過高停止電鍍</t>
  </si>
  <si>
    <t>5-21</t>
  </si>
  <si>
    <t>8.4/7.0</t>
  </si>
  <si>
    <t>更換冷卻塔馬達</t>
  </si>
  <si>
    <t>鍍前表面有段差</t>
  </si>
  <si>
    <t>5-22</t>
  </si>
  <si>
    <t>8.8/7.7</t>
  </si>
  <si>
    <t>402 23S/鹽酸 30S</t>
  </si>
  <si>
    <t>6-1</t>
  </si>
  <si>
    <t>8.4/7.2</t>
  </si>
  <si>
    <t>6-2</t>
  </si>
  <si>
    <t>9.3/7.7</t>
  </si>
  <si>
    <t>電鍍開始R端整流器顯示異常</t>
  </si>
  <si>
    <t>6-3</t>
  </si>
  <si>
    <t>9.7/8.7</t>
  </si>
  <si>
    <t>鍍前 表面多處段差 鍍後R0-80有針孔 L0-150有針孔</t>
  </si>
  <si>
    <t>WT24</t>
  </si>
  <si>
    <t>9.4/7.8</t>
  </si>
  <si>
    <t>402 20S/鹽酸 20S</t>
  </si>
  <si>
    <t xml:space="preserve">電鍍開始R端整流器顯示異常 0300皮帶斷裂 停止電鍍 </t>
  </si>
  <si>
    <t>鍍前 表多有毛屑 皮帶斷裂 停止電鍍</t>
  </si>
  <si>
    <t>9.1/8.7</t>
  </si>
  <si>
    <t>402 30S/鹽酸 35S</t>
  </si>
  <si>
    <t xml:space="preserve">更換新皮帶 電鍍開始R端整流器顯示異常 故障停止電鍍 </t>
  </si>
  <si>
    <t>鍍前 表面多處刀線痕 細小毛屑</t>
  </si>
  <si>
    <t>6-4</t>
  </si>
  <si>
    <t>7.5/7.6</t>
  </si>
  <si>
    <t>更換R端整流器</t>
  </si>
  <si>
    <t>6-5</t>
  </si>
  <si>
    <t>7.6/7.8</t>
  </si>
  <si>
    <t>電鍍完成時 R端連接桿稍微鬆脫</t>
  </si>
  <si>
    <t>鍍前 表面刀線痕 細小毛屑 鍍後表面有小針孔</t>
  </si>
  <si>
    <t>6-6</t>
  </si>
  <si>
    <t>7.8/7.9</t>
  </si>
  <si>
    <t>鍍前表面紋路明顯有細小毛屑  鍍後表面紋路明顯</t>
  </si>
  <si>
    <t>6-7</t>
  </si>
  <si>
    <t>8.0/8.2</t>
  </si>
  <si>
    <t>鍍前R300有刀痕</t>
  </si>
  <si>
    <t>WT30</t>
  </si>
  <si>
    <t>402 23S/鹽酸 20S</t>
  </si>
  <si>
    <t>維偉嘉WT30 L端內牙異常無法鎖入螺桿冶具</t>
  </si>
  <si>
    <t>鍍前 表面輕微刀線痕 細小毛屑</t>
  </si>
  <si>
    <t>6-8</t>
  </si>
  <si>
    <t>8.9/8.7</t>
  </si>
  <si>
    <t>6-9</t>
  </si>
  <si>
    <t>7.5/7.7</t>
  </si>
  <si>
    <t>6-10</t>
  </si>
  <si>
    <t>7.5/7.2</t>
  </si>
  <si>
    <t>鍍前R150 L100有刀痕 鍍後L50-100有針孔</t>
  </si>
  <si>
    <t>6-11</t>
  </si>
  <si>
    <t>8.4/8.1</t>
  </si>
  <si>
    <t>6-12</t>
  </si>
  <si>
    <t>6-13</t>
  </si>
  <si>
    <t>7.2/6.8</t>
  </si>
  <si>
    <t>15 16鍍槽使用一台冰水機同時電鍍</t>
  </si>
  <si>
    <t>6-14</t>
  </si>
  <si>
    <t>加裝冰水機</t>
  </si>
  <si>
    <t>鍍前表面有細小毛屑 L300有段差</t>
  </si>
  <si>
    <t>6-15</t>
  </si>
  <si>
    <t>9.0/8.5</t>
  </si>
  <si>
    <t>6-16</t>
  </si>
  <si>
    <t>8.5/7.7</t>
  </si>
  <si>
    <t>6-17</t>
  </si>
  <si>
    <t>8.9/8.5</t>
  </si>
  <si>
    <t>402 31S/鹽酸 35S</t>
  </si>
  <si>
    <t>6-18</t>
  </si>
  <si>
    <t>鍍前 R20有一深刀痕</t>
  </si>
  <si>
    <t>7-1</t>
  </si>
  <si>
    <t>8.6/8.3</t>
  </si>
  <si>
    <t>鍍後 表面些許白霧</t>
  </si>
  <si>
    <t>7-2</t>
  </si>
  <si>
    <t>8.2/7.9</t>
  </si>
  <si>
    <t>電鍍時 循環水位偏低</t>
  </si>
  <si>
    <t>鍍前R0-150可見底層 鍍後R0-150有多處針孔</t>
  </si>
  <si>
    <t>7-3</t>
  </si>
  <si>
    <t xml:space="preserve"> </t>
  </si>
  <si>
    <t>402 29S/鹽酸 35S</t>
  </si>
  <si>
    <t>7-4</t>
  </si>
  <si>
    <t>7-5</t>
  </si>
  <si>
    <t>循環水位正常(小U板手動提高)</t>
  </si>
  <si>
    <t>7-6</t>
  </si>
  <si>
    <t>8.0/7.9</t>
  </si>
  <si>
    <t>小U板手動提高(墊膠墊) 0500 L端連接桿鬆脫停止</t>
  </si>
  <si>
    <t>0500連接桿鬆脫 停止電鍍</t>
  </si>
  <si>
    <t>7-7</t>
  </si>
  <si>
    <t>7.9/7.7</t>
  </si>
  <si>
    <t>402 19S/鹽酸 25S</t>
  </si>
  <si>
    <t>此模具電鍍SP10 66-68 402泰瑪降為1800ml  19S</t>
  </si>
  <si>
    <t>7-8</t>
  </si>
  <si>
    <t>7.7/7.4</t>
  </si>
  <si>
    <t>7-9</t>
  </si>
  <si>
    <t>402 16S/鹽酸 25S</t>
  </si>
  <si>
    <t xml:space="preserve">此模具電鍍SP10 66-68 402泰瑪降為1800ml  </t>
  </si>
  <si>
    <t>7-10</t>
  </si>
  <si>
    <t>7.1/6.9</t>
  </si>
  <si>
    <t>402 23S/鹽酸 35S</t>
  </si>
  <si>
    <t>冰水機故障 停止電鍍</t>
  </si>
  <si>
    <t>鍍前表面刀痕 冰水機故障停止電鍍</t>
  </si>
  <si>
    <t>7-11</t>
  </si>
  <si>
    <t>6.5/6.6</t>
  </si>
  <si>
    <t>402 24S/鹽酸 10S</t>
  </si>
  <si>
    <t>接冰水機2</t>
  </si>
  <si>
    <t>WT36</t>
  </si>
  <si>
    <t>180*1200</t>
  </si>
  <si>
    <t>7-12</t>
  </si>
  <si>
    <t>7.9/8.1</t>
  </si>
  <si>
    <t>402 11S/鹽酸 17S</t>
  </si>
  <si>
    <t>7-13</t>
  </si>
  <si>
    <t>7.0/6.8</t>
  </si>
  <si>
    <t>402 24S/鹽酸 30S</t>
  </si>
  <si>
    <t>7-14</t>
  </si>
  <si>
    <t>402 13S/鹽酸 20S</t>
  </si>
  <si>
    <t>冰水機師傅清洗管路 電鍍300A一小時</t>
  </si>
  <si>
    <t>鍍前 表面可見白鐵 銅屑 鍍堠L400有一大針孔</t>
  </si>
  <si>
    <t>7-15</t>
  </si>
  <si>
    <t>8.8/8.6</t>
  </si>
  <si>
    <t>鍍前表面有細小毛屑 鍍後 R0-50 L0-80有針孔</t>
  </si>
  <si>
    <t>7-16</t>
  </si>
  <si>
    <t>9.0/9.2</t>
  </si>
  <si>
    <t>402 27S/鹽酸 30S</t>
  </si>
  <si>
    <t>此模具電鍍SP10 68-70</t>
  </si>
  <si>
    <t>8-1</t>
  </si>
  <si>
    <t>8.1/8.2</t>
  </si>
  <si>
    <t>402 27S/鹽酸 35S</t>
  </si>
  <si>
    <r>
      <rPr>
        <sz val="10"/>
        <color theme="1"/>
        <rFont val="宋体"/>
        <charset val="134"/>
      </rPr>
      <t xml:space="preserve">鍍前R100有一深刀痕 表面紋路明顯細小毛屑 </t>
    </r>
    <r>
      <rPr>
        <sz val="10"/>
        <color rgb="FFFF0000"/>
        <rFont val="宋体"/>
        <charset val="134"/>
      </rPr>
      <t>*有模具痕 銅層不良</t>
    </r>
  </si>
  <si>
    <t>9.0/8.9</t>
  </si>
  <si>
    <t>402 27S/鹽酸 45S</t>
  </si>
  <si>
    <t>此模具電鍍SP10 68-70 20:30 馬達ALARM 停止電鍍</t>
  </si>
  <si>
    <t>8-2</t>
  </si>
  <si>
    <t>8.9/9.0</t>
  </si>
  <si>
    <t xml:space="preserve">此模具電鍍SP10 68-70 </t>
  </si>
  <si>
    <t>8-3</t>
  </si>
  <si>
    <t>402 25S/鹽酸 45S</t>
  </si>
  <si>
    <t>8-4</t>
  </si>
  <si>
    <t>7.9/8.2</t>
  </si>
  <si>
    <t>8-5</t>
  </si>
  <si>
    <t>8.2/8.2</t>
  </si>
  <si>
    <t>402 19S/鹽酸 30S</t>
  </si>
  <si>
    <t>鍍後 R0-50有小針孔</t>
  </si>
  <si>
    <t>8-6</t>
  </si>
  <si>
    <t>8.3/8.5</t>
  </si>
  <si>
    <t>402 25S/鹽酸 40S</t>
  </si>
  <si>
    <t>01:30 齒輪ALARM 停止電鍍</t>
  </si>
  <si>
    <t>鍍前 R20有刀痕</t>
  </si>
  <si>
    <t>8-7</t>
  </si>
  <si>
    <t>9.2/9.1</t>
  </si>
  <si>
    <t>更換齒輪</t>
  </si>
  <si>
    <t>*兩側有銅層不良</t>
  </si>
  <si>
    <t>8-8</t>
  </si>
  <si>
    <t>8-9</t>
  </si>
  <si>
    <t>402 25S/鹽酸 43S</t>
  </si>
  <si>
    <t>8-10</t>
  </si>
  <si>
    <t>9.4/9.5</t>
  </si>
  <si>
    <t>輝隆剃平</t>
  </si>
  <si>
    <t>8-11</t>
  </si>
  <si>
    <t>10.1/10.2</t>
  </si>
  <si>
    <t>8-12</t>
  </si>
  <si>
    <t>7.7/7.9</t>
  </si>
  <si>
    <t>402 17S/鹽酸 25S</t>
  </si>
  <si>
    <t>8-13</t>
  </si>
  <si>
    <t>7.7/7.5</t>
  </si>
  <si>
    <t>402 17S/鹽酸 30S</t>
  </si>
  <si>
    <t>8-14</t>
  </si>
  <si>
    <t>EX12</t>
  </si>
  <si>
    <t>8-15</t>
  </si>
  <si>
    <t>402 21S/鹽酸 35S</t>
  </si>
  <si>
    <t>輝隆剃平 電鍍1小時R端連接桿鬆脫 調整轉速40</t>
  </si>
  <si>
    <t>鍍前R400有刀痕 R0-20有掀殼 鍍後R0-20有針孔</t>
  </si>
  <si>
    <t>EX40</t>
  </si>
  <si>
    <t>8-16</t>
  </si>
  <si>
    <t>8.0/8.1</t>
  </si>
  <si>
    <t>8-17</t>
  </si>
  <si>
    <t>9.0/9.0</t>
  </si>
  <si>
    <t>402 16S/鹽酸 30S</t>
  </si>
  <si>
    <t>8-18</t>
  </si>
  <si>
    <t>8.8/9.0</t>
  </si>
  <si>
    <t>*有銅層不良</t>
  </si>
  <si>
    <t>9-1</t>
  </si>
  <si>
    <t>8.2/8.0</t>
  </si>
  <si>
    <t>銅球清洗機</t>
  </si>
  <si>
    <t>鍍後 R500-800 三條模具痕</t>
  </si>
  <si>
    <t>9-2</t>
  </si>
  <si>
    <t>7.8/7.6</t>
  </si>
  <si>
    <t>WT37</t>
  </si>
  <si>
    <t>9-3</t>
  </si>
  <si>
    <t>7.2/7.3</t>
  </si>
  <si>
    <t>402 10S/鹽酸 20S</t>
  </si>
  <si>
    <t>鍍堠R500有模具痕</t>
  </si>
  <si>
    <t>WT25</t>
  </si>
  <si>
    <t>9-4</t>
  </si>
  <si>
    <t>7.4/7.3</t>
  </si>
  <si>
    <t>402 13S/鹽酸 30S</t>
  </si>
  <si>
    <t>輝隆剃平 接近白鐵</t>
  </si>
  <si>
    <t>鍍前R0-30 L0-30有模具痕 鍍堠R500-700有模具痕</t>
  </si>
  <si>
    <t>WT14</t>
  </si>
  <si>
    <t>9-5</t>
  </si>
  <si>
    <t>7.6/7.5</t>
  </si>
  <si>
    <t>402 11S/鹽酸 30S</t>
  </si>
  <si>
    <t>輝隆剃平 接近白鐵 測試電鍍降低泰瑪200ml 剛電鍍時表面有多處模具痕</t>
  </si>
  <si>
    <t>9-6</t>
  </si>
  <si>
    <t>8.4/8.3</t>
  </si>
  <si>
    <t>鍍後R200 L200有一 小針孔 表面紋路明顯</t>
  </si>
  <si>
    <t>9-7</t>
  </si>
  <si>
    <t>7.0/7.4</t>
  </si>
  <si>
    <t>鍍後 R700有一小針孔</t>
  </si>
  <si>
    <t>9-8</t>
  </si>
  <si>
    <t>8.6/8.6</t>
  </si>
  <si>
    <t>輝隆剃平 一人洗</t>
  </si>
  <si>
    <t>鍍後 R600-800有多處小針孔 R150電鍍廠剃平測試</t>
  </si>
  <si>
    <t>9-9</t>
  </si>
  <si>
    <t>7.0/7.0</t>
  </si>
  <si>
    <t>402 18S/鹽酸 35S</t>
  </si>
  <si>
    <t>降電流800A 20小時</t>
  </si>
  <si>
    <t>8.8/8.2</t>
  </si>
  <si>
    <t>15 16鍍槽使用一台冰水機同時電鍍 此模具電鍍SP10 65-66 402泰瑪降為2000ml  20S</t>
  </si>
  <si>
    <t>9.9/8.8</t>
  </si>
  <si>
    <t>鍍前 細小毛屑</t>
  </si>
  <si>
    <t>WT29</t>
  </si>
  <si>
    <t>10.6/9.3</t>
  </si>
  <si>
    <t>鍍前表面油漬 L0-20有刀痕 鍍後兩端面有開花 L端0-20有龜裂</t>
  </si>
  <si>
    <t>8.6/7.5</t>
  </si>
  <si>
    <t>循環馬達更換線路12(馬達反轉)</t>
  </si>
  <si>
    <t>鍍前 R600-900有段差</t>
  </si>
  <si>
    <t>WT17</t>
  </si>
  <si>
    <t>9.4/8.6</t>
  </si>
  <si>
    <t>402 22S/鹽酸 30S</t>
  </si>
  <si>
    <t>鍍前L0-800有研磨痕 表面有刀痕 鍍後R端龜裂L端開花龜裂</t>
  </si>
  <si>
    <t>9.4/8.5</t>
  </si>
  <si>
    <t>402 39S/鹽酸 40S</t>
  </si>
  <si>
    <t>泰瑪402調整</t>
  </si>
  <si>
    <t>鍍前 細小毛屑 刀痕</t>
  </si>
  <si>
    <t>7.7/6.2</t>
  </si>
  <si>
    <t>402 13S/鹽酸 35S</t>
  </si>
  <si>
    <t xml:space="preserve"> 此模具電鍍SP10 68-70 402泰瑪降為1800ml </t>
  </si>
  <si>
    <t>WT35</t>
  </si>
  <si>
    <t>6.3/5.1</t>
  </si>
  <si>
    <t>402 7S/鹽酸 20S</t>
  </si>
  <si>
    <t>鍍前 兩端面0-30有部分未剃平 鍍後 兩端0-30有白霧</t>
  </si>
  <si>
    <t>402 22S/鹽酸 35S</t>
  </si>
  <si>
    <t>W24</t>
  </si>
  <si>
    <t>1-10</t>
  </si>
  <si>
    <t>9.0/6.7</t>
  </si>
  <si>
    <t>402 12S/鹽酸 30S</t>
  </si>
  <si>
    <t>電鍍時 循環水位偏低 1800R端跳閘 整流器故障 R端連接桿螺絲鬆脫</t>
  </si>
  <si>
    <t>鍍前 細小毛屑 刀痕 鍍後R端有龜裂</t>
  </si>
  <si>
    <t>1-11</t>
  </si>
  <si>
    <t>2.2/6.4</t>
  </si>
  <si>
    <t>R端整流器整修線路  此模具電鍍SP10 68-70 402泰瑪降為1800ml  鍍後R端整流器確定故障</t>
  </si>
  <si>
    <t>鍍後 重量厚度異常</t>
  </si>
  <si>
    <t>1-12</t>
  </si>
  <si>
    <t>5.5/6.3</t>
  </si>
  <si>
    <t>402 22S/鹽酸 40S</t>
  </si>
  <si>
    <t>檢修R端整流器</t>
  </si>
  <si>
    <t>1-13</t>
  </si>
  <si>
    <t>6.1/6.8</t>
  </si>
  <si>
    <t>冰水機師傅清洗管路 R整流器更換電容及整修線路 19:00齒輪ALARM停止電鍍</t>
  </si>
  <si>
    <t>19:00機台故障 停止電鍍</t>
  </si>
  <si>
    <t>1-14</t>
  </si>
  <si>
    <t>6.7/7.2</t>
  </si>
  <si>
    <t>402 26S/鹽酸 30S</t>
  </si>
  <si>
    <t>調整皮帶齒輪 控制箱異常 轉速40</t>
  </si>
  <si>
    <t>1-15</t>
  </si>
  <si>
    <t>7.7/8.2</t>
  </si>
  <si>
    <t>控制箱限路檢修</t>
  </si>
  <si>
    <t>鍍前 紋路明顯有刀痕 L0-30刀痕 1100兩端白霧降電流500</t>
  </si>
  <si>
    <t>1-16</t>
  </si>
  <si>
    <t>8.0/8.5</t>
  </si>
  <si>
    <t>402 27S/鹽酸 40S</t>
  </si>
  <si>
    <t>7.4/7.9</t>
  </si>
  <si>
    <t>此模具白鐵打底 剃平重新電鍍</t>
  </si>
  <si>
    <t>7.5/7.8</t>
  </si>
  <si>
    <t>鍍前 紋路明顯 有輕微針孔</t>
  </si>
  <si>
    <t>7.5/8.2</t>
  </si>
  <si>
    <t>402 16S/鹽酸 45S</t>
  </si>
  <si>
    <t>00089</t>
  </si>
  <si>
    <t>160*1200</t>
  </si>
  <si>
    <t>6.7/6.8</t>
  </si>
  <si>
    <t>402 9S/鹽酸 25S</t>
  </si>
  <si>
    <t>底鎳 此模具電鍍SP10 68-70 泰瑪異常</t>
  </si>
  <si>
    <t>7.3/8.0</t>
  </si>
  <si>
    <t>402 16S/鹽酸 35S</t>
  </si>
  <si>
    <r>
      <rPr>
        <sz val="10"/>
        <rFont val="宋体"/>
        <charset val="136"/>
      </rPr>
      <t xml:space="preserve">鍍前 紋路明顯 細小毛屑 </t>
    </r>
    <r>
      <rPr>
        <sz val="10"/>
        <color rgb="FFFF0000"/>
        <rFont val="宋体"/>
        <charset val="136"/>
      </rPr>
      <t>*NG退回</t>
    </r>
  </si>
  <si>
    <t>鍍後 R0-50白霧 有針孔</t>
  </si>
  <si>
    <t>7.4/7.8</t>
  </si>
  <si>
    <t>6.4/6.7</t>
  </si>
  <si>
    <t>402 17S/鹽酸 40S</t>
  </si>
  <si>
    <t>7.7/8.4</t>
  </si>
  <si>
    <t>鍍前R50有一刀痕</t>
  </si>
  <si>
    <t>8.1/8.8</t>
  </si>
  <si>
    <t>402 15S/鹽酸 35S</t>
  </si>
  <si>
    <t>白鐵打底 剃平重電</t>
  </si>
  <si>
    <t>6.9/7.2</t>
  </si>
  <si>
    <t>輝隆剃平 降電流500A 24小時 11:30齒輪ALARM 停止電鍍</t>
  </si>
  <si>
    <t>7.8/8.4</t>
  </si>
  <si>
    <t>6.7/7.1</t>
  </si>
  <si>
    <t>輝隆剃平 降電流500A 24小時</t>
  </si>
  <si>
    <t>*有一個洞</t>
  </si>
  <si>
    <t>7.1/7.5</t>
  </si>
  <si>
    <t>2-14</t>
  </si>
  <si>
    <t>2-15</t>
  </si>
  <si>
    <t>7.7/8.1</t>
  </si>
  <si>
    <t>2-16</t>
  </si>
  <si>
    <t>7.6/8.2</t>
  </si>
  <si>
    <t>冰水機ALARM 停止電鍍</t>
  </si>
  <si>
    <t>2-17</t>
  </si>
  <si>
    <t>6.9/6.8</t>
  </si>
  <si>
    <t>402 13S/鹽酸 10S</t>
  </si>
  <si>
    <t>2-18</t>
  </si>
  <si>
    <t>6.3/6.2</t>
  </si>
  <si>
    <t>402 10S/鹽酸 30S</t>
  </si>
  <si>
    <t>輝隆剃平 降電流400A 24小時 1500ml</t>
  </si>
  <si>
    <t>2-19</t>
  </si>
  <si>
    <t>WT27</t>
  </si>
  <si>
    <t>2-20</t>
  </si>
  <si>
    <t>6.8/6.9</t>
  </si>
  <si>
    <t>2-21</t>
  </si>
  <si>
    <t>7.0/7.2</t>
  </si>
  <si>
    <t>402 17S/鹽酸 35S</t>
  </si>
  <si>
    <t>R0-300可見白鐵 打底剃平重電</t>
  </si>
  <si>
    <t>2-22</t>
  </si>
  <si>
    <t>2-23</t>
  </si>
  <si>
    <t>6.8/7.3</t>
  </si>
  <si>
    <t>白鐵模具 打底剃平重電 1200銅層脫落</t>
  </si>
  <si>
    <t>7.2/7.9</t>
  </si>
  <si>
    <t>未使用銅球清洗機</t>
  </si>
  <si>
    <t>0900齒輪ALARM 模具停止電鍍</t>
  </si>
  <si>
    <t>6.9/7.1</t>
  </si>
  <si>
    <t>402 12S/鹽酸 35S</t>
  </si>
  <si>
    <t>WT16</t>
  </si>
  <si>
    <t>6.5/7.0</t>
  </si>
  <si>
    <t>7.3/7.7</t>
  </si>
  <si>
    <t xml:space="preserve"> 一人洗</t>
  </si>
  <si>
    <t>6.2/6.1</t>
  </si>
  <si>
    <t>402 18S/鹽酸 32S</t>
  </si>
  <si>
    <t>6.0/6.1</t>
  </si>
  <si>
    <t>402 18S/鹽酸 37S</t>
  </si>
  <si>
    <t>電鍍參數</t>
  </si>
  <si>
    <t>模具長</t>
  </si>
  <si>
    <t>模具直徑</t>
  </si>
  <si>
    <t>電鍍電流</t>
  </si>
  <si>
    <t>402泰瑪量</t>
  </si>
  <si>
    <t>模具面積</t>
  </si>
  <si>
    <t>泰瑪設定</t>
  </si>
  <si>
    <t>更新</t>
  </si>
  <si>
    <t>聚飛模具(SP10 68-70)</t>
  </si>
  <si>
    <t>東佳杰模具</t>
  </si>
  <si>
    <t>402 21S/鹽酸 36S</t>
  </si>
  <si>
    <t>液面一半</t>
  </si>
  <si>
    <t>維偉嘉(SP10 68-70) 電鍍銅層離白鐵30-50條</t>
  </si>
  <si>
    <t>402 15S/鹽酸 20S</t>
  </si>
  <si>
    <t>泰瑪計算器</t>
  </si>
  <si>
    <t>泰瑪量</t>
  </si>
  <si>
    <t>秒數</t>
  </si>
  <si>
    <t>電鍍小時</t>
  </si>
  <si>
    <t>施打次數</t>
  </si>
  <si>
    <t>每次施打量</t>
  </si>
  <si>
    <t>每次小時施打量</t>
  </si>
  <si>
    <t>不可更改</t>
  </si>
  <si>
    <t>EP16</t>
  </si>
  <si>
    <t>電鍍面積</t>
  </si>
  <si>
    <t>時間</t>
  </si>
  <si>
    <t>冰水機設定</t>
  </si>
  <si>
    <t>冰水機面板</t>
  </si>
  <si>
    <t>冰水機水槽</t>
  </si>
  <si>
    <t>鍍槽電磁閥設定</t>
  </si>
  <si>
    <t>鍍槽溫度</t>
  </si>
  <si>
    <t>1003壓縮機過載</t>
  </si>
  <si>
    <t>原物料</t>
  </si>
  <si>
    <t>活性碳20"</t>
  </si>
  <si>
    <t>鄭雲星</t>
  </si>
  <si>
    <t>泡棉20"1um</t>
  </si>
  <si>
    <t>硫酸銅</t>
  </si>
  <si>
    <t>張振洋</t>
  </si>
  <si>
    <t>硝酸銀</t>
  </si>
  <si>
    <t>氫氧化鈉</t>
  </si>
  <si>
    <t>EDTA</t>
  </si>
  <si>
    <t>氨水</t>
  </si>
  <si>
    <t>磷銅球</t>
  </si>
  <si>
    <t>阿托</t>
  </si>
  <si>
    <t>純水質分析</t>
  </si>
  <si>
    <t>冰水機</t>
  </si>
  <si>
    <t>壓縮冷卻管清洗</t>
  </si>
  <si>
    <t>1年</t>
  </si>
  <si>
    <t>冷卻塔</t>
  </si>
  <si>
    <t>蓄水槽清洗換水</t>
  </si>
  <si>
    <t>1個月</t>
  </si>
  <si>
    <t>RO淨水機</t>
  </si>
  <si>
    <t>滅火器</t>
  </si>
  <si>
    <t>檢查</t>
  </si>
  <si>
    <t xml:space="preserve">12支 </t>
  </si>
  <si>
    <t>F1-1車間5月易制爆化學品使用量</t>
  </si>
  <si>
    <t>AR鹽酸</t>
  </si>
  <si>
    <t>1箱/11.8kg</t>
  </si>
  <si>
    <t>AR硫酸</t>
  </si>
  <si>
    <t>3箱/18.4kg</t>
  </si>
</sst>
</file>

<file path=xl/styles.xml><?xml version="1.0" encoding="utf-8"?>
<styleSheet xmlns="http://schemas.openxmlformats.org/spreadsheetml/2006/main">
  <numFmts count="12"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yyyy/m/d\ h:mm;@"/>
    <numFmt numFmtId="177" formatCode="0_ "/>
    <numFmt numFmtId="178" formatCode="m&quot;月&quot;d&quot;日&quot;"/>
    <numFmt numFmtId="179" formatCode="0.00_ "/>
    <numFmt numFmtId="41" formatCode="_-* #,##0_-;\-* #,##0_-;_-* &quot;-&quot;_-;_-@_-"/>
    <numFmt numFmtId="180" formatCode="h&quot;時&quot;mm&quot;分&quot;;@"/>
    <numFmt numFmtId="181" formatCode="yyyy/m/d;@"/>
    <numFmt numFmtId="182" formatCode="[$-404]e/m/d;@"/>
    <numFmt numFmtId="183" formatCode="0.0_ "/>
  </numFmts>
  <fonts count="40">
    <font>
      <sz val="11"/>
      <color theme="1"/>
      <name val="宋体"/>
      <charset val="134"/>
      <scheme val="minor"/>
    </font>
    <font>
      <b/>
      <sz val="10"/>
      <color theme="1"/>
      <name val="宋体"/>
      <charset val="136"/>
      <scheme val="minor"/>
    </font>
    <font>
      <sz val="10"/>
      <color theme="1"/>
      <name val="宋体"/>
      <charset val="136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6"/>
      <scheme val="minor"/>
    </font>
    <font>
      <sz val="10"/>
      <name val="宋体"/>
      <charset val="136"/>
      <scheme val="minor"/>
    </font>
    <font>
      <sz val="10"/>
      <color rgb="FFFF0000"/>
      <name val="宋体"/>
      <charset val="136"/>
      <scheme val="minor"/>
    </font>
    <font>
      <strike/>
      <sz val="10"/>
      <color theme="1"/>
      <name val="宋体"/>
      <charset val="136"/>
      <scheme val="minor"/>
    </font>
    <font>
      <strike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theme="1"/>
      <name val="Arial Unicode MS"/>
      <charset val="136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宋体"/>
      <charset val="136"/>
    </font>
    <font>
      <sz val="10"/>
      <color rgb="FFFF0000"/>
      <name val="宋体"/>
      <charset val="136"/>
    </font>
    <font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3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9" fillId="35" borderId="15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>
      <alignment vertical="center"/>
    </xf>
    <xf numFmtId="14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177" fontId="0" fillId="5" borderId="2" xfId="0" applyNumberFormat="1" applyFill="1" applyBorder="1">
      <alignment vertical="center"/>
    </xf>
    <xf numFmtId="0" fontId="6" fillId="0" borderId="0" xfId="0" applyFont="1">
      <alignment vertical="center"/>
    </xf>
    <xf numFmtId="177" fontId="0" fillId="0" borderId="2" xfId="0" applyNumberFormat="1" applyBorder="1">
      <alignment vertical="center"/>
    </xf>
    <xf numFmtId="0" fontId="0" fillId="2" borderId="2" xfId="0" applyFill="1" applyBorder="1">
      <alignment vertical="center"/>
    </xf>
    <xf numFmtId="179" fontId="0" fillId="0" borderId="2" xfId="0" applyNumberFormat="1" applyBorder="1">
      <alignment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 applyProtection="1">
      <alignment horizontal="center"/>
      <protection locked="0"/>
    </xf>
    <xf numFmtId="176" fontId="7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80" fontId="2" fillId="0" borderId="2" xfId="0" applyNumberFormat="1" applyFont="1" applyFill="1" applyBorder="1" applyAlignment="1" applyProtection="1">
      <alignment horizontal="center"/>
      <protection locked="0"/>
    </xf>
    <xf numFmtId="0" fontId="7" fillId="6" borderId="2" xfId="0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 applyProtection="1">
      <alignment horizontal="center"/>
      <protection locked="0"/>
    </xf>
    <xf numFmtId="14" fontId="2" fillId="4" borderId="2" xfId="0" applyNumberFormat="1" applyFont="1" applyFill="1" applyBorder="1" applyAlignment="1" applyProtection="1">
      <alignment horizontal="center"/>
      <protection locked="0"/>
    </xf>
    <xf numFmtId="14" fontId="2" fillId="6" borderId="2" xfId="0" applyNumberFormat="1" applyFont="1" applyFill="1" applyBorder="1" applyAlignment="1" applyProtection="1">
      <alignment horizontal="center"/>
      <protection locked="0"/>
    </xf>
    <xf numFmtId="176" fontId="2" fillId="5" borderId="6" xfId="0" applyNumberFormat="1" applyFont="1" applyFill="1" applyBorder="1" applyAlignment="1" applyProtection="1">
      <alignment horizontal="center"/>
      <protection locked="0"/>
    </xf>
    <xf numFmtId="176" fontId="7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180" fontId="2" fillId="5" borderId="2" xfId="0" applyNumberFormat="1" applyFont="1" applyFill="1" applyBorder="1" applyAlignment="1" applyProtection="1">
      <alignment horizontal="center"/>
      <protection locked="0"/>
    </xf>
    <xf numFmtId="14" fontId="2" fillId="3" borderId="4" xfId="0" applyNumberFormat="1" applyFont="1" applyFill="1" applyBorder="1" applyAlignment="1" applyProtection="1">
      <alignment horizontal="center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14" fontId="2" fillId="3" borderId="5" xfId="0" applyNumberFormat="1" applyFont="1" applyFill="1" applyBorder="1" applyAlignment="1" applyProtection="1">
      <alignment horizontal="center"/>
      <protection locked="0"/>
    </xf>
    <xf numFmtId="49" fontId="2" fillId="3" borderId="5" xfId="0" applyNumberFormat="1" applyFont="1" applyFill="1" applyBorder="1" applyAlignment="1" applyProtection="1">
      <alignment horizontal="center"/>
      <protection locked="0"/>
    </xf>
    <xf numFmtId="14" fontId="2" fillId="7" borderId="2" xfId="0" applyNumberFormat="1" applyFont="1" applyFill="1" applyBorder="1" applyAlignment="1" applyProtection="1">
      <alignment horizontal="center"/>
      <protection locked="0"/>
    </xf>
    <xf numFmtId="0" fontId="2" fillId="7" borderId="4" xfId="0" applyNumberFormat="1" applyFont="1" applyFill="1" applyBorder="1" applyAlignment="1" applyProtection="1">
      <alignment horizontal="center"/>
      <protection locked="0"/>
    </xf>
    <xf numFmtId="49" fontId="2" fillId="7" borderId="4" xfId="0" applyNumberFormat="1" applyFont="1" applyFill="1" applyBorder="1" applyAlignment="1" applyProtection="1">
      <alignment horizontal="center"/>
      <protection locked="0"/>
    </xf>
    <xf numFmtId="49" fontId="2" fillId="4" borderId="4" xfId="0" applyNumberFormat="1" applyFont="1" applyFill="1" applyBorder="1" applyAlignment="1" applyProtection="1">
      <alignment horizontal="center"/>
      <protection locked="0"/>
    </xf>
    <xf numFmtId="0" fontId="7" fillId="4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/>
      <protection locked="0"/>
    </xf>
    <xf numFmtId="180" fontId="2" fillId="2" borderId="2" xfId="0" applyNumberFormat="1" applyFont="1" applyFill="1" applyBorder="1" applyAlignment="1" applyProtection="1">
      <alignment horizontal="center"/>
      <protection locked="0"/>
    </xf>
    <xf numFmtId="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7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82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81" fontId="7" fillId="4" borderId="2" xfId="0" applyNumberFormat="1" applyFont="1" applyFill="1" applyBorder="1" applyAlignment="1">
      <alignment horizontal="center" vertical="center"/>
    </xf>
    <xf numFmtId="182" fontId="7" fillId="3" borderId="2" xfId="0" applyNumberFormat="1" applyFont="1" applyFill="1" applyBorder="1" applyAlignment="1">
      <alignment horizontal="center" vertical="center"/>
    </xf>
    <xf numFmtId="182" fontId="7" fillId="0" borderId="2" xfId="0" applyNumberFormat="1" applyFont="1" applyBorder="1" applyAlignment="1">
      <alignment horizontal="center" vertical="center"/>
    </xf>
    <xf numFmtId="0" fontId="11" fillId="2" borderId="2" xfId="0" applyFont="1" applyFill="1" applyBorder="1" applyAlignment="1" applyProtection="1">
      <alignment horizontal="center"/>
      <protection locked="0"/>
    </xf>
    <xf numFmtId="182" fontId="7" fillId="6" borderId="2" xfId="0" applyNumberFormat="1" applyFont="1" applyFill="1" applyBorder="1" applyAlignment="1">
      <alignment horizontal="center" vertical="center"/>
    </xf>
    <xf numFmtId="182" fontId="10" fillId="2" borderId="2" xfId="0" applyNumberFormat="1" applyFont="1" applyFill="1" applyBorder="1" applyAlignment="1" applyProtection="1">
      <alignment horizontal="center"/>
      <protection locked="0"/>
    </xf>
    <xf numFmtId="182" fontId="7" fillId="7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  <xf numFmtId="181" fontId="10" fillId="4" borderId="2" xfId="0" applyNumberFormat="1" applyFont="1" applyFill="1" applyBorder="1" applyAlignment="1" applyProtection="1">
      <alignment horizontal="center"/>
      <protection locked="0"/>
    </xf>
    <xf numFmtId="182" fontId="10" fillId="5" borderId="2" xfId="0" applyNumberFormat="1" applyFont="1" applyFill="1" applyBorder="1" applyAlignment="1" applyProtection="1">
      <alignment horizontal="center"/>
      <protection locked="0"/>
    </xf>
    <xf numFmtId="181" fontId="7" fillId="3" borderId="2" xfId="0" applyNumberFormat="1" applyFont="1" applyFill="1" applyBorder="1" applyAlignment="1">
      <alignment horizontal="center" vertical="center"/>
    </xf>
    <xf numFmtId="182" fontId="11" fillId="2" borderId="2" xfId="0" applyNumberFormat="1" applyFont="1" applyFill="1" applyBorder="1" applyAlignment="1" applyProtection="1">
      <alignment horizontal="center"/>
      <protection locked="0"/>
    </xf>
    <xf numFmtId="181" fontId="10" fillId="2" borderId="2" xfId="0" applyNumberFormat="1" applyFont="1" applyFill="1" applyBorder="1" applyAlignment="1" applyProtection="1">
      <alignment horizontal="center"/>
      <protection locked="0"/>
    </xf>
    <xf numFmtId="183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83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83" fontId="7" fillId="5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183" fontId="7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 applyProtection="1">
      <protection locked="0"/>
    </xf>
    <xf numFmtId="176" fontId="2" fillId="0" borderId="6" xfId="0" applyNumberFormat="1" applyFont="1" applyFill="1" applyBorder="1" applyAlignment="1" applyProtection="1">
      <alignment horizontal="center"/>
      <protection locked="0"/>
    </xf>
    <xf numFmtId="176" fontId="2" fillId="2" borderId="2" xfId="0" applyNumberFormat="1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176" fontId="7" fillId="0" borderId="6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6" borderId="4" xfId="0" applyNumberFormat="1" applyFont="1" applyFill="1" applyBorder="1" applyAlignment="1">
      <alignment horizontal="center" vertical="center"/>
    </xf>
    <xf numFmtId="14" fontId="12" fillId="9" borderId="2" xfId="0" applyNumberFormat="1" applyFont="1" applyFill="1" applyBorder="1" applyAlignment="1" applyProtection="1">
      <alignment horizontal="center"/>
      <protection locked="0"/>
    </xf>
    <xf numFmtId="0" fontId="13" fillId="9" borderId="4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176" fontId="7" fillId="9" borderId="6" xfId="0" applyNumberFormat="1" applyFont="1" applyFill="1" applyBorder="1" applyAlignment="1">
      <alignment horizontal="center" vertical="center"/>
    </xf>
    <xf numFmtId="176" fontId="7" fillId="9" borderId="2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180" fontId="2" fillId="9" borderId="2" xfId="0" applyNumberFormat="1" applyFont="1" applyFill="1" applyBorder="1" applyAlignment="1" applyProtection="1">
      <alignment horizontal="center"/>
      <protection locked="0"/>
    </xf>
    <xf numFmtId="176" fontId="7" fillId="0" borderId="2" xfId="0" applyNumberFormat="1" applyFont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5" borderId="6" xfId="0" applyNumberFormat="1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22" fontId="7" fillId="0" borderId="2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2" fillId="9" borderId="2" xfId="0" applyFont="1" applyFill="1" applyBorder="1" applyAlignment="1" applyProtection="1">
      <alignment horizontal="center"/>
      <protection locked="0"/>
    </xf>
    <xf numFmtId="0" fontId="2" fillId="8" borderId="2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/>
      <protection locked="0"/>
    </xf>
    <xf numFmtId="182" fontId="10" fillId="0" borderId="2" xfId="0" applyNumberFormat="1" applyFont="1" applyFill="1" applyBorder="1" applyAlignment="1" applyProtection="1">
      <alignment horizontal="center"/>
      <protection locked="0"/>
    </xf>
    <xf numFmtId="181" fontId="8" fillId="4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82" fontId="8" fillId="2" borderId="2" xfId="0" applyNumberFormat="1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181" fontId="8" fillId="9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182" fontId="8" fillId="9" borderId="2" xfId="0" applyNumberFormat="1" applyFont="1" applyFill="1" applyBorder="1" applyAlignment="1">
      <alignment horizontal="center" vertical="center"/>
    </xf>
    <xf numFmtId="182" fontId="14" fillId="2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81" fontId="8" fillId="2" borderId="2" xfId="0" applyNumberFormat="1" applyFont="1" applyFill="1" applyBorder="1" applyAlignment="1">
      <alignment horizontal="center" vertical="center"/>
    </xf>
    <xf numFmtId="182" fontId="8" fillId="6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81" fontId="2" fillId="3" borderId="5" xfId="0" applyNumberFormat="1" applyFont="1" applyFill="1" applyBorder="1" applyAlignment="1" applyProtection="1">
      <protection locked="0"/>
    </xf>
    <xf numFmtId="182" fontId="7" fillId="5" borderId="2" xfId="0" applyNumberFormat="1" applyFont="1" applyFill="1" applyBorder="1" applyAlignment="1">
      <alignment horizontal="center" vertical="center"/>
    </xf>
    <xf numFmtId="182" fontId="7" fillId="0" borderId="2" xfId="0" applyNumberFormat="1" applyFont="1" applyFill="1" applyBorder="1" applyAlignment="1">
      <alignment horizontal="center" vertical="center"/>
    </xf>
    <xf numFmtId="0" fontId="7" fillId="6" borderId="2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2" xfId="0" applyNumberFormat="1" applyFont="1" applyFill="1" applyBorder="1" applyAlignment="1" applyProtection="1">
      <alignment horizontal="center"/>
      <protection locked="0"/>
    </xf>
    <xf numFmtId="183" fontId="7" fillId="9" borderId="2" xfId="0" applyNumberFormat="1" applyFont="1" applyFill="1" applyBorder="1" applyAlignment="1">
      <alignment horizontal="center" vertical="center"/>
    </xf>
    <xf numFmtId="0" fontId="7" fillId="9" borderId="2" xfId="0" applyNumberFormat="1" applyFont="1" applyFill="1" applyBorder="1" applyAlignment="1">
      <alignment horizontal="center" vertical="center"/>
    </xf>
    <xf numFmtId="183" fontId="2" fillId="3" borderId="5" xfId="0" applyNumberFormat="1" applyFont="1" applyFill="1" applyBorder="1" applyAlignment="1" applyProtection="1">
      <protection locked="0"/>
    </xf>
    <xf numFmtId="0" fontId="2" fillId="3" borderId="5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>
      <alignment horizontal="center" vertical="center"/>
    </xf>
    <xf numFmtId="183" fontId="7" fillId="6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7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 applyProtection="1">
      <alignment horizontal="center"/>
      <protection locked="0"/>
    </xf>
    <xf numFmtId="14" fontId="2" fillId="3" borderId="6" xfId="0" applyNumberFormat="1" applyFont="1" applyFill="1" applyBorder="1" applyAlignment="1" applyProtection="1">
      <protection locked="0"/>
    </xf>
    <xf numFmtId="49" fontId="7" fillId="2" borderId="2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180" fontId="7" fillId="0" borderId="2" xfId="0" applyNumberFormat="1" applyFont="1" applyBorder="1" applyAlignment="1">
      <alignment horizontal="center" vertical="center"/>
    </xf>
    <xf numFmtId="182" fontId="14" fillId="0" borderId="2" xfId="0" applyNumberFormat="1" applyFont="1" applyBorder="1" applyAlignment="1">
      <alignment horizontal="center" vertical="center"/>
    </xf>
    <xf numFmtId="181" fontId="7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 applyProtection="1" quotePrefix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 quotePrefix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 quotePrefix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 quotePrefix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 quotePrefix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178"/>
  <sheetViews>
    <sheetView tabSelected="1" zoomScale="85" zoomScaleNormal="85" workbookViewId="0">
      <pane xSplit="3" ySplit="2" topLeftCell="D138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3" customHeight="1"/>
  <cols>
    <col min="1" max="1" width="9" style="36"/>
    <col min="2" max="2" width="9" style="37"/>
    <col min="3" max="3" width="9" style="29"/>
    <col min="4" max="4" width="17.125" style="38" customWidth="1"/>
    <col min="5" max="5" width="16" style="38" customWidth="1"/>
    <col min="6" max="6" width="9" style="39" customWidth="1"/>
    <col min="7" max="7" width="9.375" style="40" customWidth="1"/>
    <col min="8" max="17" width="9" style="36" customWidth="1"/>
    <col min="18" max="18" width="11.125" style="36" customWidth="1"/>
    <col min="19" max="25" width="9" style="36" customWidth="1"/>
    <col min="26" max="26" width="18.25" style="36" customWidth="1"/>
    <col min="27" max="32" width="9" style="36" customWidth="1"/>
    <col min="33" max="33" width="89.1083333333333" style="36" customWidth="1"/>
    <col min="34" max="34" width="10.125" style="36"/>
    <col min="35" max="35" width="9" style="36"/>
    <col min="36" max="36" width="80.8833333333333" style="36" customWidth="1"/>
    <col min="37" max="40" width="9" style="36"/>
    <col min="44" max="44" width="9" style="36"/>
    <col min="60" max="16384" width="9" style="36"/>
  </cols>
  <sheetData>
    <row r="1" s="31" customFormat="1" ht="49" customHeight="1" spans="1:63">
      <c r="A1" s="1" t="s">
        <v>0</v>
      </c>
      <c r="B1" s="42" t="s">
        <v>1</v>
      </c>
      <c r="C1" s="2" t="s">
        <v>2</v>
      </c>
      <c r="D1" s="43" t="s">
        <v>3</v>
      </c>
      <c r="E1" s="44" t="s">
        <v>4</v>
      </c>
      <c r="F1" s="189" t="s">
        <v>5</v>
      </c>
      <c r="G1" s="190" t="s">
        <v>6</v>
      </c>
      <c r="H1" s="191" t="s">
        <v>7</v>
      </c>
      <c r="I1" s="191" t="s">
        <v>8</v>
      </c>
      <c r="J1" s="191" t="s">
        <v>9</v>
      </c>
      <c r="K1" s="192" t="s">
        <v>10</v>
      </c>
      <c r="L1" s="192" t="s">
        <v>11</v>
      </c>
      <c r="M1" s="192" t="s">
        <v>12</v>
      </c>
      <c r="N1" s="191" t="s">
        <v>13</v>
      </c>
      <c r="O1" s="191" t="s">
        <v>14</v>
      </c>
      <c r="P1" s="191" t="s">
        <v>15</v>
      </c>
      <c r="Q1" s="192" t="s">
        <v>16</v>
      </c>
      <c r="R1" s="192" t="s">
        <v>17</v>
      </c>
      <c r="S1" s="192" t="s">
        <v>18</v>
      </c>
      <c r="T1" s="192" t="s">
        <v>19</v>
      </c>
      <c r="U1" s="192" t="s">
        <v>20</v>
      </c>
      <c r="V1" s="192" t="s">
        <v>21</v>
      </c>
      <c r="W1" s="79" t="s">
        <v>22</v>
      </c>
      <c r="X1" s="193" t="s">
        <v>23</v>
      </c>
      <c r="Y1" s="193" t="s">
        <v>24</v>
      </c>
      <c r="Z1" s="1" t="s">
        <v>25</v>
      </c>
      <c r="AA1" s="192" t="s">
        <v>26</v>
      </c>
      <c r="AB1" s="1" t="s">
        <v>27</v>
      </c>
      <c r="AC1" s="3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88" t="s">
        <v>33</v>
      </c>
      <c r="AI1" s="1" t="s">
        <v>34</v>
      </c>
      <c r="AJ1" s="89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70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1" t="s">
        <v>54</v>
      </c>
      <c r="BE1" s="31" t="s">
        <v>55</v>
      </c>
      <c r="BG1" s="31" t="s">
        <v>56</v>
      </c>
      <c r="BI1" s="31" t="s">
        <v>57</v>
      </c>
      <c r="BK1" s="31" t="s">
        <v>58</v>
      </c>
    </row>
    <row r="2" s="32" customFormat="1" customHeight="1" spans="1:54">
      <c r="A2" s="48" t="s">
        <v>59</v>
      </c>
      <c r="B2" s="49"/>
      <c r="C2" s="49"/>
      <c r="D2" s="49"/>
      <c r="E2" s="49"/>
      <c r="F2" s="50"/>
      <c r="G2" s="49"/>
      <c r="H2" s="49"/>
      <c r="I2" s="49"/>
      <c r="J2" s="77"/>
      <c r="K2" s="78">
        <v>15000</v>
      </c>
      <c r="L2" s="78">
        <v>100</v>
      </c>
      <c r="M2" s="78">
        <v>90</v>
      </c>
      <c r="N2" s="78"/>
      <c r="O2" s="78"/>
      <c r="P2" s="78"/>
      <c r="Q2" s="78"/>
      <c r="R2" s="78"/>
      <c r="S2" s="78"/>
      <c r="T2" s="78"/>
      <c r="U2" s="78"/>
      <c r="V2" s="78"/>
      <c r="W2" s="143"/>
      <c r="X2" s="143"/>
      <c r="Y2" s="143"/>
      <c r="Z2" s="78"/>
      <c r="AA2" s="78"/>
      <c r="AB2" s="78"/>
      <c r="AC2" s="78"/>
      <c r="AD2" s="78"/>
      <c r="AE2" s="78"/>
      <c r="AF2" s="78"/>
      <c r="AG2" s="78"/>
      <c r="AH2" s="90"/>
      <c r="AI2" s="78"/>
      <c r="AJ2" s="91"/>
      <c r="AK2" s="78"/>
      <c r="AL2" s="78"/>
      <c r="AM2" s="78"/>
      <c r="AN2" s="78"/>
      <c r="AO2" s="78"/>
      <c r="AP2" s="78"/>
      <c r="AQ2" s="171"/>
      <c r="AR2" s="78"/>
      <c r="AS2" s="172"/>
      <c r="AT2" s="172"/>
      <c r="AU2" s="172"/>
      <c r="AV2" s="172"/>
      <c r="AW2" s="172"/>
      <c r="AX2" s="180"/>
      <c r="AY2" s="180"/>
      <c r="AZ2" s="180"/>
      <c r="BA2" s="180"/>
      <c r="BB2" s="180"/>
    </row>
    <row r="3" s="28" customFormat="1" customHeight="1" spans="1:64">
      <c r="A3" s="60" t="s">
        <v>60</v>
      </c>
      <c r="B3" s="52" t="s">
        <v>61</v>
      </c>
      <c r="C3" s="33" t="s">
        <v>62</v>
      </c>
      <c r="D3" s="119">
        <v>42872.7361111111</v>
      </c>
      <c r="E3" s="120">
        <v>42873.2777777778</v>
      </c>
      <c r="F3" s="121" t="s">
        <v>63</v>
      </c>
      <c r="G3" s="57">
        <f t="shared" ref="G3:G12" si="0">E3-D3</f>
        <v>0.541666666700621</v>
      </c>
      <c r="H3" s="28">
        <v>44.62</v>
      </c>
      <c r="I3" s="28">
        <v>181</v>
      </c>
      <c r="J3" s="28">
        <v>55.71</v>
      </c>
      <c r="K3" s="28">
        <v>6600</v>
      </c>
      <c r="L3" s="28">
        <v>14</v>
      </c>
      <c r="M3" s="28">
        <v>23</v>
      </c>
      <c r="N3" s="28">
        <v>65.27</v>
      </c>
      <c r="O3" s="28">
        <v>202.99</v>
      </c>
      <c r="P3" s="28">
        <v>72.89</v>
      </c>
      <c r="Q3" s="28" t="s">
        <v>64</v>
      </c>
      <c r="R3" s="28">
        <v>1000</v>
      </c>
      <c r="S3" s="28" t="s">
        <v>65</v>
      </c>
      <c r="T3" s="28">
        <v>30</v>
      </c>
      <c r="U3" s="28">
        <v>33</v>
      </c>
      <c r="V3" s="28">
        <v>70</v>
      </c>
      <c r="W3" s="144">
        <v>6000</v>
      </c>
      <c r="X3" s="144">
        <v>1800</v>
      </c>
      <c r="Y3" s="144">
        <v>1200</v>
      </c>
      <c r="Z3" s="28" t="s">
        <v>66</v>
      </c>
      <c r="AA3" s="146">
        <v>200</v>
      </c>
      <c r="AB3" s="28">
        <v>560</v>
      </c>
      <c r="AD3" s="28">
        <v>8</v>
      </c>
      <c r="AF3" s="147">
        <v>6</v>
      </c>
      <c r="AG3" s="144" t="s">
        <v>67</v>
      </c>
      <c r="AH3" s="100">
        <v>42874</v>
      </c>
      <c r="AI3" s="148" t="s">
        <v>68</v>
      </c>
      <c r="AJ3" s="149"/>
      <c r="AK3" s="28">
        <v>320.9</v>
      </c>
      <c r="AL3" s="28">
        <v>323.2</v>
      </c>
      <c r="AM3" s="28">
        <f t="shared" ref="AM3:AM10" si="1">AL3-AK3</f>
        <v>2.30000000000001</v>
      </c>
      <c r="AN3" s="28">
        <v>296.4</v>
      </c>
      <c r="AO3" s="28">
        <v>309.8</v>
      </c>
      <c r="AP3" s="28">
        <f t="shared" ref="AP3:AP10" si="2">AO3-AN3</f>
        <v>13.4</v>
      </c>
      <c r="AQ3" s="109" t="s">
        <v>69</v>
      </c>
      <c r="AR3" s="173">
        <v>241</v>
      </c>
      <c r="AS3" s="109" t="s">
        <v>69</v>
      </c>
      <c r="AT3" s="109" t="s">
        <v>69</v>
      </c>
      <c r="AU3" s="109" t="s">
        <v>69</v>
      </c>
      <c r="AV3" s="109" t="s">
        <v>69</v>
      </c>
      <c r="AW3" s="109" t="s">
        <v>69</v>
      </c>
      <c r="AX3" s="109" t="s">
        <v>69</v>
      </c>
      <c r="AY3" s="109" t="s">
        <v>69</v>
      </c>
      <c r="AZ3" s="109" t="s">
        <v>69</v>
      </c>
      <c r="BA3" s="109" t="s">
        <v>69</v>
      </c>
      <c r="BB3" s="109" t="s">
        <v>69</v>
      </c>
      <c r="BC3" s="29" t="s">
        <v>68</v>
      </c>
      <c r="BD3" s="29" t="s">
        <v>69</v>
      </c>
      <c r="BE3" s="29" t="s">
        <v>70</v>
      </c>
      <c r="BF3" s="29">
        <v>9200</v>
      </c>
      <c r="BG3" s="29" t="s">
        <v>71</v>
      </c>
      <c r="BH3" s="28">
        <v>3400</v>
      </c>
      <c r="BI3" s="182"/>
      <c r="BJ3" s="182"/>
      <c r="BK3" s="182"/>
      <c r="BL3" s="182"/>
    </row>
    <row r="4" s="29" customFormat="1" customHeight="1" spans="1:60">
      <c r="A4" s="60" t="s">
        <v>60</v>
      </c>
      <c r="B4" s="74" t="s">
        <v>72</v>
      </c>
      <c r="C4" s="33" t="s">
        <v>62</v>
      </c>
      <c r="D4" s="122">
        <v>42873.5555555556</v>
      </c>
      <c r="E4" s="55">
        <v>42874.0555555556</v>
      </c>
      <c r="F4" s="123" t="s">
        <v>73</v>
      </c>
      <c r="G4" s="57">
        <f t="shared" si="0"/>
        <v>0.5</v>
      </c>
      <c r="H4" s="29">
        <v>64.78</v>
      </c>
      <c r="I4" s="29">
        <v>204.69</v>
      </c>
      <c r="J4" s="29">
        <v>62.19</v>
      </c>
      <c r="M4" s="29">
        <v>15</v>
      </c>
      <c r="P4" s="29">
        <v>74.71</v>
      </c>
      <c r="Q4" s="28" t="s">
        <v>64</v>
      </c>
      <c r="R4" s="29">
        <v>1000</v>
      </c>
      <c r="S4" s="29" t="s">
        <v>74</v>
      </c>
      <c r="T4" s="29">
        <v>28</v>
      </c>
      <c r="U4" s="29">
        <v>35</v>
      </c>
      <c r="V4" s="29">
        <v>70</v>
      </c>
      <c r="W4" s="29">
        <v>1800</v>
      </c>
      <c r="Y4" s="29">
        <v>200</v>
      </c>
      <c r="Z4" s="28" t="s">
        <v>66</v>
      </c>
      <c r="AA4" s="29">
        <v>25</v>
      </c>
      <c r="AG4" s="29" t="s">
        <v>75</v>
      </c>
      <c r="AH4" s="150">
        <v>42874</v>
      </c>
      <c r="AI4" s="151" t="s">
        <v>68</v>
      </c>
      <c r="AJ4" s="152"/>
      <c r="AK4" s="29">
        <v>321.8</v>
      </c>
      <c r="AL4" s="29">
        <v>324.45</v>
      </c>
      <c r="AM4" s="28">
        <f t="shared" si="1"/>
        <v>2.64999999999998</v>
      </c>
      <c r="AN4" s="29">
        <v>299</v>
      </c>
      <c r="AO4" s="29">
        <v>316</v>
      </c>
      <c r="AP4" s="28">
        <f t="shared" si="2"/>
        <v>17</v>
      </c>
      <c r="AQ4" s="109" t="s">
        <v>69</v>
      </c>
      <c r="AR4" s="110">
        <v>240</v>
      </c>
      <c r="AS4" s="109" t="s">
        <v>69</v>
      </c>
      <c r="AT4" s="109" t="s">
        <v>69</v>
      </c>
      <c r="AU4" s="109" t="s">
        <v>69</v>
      </c>
      <c r="AV4" s="109" t="s">
        <v>69</v>
      </c>
      <c r="AW4" s="109" t="s">
        <v>69</v>
      </c>
      <c r="AX4" s="109" t="s">
        <v>69</v>
      </c>
      <c r="AY4" s="109" t="s">
        <v>69</v>
      </c>
      <c r="AZ4" s="109" t="s">
        <v>69</v>
      </c>
      <c r="BA4" s="109" t="s">
        <v>69</v>
      </c>
      <c r="BB4" s="109" t="s">
        <v>69</v>
      </c>
      <c r="BC4" s="29" t="s">
        <v>69</v>
      </c>
      <c r="BD4" s="29" t="s">
        <v>69</v>
      </c>
      <c r="BE4" s="29" t="s">
        <v>69</v>
      </c>
      <c r="BF4" s="29" t="s">
        <v>69</v>
      </c>
      <c r="BG4" s="29" t="s">
        <v>76</v>
      </c>
      <c r="BH4" s="29">
        <v>2500</v>
      </c>
    </row>
    <row r="5" s="29" customFormat="1" customHeight="1" spans="1:64">
      <c r="A5" s="61" t="s">
        <v>60</v>
      </c>
      <c r="B5" s="124" t="s">
        <v>77</v>
      </c>
      <c r="C5" s="33" t="s">
        <v>62</v>
      </c>
      <c r="D5" s="122">
        <v>42877.8020833333</v>
      </c>
      <c r="E5" s="55">
        <v>42878.46875</v>
      </c>
      <c r="F5" s="123" t="s">
        <v>78</v>
      </c>
      <c r="G5" s="57">
        <f t="shared" si="0"/>
        <v>0.666666666700621</v>
      </c>
      <c r="H5" s="29">
        <v>63.29</v>
      </c>
      <c r="I5" s="29">
        <v>202.33</v>
      </c>
      <c r="J5" s="29">
        <v>63.16</v>
      </c>
      <c r="M5" s="29">
        <v>23</v>
      </c>
      <c r="P5" s="29">
        <v>77.73</v>
      </c>
      <c r="Q5" s="28" t="s">
        <v>64</v>
      </c>
      <c r="R5" s="29">
        <v>1000</v>
      </c>
      <c r="S5" s="29" t="s">
        <v>79</v>
      </c>
      <c r="T5" s="29">
        <v>30</v>
      </c>
      <c r="V5" s="29">
        <v>70</v>
      </c>
      <c r="W5" s="29">
        <v>1800</v>
      </c>
      <c r="X5" s="29">
        <v>1800</v>
      </c>
      <c r="Y5" s="29">
        <v>1200</v>
      </c>
      <c r="Z5" s="28" t="s">
        <v>80</v>
      </c>
      <c r="AA5" s="29">
        <v>0</v>
      </c>
      <c r="AE5" s="29">
        <v>12</v>
      </c>
      <c r="AF5" s="29">
        <v>6</v>
      </c>
      <c r="AG5" s="153" t="s">
        <v>81</v>
      </c>
      <c r="AH5" s="150">
        <v>42886</v>
      </c>
      <c r="AI5" s="154" t="s">
        <v>82</v>
      </c>
      <c r="AJ5" s="155" t="s">
        <v>83</v>
      </c>
      <c r="AK5" s="29">
        <v>319.3</v>
      </c>
      <c r="AL5" s="29">
        <v>322.2</v>
      </c>
      <c r="AM5" s="28">
        <f t="shared" si="1"/>
        <v>2.89999999999998</v>
      </c>
      <c r="AN5" s="29">
        <v>276.4</v>
      </c>
      <c r="AO5" s="29">
        <v>291.6</v>
      </c>
      <c r="AP5" s="28">
        <f t="shared" si="2"/>
        <v>15.2</v>
      </c>
      <c r="AQ5" s="109" t="s">
        <v>69</v>
      </c>
      <c r="AR5" s="110" t="s">
        <v>69</v>
      </c>
      <c r="AS5" s="109" t="s">
        <v>69</v>
      </c>
      <c r="AT5" s="109" t="s">
        <v>69</v>
      </c>
      <c r="AU5" s="109" t="s">
        <v>69</v>
      </c>
      <c r="AV5" s="109" t="s">
        <v>69</v>
      </c>
      <c r="AW5" s="109" t="s">
        <v>69</v>
      </c>
      <c r="AX5" s="109" t="s">
        <v>69</v>
      </c>
      <c r="AY5" s="109" t="s">
        <v>69</v>
      </c>
      <c r="AZ5" s="109" t="s">
        <v>69</v>
      </c>
      <c r="BA5" s="109" t="s">
        <v>69</v>
      </c>
      <c r="BB5" s="109" t="s">
        <v>69</v>
      </c>
      <c r="BC5" s="181"/>
      <c r="BD5" s="181"/>
      <c r="BE5" s="181"/>
      <c r="BF5" s="181"/>
      <c r="BG5" s="181"/>
      <c r="BH5" s="181"/>
      <c r="BI5" s="181"/>
      <c r="BJ5" s="181"/>
      <c r="BK5" s="181"/>
      <c r="BL5" s="181"/>
    </row>
    <row r="6" s="117" customFormat="1" customHeight="1" spans="1:54">
      <c r="A6" s="125" t="s">
        <v>60</v>
      </c>
      <c r="B6" s="126">
        <v>33</v>
      </c>
      <c r="C6" s="127"/>
      <c r="D6" s="128">
        <v>42879.3680555556</v>
      </c>
      <c r="E6" s="129">
        <v>42879.4375</v>
      </c>
      <c r="F6" s="130" t="s">
        <v>69</v>
      </c>
      <c r="G6" s="131">
        <f t="shared" si="0"/>
        <v>0.0694444444015971</v>
      </c>
      <c r="H6" s="117">
        <v>62.49</v>
      </c>
      <c r="I6" s="117">
        <v>203.45</v>
      </c>
      <c r="J6" s="117">
        <v>88.42</v>
      </c>
      <c r="Q6" s="145" t="s">
        <v>64</v>
      </c>
      <c r="R6" s="117">
        <v>1000</v>
      </c>
      <c r="S6" s="117" t="s">
        <v>84</v>
      </c>
      <c r="T6" s="117">
        <v>28</v>
      </c>
      <c r="U6" s="117">
        <v>32.5</v>
      </c>
      <c r="V6" s="117">
        <v>70</v>
      </c>
      <c r="W6" s="117">
        <v>2000</v>
      </c>
      <c r="X6" s="117">
        <v>1800</v>
      </c>
      <c r="Y6" s="117">
        <v>1200</v>
      </c>
      <c r="Z6" s="145" t="s">
        <v>85</v>
      </c>
      <c r="AA6" s="117">
        <v>0</v>
      </c>
      <c r="AE6" s="117">
        <v>12</v>
      </c>
      <c r="AF6" s="117">
        <v>6</v>
      </c>
      <c r="AG6" s="156" t="s">
        <v>86</v>
      </c>
      <c r="AH6" s="157"/>
      <c r="AI6" s="158" t="s">
        <v>87</v>
      </c>
      <c r="AJ6" s="159"/>
      <c r="AK6" s="117">
        <v>326.2</v>
      </c>
      <c r="AL6" s="117" t="s">
        <v>69</v>
      </c>
      <c r="AM6" s="145" t="s">
        <v>69</v>
      </c>
      <c r="AN6" s="117">
        <v>305.6</v>
      </c>
      <c r="AO6" s="117" t="s">
        <v>69</v>
      </c>
      <c r="AP6" s="145" t="s">
        <v>69</v>
      </c>
      <c r="AQ6" s="174" t="s">
        <v>69</v>
      </c>
      <c r="AR6" s="175" t="s">
        <v>69</v>
      </c>
      <c r="AS6" s="175"/>
      <c r="AT6" s="175"/>
      <c r="AU6" s="175"/>
      <c r="AV6" s="175"/>
      <c r="AW6" s="175"/>
      <c r="AX6" s="175"/>
      <c r="AY6" s="175"/>
      <c r="AZ6" s="175"/>
      <c r="BA6" s="175"/>
      <c r="BB6" s="175"/>
    </row>
    <row r="7" s="29" customFormat="1" customHeight="1" spans="1:64">
      <c r="A7" s="61" t="s">
        <v>60</v>
      </c>
      <c r="B7" s="124" t="s">
        <v>88</v>
      </c>
      <c r="C7" s="33" t="s">
        <v>62</v>
      </c>
      <c r="D7" s="122">
        <v>42880.4583333333</v>
      </c>
      <c r="E7" s="132">
        <v>42881</v>
      </c>
      <c r="F7" s="123" t="s">
        <v>89</v>
      </c>
      <c r="G7" s="57">
        <f t="shared" si="0"/>
        <v>0.541666666700621</v>
      </c>
      <c r="H7" s="81">
        <v>62.49</v>
      </c>
      <c r="I7" s="81">
        <v>203.45</v>
      </c>
      <c r="J7" s="81">
        <v>88.42</v>
      </c>
      <c r="Q7" s="28" t="s">
        <v>64</v>
      </c>
      <c r="R7" s="29">
        <v>1000</v>
      </c>
      <c r="S7" s="29" t="s">
        <v>90</v>
      </c>
      <c r="T7" s="29">
        <v>28</v>
      </c>
      <c r="U7" s="29">
        <v>29.4</v>
      </c>
      <c r="V7" s="29">
        <v>70</v>
      </c>
      <c r="Z7" s="28" t="s">
        <v>85</v>
      </c>
      <c r="AA7" s="29">
        <v>25</v>
      </c>
      <c r="AG7" s="29" t="s">
        <v>91</v>
      </c>
      <c r="AH7" s="150">
        <v>42888</v>
      </c>
      <c r="AI7" s="154" t="s">
        <v>82</v>
      </c>
      <c r="AJ7" s="152" t="s">
        <v>92</v>
      </c>
      <c r="AK7" s="29">
        <v>326.2</v>
      </c>
      <c r="AL7" s="29">
        <v>329.3</v>
      </c>
      <c r="AM7" s="28">
        <f t="shared" si="1"/>
        <v>3.10000000000002</v>
      </c>
      <c r="AN7" s="29">
        <v>305.6</v>
      </c>
      <c r="AO7" s="29">
        <v>322.8</v>
      </c>
      <c r="AP7" s="28">
        <f t="shared" si="2"/>
        <v>17.2</v>
      </c>
      <c r="AQ7" s="109" t="s">
        <v>69</v>
      </c>
      <c r="AR7" s="110">
        <v>240</v>
      </c>
      <c r="AS7" s="109" t="s">
        <v>69</v>
      </c>
      <c r="AT7" s="109" t="s">
        <v>69</v>
      </c>
      <c r="AU7" s="109" t="s">
        <v>69</v>
      </c>
      <c r="AV7" s="109" t="s">
        <v>69</v>
      </c>
      <c r="AW7" s="109" t="s">
        <v>69</v>
      </c>
      <c r="AX7" s="109" t="s">
        <v>69</v>
      </c>
      <c r="AY7" s="109" t="s">
        <v>69</v>
      </c>
      <c r="AZ7" s="109" t="s">
        <v>69</v>
      </c>
      <c r="BA7" s="109" t="s">
        <v>69</v>
      </c>
      <c r="BB7" s="109" t="s">
        <v>69</v>
      </c>
      <c r="BC7" s="181"/>
      <c r="BD7" s="181"/>
      <c r="BE7" s="181"/>
      <c r="BF7" s="181"/>
      <c r="BG7" s="181"/>
      <c r="BH7" s="181"/>
      <c r="BI7" s="181"/>
      <c r="BJ7" s="181"/>
      <c r="BK7" s="181"/>
      <c r="BL7" s="181"/>
    </row>
    <row r="8" s="29" customFormat="1" customHeight="1" spans="1:60">
      <c r="A8" s="60" t="s">
        <v>60</v>
      </c>
      <c r="B8" s="74" t="s">
        <v>93</v>
      </c>
      <c r="C8" s="33" t="s">
        <v>62</v>
      </c>
      <c r="D8" s="122">
        <v>42881.3611111111</v>
      </c>
      <c r="E8" s="55">
        <v>42881.75</v>
      </c>
      <c r="F8" s="123" t="s">
        <v>94</v>
      </c>
      <c r="G8" s="57">
        <f t="shared" si="0"/>
        <v>0.388888888897782</v>
      </c>
      <c r="H8" s="29">
        <v>60.82</v>
      </c>
      <c r="I8" s="29">
        <v>201.34</v>
      </c>
      <c r="J8" s="29">
        <v>62.78</v>
      </c>
      <c r="K8" s="29">
        <v>1200</v>
      </c>
      <c r="M8" s="29">
        <v>15</v>
      </c>
      <c r="Q8" s="28" t="s">
        <v>64</v>
      </c>
      <c r="R8" s="29">
        <v>1000</v>
      </c>
      <c r="S8" s="29" t="s">
        <v>95</v>
      </c>
      <c r="T8" s="29">
        <v>28</v>
      </c>
      <c r="U8" s="29">
        <v>29.4</v>
      </c>
      <c r="V8" s="29">
        <v>70</v>
      </c>
      <c r="W8" s="29">
        <v>2200</v>
      </c>
      <c r="Z8" s="28" t="s">
        <v>80</v>
      </c>
      <c r="AA8" s="29">
        <v>25</v>
      </c>
      <c r="AG8" s="29" t="s">
        <v>96</v>
      </c>
      <c r="AH8" s="150">
        <v>42886</v>
      </c>
      <c r="AI8" s="151" t="s">
        <v>68</v>
      </c>
      <c r="AJ8" s="155"/>
      <c r="AK8" s="29">
        <v>327.1</v>
      </c>
      <c r="AL8" s="29">
        <v>328.8</v>
      </c>
      <c r="AM8" s="28">
        <f t="shared" si="1"/>
        <v>1.69999999999999</v>
      </c>
      <c r="AN8" s="29">
        <v>332.6</v>
      </c>
      <c r="AO8" s="29">
        <v>343.6</v>
      </c>
      <c r="AP8" s="28">
        <f t="shared" si="2"/>
        <v>11</v>
      </c>
      <c r="AQ8" s="109" t="s">
        <v>69</v>
      </c>
      <c r="AR8" s="110">
        <v>241</v>
      </c>
      <c r="AS8" s="109" t="s">
        <v>69</v>
      </c>
      <c r="AT8" s="109" t="s">
        <v>69</v>
      </c>
      <c r="AU8" s="109" t="s">
        <v>69</v>
      </c>
      <c r="AV8" s="109" t="s">
        <v>69</v>
      </c>
      <c r="AW8" s="109" t="s">
        <v>69</v>
      </c>
      <c r="AX8" s="109" t="s">
        <v>69</v>
      </c>
      <c r="AY8" s="109" t="s">
        <v>69</v>
      </c>
      <c r="AZ8" s="109" t="s">
        <v>69</v>
      </c>
      <c r="BA8" s="109" t="s">
        <v>69</v>
      </c>
      <c r="BB8" s="109" t="s">
        <v>69</v>
      </c>
      <c r="BC8" s="29" t="s">
        <v>97</v>
      </c>
      <c r="BD8" s="29">
        <v>3300</v>
      </c>
      <c r="BE8" s="29" t="s">
        <v>98</v>
      </c>
      <c r="BF8" s="29">
        <v>3300</v>
      </c>
      <c r="BG8" s="29" t="s">
        <v>98</v>
      </c>
      <c r="BH8" s="29">
        <v>9224</v>
      </c>
    </row>
    <row r="9" s="29" customFormat="1" customHeight="1" spans="1:64">
      <c r="A9" s="61" t="s">
        <v>60</v>
      </c>
      <c r="B9" s="124" t="s">
        <v>99</v>
      </c>
      <c r="C9" s="33" t="s">
        <v>62</v>
      </c>
      <c r="D9" s="122">
        <v>42882.3611111111</v>
      </c>
      <c r="E9" s="132">
        <v>42883.0277777778</v>
      </c>
      <c r="F9" s="123" t="s">
        <v>100</v>
      </c>
      <c r="G9" s="57">
        <f t="shared" si="0"/>
        <v>0.666666666700621</v>
      </c>
      <c r="H9" s="29">
        <v>63.07</v>
      </c>
      <c r="I9" s="29">
        <v>199.45</v>
      </c>
      <c r="J9" s="29">
        <v>66.03</v>
      </c>
      <c r="M9" s="29">
        <v>12</v>
      </c>
      <c r="Q9" s="28" t="s">
        <v>64</v>
      </c>
      <c r="R9" s="29">
        <v>1000</v>
      </c>
      <c r="S9" s="29" t="s">
        <v>101</v>
      </c>
      <c r="T9" s="29">
        <v>28</v>
      </c>
      <c r="U9" s="29">
        <v>30.7</v>
      </c>
      <c r="V9" s="29">
        <v>70</v>
      </c>
      <c r="W9" s="29">
        <v>1400</v>
      </c>
      <c r="Y9" s="29">
        <v>300</v>
      </c>
      <c r="Z9" s="28" t="s">
        <v>102</v>
      </c>
      <c r="AA9" s="29">
        <v>25</v>
      </c>
      <c r="AG9" s="82" t="s">
        <v>103</v>
      </c>
      <c r="AH9" s="150">
        <v>42888</v>
      </c>
      <c r="AI9" s="154" t="s">
        <v>82</v>
      </c>
      <c r="AJ9" s="160" t="s">
        <v>104</v>
      </c>
      <c r="AK9" s="29">
        <v>321.9</v>
      </c>
      <c r="AL9" s="29">
        <v>325.3</v>
      </c>
      <c r="AM9" s="28">
        <f t="shared" si="1"/>
        <v>3.40000000000003</v>
      </c>
      <c r="AN9" s="29">
        <v>302</v>
      </c>
      <c r="AO9" s="29">
        <v>320.8</v>
      </c>
      <c r="AP9" s="28">
        <f t="shared" si="2"/>
        <v>18.8</v>
      </c>
      <c r="AQ9" s="109" t="s">
        <v>69</v>
      </c>
      <c r="AR9" s="110">
        <v>242</v>
      </c>
      <c r="AS9" s="109" t="s">
        <v>69</v>
      </c>
      <c r="AT9" s="109" t="s">
        <v>69</v>
      </c>
      <c r="AU9" s="109" t="s">
        <v>69</v>
      </c>
      <c r="AV9" s="109" t="s">
        <v>69</v>
      </c>
      <c r="AW9" s="109" t="s">
        <v>69</v>
      </c>
      <c r="AX9" s="109" t="s">
        <v>69</v>
      </c>
      <c r="AY9" s="109" t="s">
        <v>69</v>
      </c>
      <c r="AZ9" s="109" t="s">
        <v>69</v>
      </c>
      <c r="BA9" s="109" t="s">
        <v>69</v>
      </c>
      <c r="BB9" s="109" t="s">
        <v>69</v>
      </c>
      <c r="BC9" s="81" t="s">
        <v>105</v>
      </c>
      <c r="BD9" s="29" t="s">
        <v>69</v>
      </c>
      <c r="BE9" s="81" t="s">
        <v>106</v>
      </c>
      <c r="BF9" s="29" t="s">
        <v>69</v>
      </c>
      <c r="BG9" s="81" t="s">
        <v>105</v>
      </c>
      <c r="BH9" s="81" t="s">
        <v>69</v>
      </c>
      <c r="BI9" s="181"/>
      <c r="BJ9" s="181"/>
      <c r="BK9" s="181"/>
      <c r="BL9" s="181"/>
    </row>
    <row r="10" s="29" customFormat="1" customHeight="1" spans="1:63">
      <c r="A10" s="60" t="s">
        <v>60</v>
      </c>
      <c r="B10" s="74" t="s">
        <v>107</v>
      </c>
      <c r="C10" s="33" t="s">
        <v>62</v>
      </c>
      <c r="D10" s="122">
        <v>42883.3611111111</v>
      </c>
      <c r="E10" s="132">
        <v>42883.8333333333</v>
      </c>
      <c r="F10" s="123" t="s">
        <v>108</v>
      </c>
      <c r="G10" s="57">
        <f t="shared" si="0"/>
        <v>0.472222222197161</v>
      </c>
      <c r="H10" s="29">
        <v>63.97</v>
      </c>
      <c r="I10" s="29">
        <v>197.52</v>
      </c>
      <c r="J10" s="29">
        <v>63.07</v>
      </c>
      <c r="M10" s="29">
        <v>15</v>
      </c>
      <c r="Q10" s="28" t="s">
        <v>64</v>
      </c>
      <c r="R10" s="29">
        <v>1000</v>
      </c>
      <c r="S10" s="29" t="s">
        <v>74</v>
      </c>
      <c r="T10" s="29">
        <v>28</v>
      </c>
      <c r="U10" s="29">
        <v>30.8</v>
      </c>
      <c r="V10" s="29">
        <v>70</v>
      </c>
      <c r="W10" s="29">
        <v>2300</v>
      </c>
      <c r="Z10" s="28" t="s">
        <v>109</v>
      </c>
      <c r="AG10" s="161" t="s">
        <v>110</v>
      </c>
      <c r="AH10" s="150">
        <v>42886</v>
      </c>
      <c r="AI10" s="151" t="s">
        <v>68</v>
      </c>
      <c r="AJ10" s="155" t="s">
        <v>111</v>
      </c>
      <c r="AK10" s="29">
        <v>319</v>
      </c>
      <c r="AL10" s="29">
        <v>321.1</v>
      </c>
      <c r="AM10" s="28">
        <f t="shared" si="1"/>
        <v>2.10000000000002</v>
      </c>
      <c r="AN10" s="29">
        <v>286.6</v>
      </c>
      <c r="AO10" s="29">
        <v>298.2</v>
      </c>
      <c r="AP10" s="28">
        <f t="shared" si="2"/>
        <v>11.6</v>
      </c>
      <c r="AQ10" s="109" t="s">
        <v>69</v>
      </c>
      <c r="AR10" s="110">
        <v>242</v>
      </c>
      <c r="AS10" s="109" t="s">
        <v>69</v>
      </c>
      <c r="AT10" s="109" t="s">
        <v>69</v>
      </c>
      <c r="AU10" s="109" t="s">
        <v>69</v>
      </c>
      <c r="AV10" s="109" t="s">
        <v>69</v>
      </c>
      <c r="AW10" s="109" t="s">
        <v>69</v>
      </c>
      <c r="AX10" s="109" t="s">
        <v>69</v>
      </c>
      <c r="AY10" s="109" t="s">
        <v>69</v>
      </c>
      <c r="AZ10" s="109" t="s">
        <v>69</v>
      </c>
      <c r="BA10" s="109" t="s">
        <v>69</v>
      </c>
      <c r="BB10" s="109" t="s">
        <v>69</v>
      </c>
      <c r="BC10" s="29" t="s">
        <v>76</v>
      </c>
      <c r="BD10" s="29">
        <v>6300</v>
      </c>
      <c r="BE10" s="29" t="s">
        <v>112</v>
      </c>
      <c r="BF10" s="29">
        <v>7600</v>
      </c>
      <c r="BG10" s="29" t="s">
        <v>113</v>
      </c>
      <c r="BH10" s="29">
        <v>360</v>
      </c>
      <c r="BI10" s="29" t="s">
        <v>114</v>
      </c>
      <c r="BJ10" s="29">
        <v>0</v>
      </c>
      <c r="BK10" s="29" t="s">
        <v>68</v>
      </c>
    </row>
    <row r="11" s="29" customFormat="1" customHeight="1" spans="1:64">
      <c r="A11" s="61" t="s">
        <v>60</v>
      </c>
      <c r="B11" s="124" t="s">
        <v>115</v>
      </c>
      <c r="C11" s="81" t="s">
        <v>62</v>
      </c>
      <c r="D11" s="133">
        <v>42884.3611111111</v>
      </c>
      <c r="E11" s="55">
        <v>42885.3333333333</v>
      </c>
      <c r="F11" s="123" t="s">
        <v>116</v>
      </c>
      <c r="G11" s="57">
        <f t="shared" si="0"/>
        <v>0.972222222197161</v>
      </c>
      <c r="H11" s="29">
        <v>65.37</v>
      </c>
      <c r="I11" s="29">
        <v>195.44</v>
      </c>
      <c r="J11" s="29">
        <v>71.18</v>
      </c>
      <c r="L11" s="29">
        <v>5.6</v>
      </c>
      <c r="O11" s="29">
        <v>207.86</v>
      </c>
      <c r="Q11" s="28" t="s">
        <v>64</v>
      </c>
      <c r="R11" s="29">
        <v>1000</v>
      </c>
      <c r="S11" s="29" t="s">
        <v>117</v>
      </c>
      <c r="T11" s="29">
        <v>28</v>
      </c>
      <c r="U11" s="29">
        <v>30.6</v>
      </c>
      <c r="V11" s="29">
        <v>70</v>
      </c>
      <c r="W11" s="29">
        <v>1800</v>
      </c>
      <c r="Z11" s="28" t="s">
        <v>118</v>
      </c>
      <c r="AG11" s="162" t="s">
        <v>119</v>
      </c>
      <c r="AH11" s="163"/>
      <c r="AI11" s="154" t="s">
        <v>82</v>
      </c>
      <c r="AJ11" s="164" t="s">
        <v>120</v>
      </c>
      <c r="AK11" s="29">
        <v>319.7</v>
      </c>
      <c r="AL11" s="29" t="s">
        <v>69</v>
      </c>
      <c r="AM11" s="29" t="s">
        <v>69</v>
      </c>
      <c r="AN11" s="29">
        <v>285</v>
      </c>
      <c r="AO11" s="29" t="s">
        <v>69</v>
      </c>
      <c r="AP11" s="29" t="s">
        <v>69</v>
      </c>
      <c r="AQ11" s="109" t="s">
        <v>69</v>
      </c>
      <c r="AR11" s="110" t="s">
        <v>69</v>
      </c>
      <c r="AS11" s="109" t="s">
        <v>69</v>
      </c>
      <c r="AT11" s="109" t="s">
        <v>69</v>
      </c>
      <c r="AU11" s="109" t="s">
        <v>69</v>
      </c>
      <c r="AV11" s="109" t="s">
        <v>69</v>
      </c>
      <c r="AW11" s="109" t="s">
        <v>69</v>
      </c>
      <c r="AX11" s="109" t="s">
        <v>69</v>
      </c>
      <c r="AY11" s="109" t="s">
        <v>69</v>
      </c>
      <c r="AZ11" s="109" t="s">
        <v>69</v>
      </c>
      <c r="BA11" s="109" t="s">
        <v>69</v>
      </c>
      <c r="BB11" s="109" t="s">
        <v>69</v>
      </c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</row>
    <row r="12" s="29" customFormat="1" customHeight="1" spans="1:58">
      <c r="A12" s="60" t="s">
        <v>60</v>
      </c>
      <c r="B12" s="74" t="s">
        <v>121</v>
      </c>
      <c r="C12" s="29" t="s">
        <v>62</v>
      </c>
      <c r="D12" s="122">
        <v>42889.4027777778</v>
      </c>
      <c r="E12" s="132">
        <v>42890.0416666667</v>
      </c>
      <c r="F12" s="123" t="s">
        <v>122</v>
      </c>
      <c r="G12" s="57">
        <f t="shared" si="0"/>
        <v>0.638888888897782</v>
      </c>
      <c r="H12" s="29">
        <v>64.33</v>
      </c>
      <c r="I12" s="29">
        <v>215</v>
      </c>
      <c r="J12" s="29">
        <v>69.45</v>
      </c>
      <c r="M12" s="29">
        <v>7</v>
      </c>
      <c r="P12" s="29">
        <v>71.96</v>
      </c>
      <c r="Q12" s="28" t="s">
        <v>64</v>
      </c>
      <c r="R12" s="29">
        <v>1000</v>
      </c>
      <c r="S12" s="29" t="s">
        <v>123</v>
      </c>
      <c r="T12" s="29">
        <v>28</v>
      </c>
      <c r="U12" s="29">
        <v>42</v>
      </c>
      <c r="V12" s="29">
        <v>70</v>
      </c>
      <c r="W12" s="29">
        <v>3800</v>
      </c>
      <c r="X12" s="29">
        <v>200</v>
      </c>
      <c r="Y12" s="29">
        <v>400</v>
      </c>
      <c r="Z12" s="28" t="s">
        <v>124</v>
      </c>
      <c r="AA12" s="29">
        <v>25</v>
      </c>
      <c r="AB12" s="29">
        <v>20</v>
      </c>
      <c r="AG12" s="165" t="s">
        <v>125</v>
      </c>
      <c r="AH12" s="92">
        <v>42900</v>
      </c>
      <c r="AI12" s="151" t="s">
        <v>68</v>
      </c>
      <c r="AJ12" s="94" t="s">
        <v>126</v>
      </c>
      <c r="AK12" s="29">
        <v>325.8</v>
      </c>
      <c r="AL12" s="29">
        <v>328.7</v>
      </c>
      <c r="AM12" s="28">
        <f t="shared" ref="AM12:AM26" si="3">AL12-AK12</f>
        <v>2.89999999999998</v>
      </c>
      <c r="AN12" s="29">
        <v>312.2</v>
      </c>
      <c r="AO12" s="29">
        <v>328.8</v>
      </c>
      <c r="AP12" s="28">
        <f t="shared" ref="AP12:AP26" si="4">AO12-AN12</f>
        <v>16.6</v>
      </c>
      <c r="AQ12" s="109" t="s">
        <v>69</v>
      </c>
      <c r="AR12" s="110">
        <v>238</v>
      </c>
      <c r="AS12" s="109" t="s">
        <v>69</v>
      </c>
      <c r="AT12" s="109" t="s">
        <v>69</v>
      </c>
      <c r="AU12" s="109" t="s">
        <v>69</v>
      </c>
      <c r="AV12" s="109" t="s">
        <v>69</v>
      </c>
      <c r="AW12" s="109" t="s">
        <v>69</v>
      </c>
      <c r="AX12" s="109" t="s">
        <v>69</v>
      </c>
      <c r="AY12" s="109" t="s">
        <v>69</v>
      </c>
      <c r="AZ12" s="109" t="s">
        <v>69</v>
      </c>
      <c r="BA12" s="109" t="s">
        <v>69</v>
      </c>
      <c r="BB12" s="109" t="s">
        <v>69</v>
      </c>
      <c r="BC12" s="29" t="s">
        <v>98</v>
      </c>
      <c r="BD12" s="29">
        <v>3887</v>
      </c>
      <c r="BE12" s="29" t="s">
        <v>127</v>
      </c>
      <c r="BF12" s="29">
        <v>5640</v>
      </c>
    </row>
    <row r="13" s="118" customFormat="1" customHeight="1" spans="1:16379">
      <c r="A13" s="66" t="s">
        <v>128</v>
      </c>
      <c r="B13" s="67"/>
      <c r="C13" s="68"/>
      <c r="D13" s="68"/>
      <c r="E13" s="68"/>
      <c r="F13" s="69"/>
      <c r="G13" s="68"/>
      <c r="H13" s="68"/>
      <c r="I13" s="68"/>
      <c r="J13" s="68"/>
      <c r="AH13" s="166"/>
      <c r="AQ13" s="176"/>
      <c r="AR13" s="177"/>
      <c r="AS13" s="177"/>
      <c r="AT13" s="177"/>
      <c r="AU13" s="177"/>
      <c r="AV13" s="177"/>
      <c r="AW13" s="177"/>
      <c r="XEY13" s="183"/>
    </row>
    <row r="14" s="29" customFormat="1" customHeight="1" spans="1:58">
      <c r="A14" s="60" t="s">
        <v>60</v>
      </c>
      <c r="B14" s="74" t="s">
        <v>129</v>
      </c>
      <c r="C14" s="29" t="s">
        <v>62</v>
      </c>
      <c r="D14" s="122">
        <v>42894.7708333333</v>
      </c>
      <c r="E14" s="132">
        <v>42895.5208333333</v>
      </c>
      <c r="F14" s="123" t="s">
        <v>130</v>
      </c>
      <c r="G14" s="57">
        <f t="shared" ref="G14:G26" si="5">E14-D14</f>
        <v>0.75</v>
      </c>
      <c r="H14" s="29">
        <v>58.14</v>
      </c>
      <c r="I14" s="29">
        <v>195.83</v>
      </c>
      <c r="J14" s="29">
        <v>52.36</v>
      </c>
      <c r="K14" s="29">
        <v>2200</v>
      </c>
      <c r="L14" s="29">
        <v>5.5</v>
      </c>
      <c r="M14" s="29">
        <v>27</v>
      </c>
      <c r="N14" s="29">
        <v>64.7</v>
      </c>
      <c r="O14" s="29">
        <v>197.44</v>
      </c>
      <c r="P14" s="29">
        <v>71.77</v>
      </c>
      <c r="Q14" s="28" t="s">
        <v>64</v>
      </c>
      <c r="R14" s="29">
        <v>1000</v>
      </c>
      <c r="S14" s="29" t="s">
        <v>131</v>
      </c>
      <c r="T14" s="29">
        <v>28</v>
      </c>
      <c r="U14" s="29">
        <v>30.2</v>
      </c>
      <c r="V14" s="29">
        <v>70</v>
      </c>
      <c r="W14" s="29">
        <v>2600</v>
      </c>
      <c r="X14" s="29">
        <v>1800</v>
      </c>
      <c r="Y14" s="29">
        <v>1200</v>
      </c>
      <c r="Z14" s="28" t="s">
        <v>124</v>
      </c>
      <c r="AA14" s="29">
        <v>50</v>
      </c>
      <c r="AB14" s="29">
        <v>20</v>
      </c>
      <c r="AD14" s="29">
        <v>8</v>
      </c>
      <c r="AE14" s="29">
        <v>18</v>
      </c>
      <c r="AF14" s="29">
        <v>6</v>
      </c>
      <c r="AG14" s="29" t="s">
        <v>132</v>
      </c>
      <c r="AH14" s="92">
        <v>42900</v>
      </c>
      <c r="AI14" s="151" t="s">
        <v>68</v>
      </c>
      <c r="AJ14" s="94" t="s">
        <v>133</v>
      </c>
      <c r="AK14" s="29">
        <v>324.15</v>
      </c>
      <c r="AL14" s="29">
        <v>327.9</v>
      </c>
      <c r="AM14" s="28">
        <f t="shared" si="3"/>
        <v>3.75</v>
      </c>
      <c r="AN14" s="29">
        <v>312.8</v>
      </c>
      <c r="AO14" s="29">
        <v>334</v>
      </c>
      <c r="AP14" s="28">
        <f t="shared" si="4"/>
        <v>21.2</v>
      </c>
      <c r="AQ14" s="109" t="s">
        <v>69</v>
      </c>
      <c r="AR14" s="110">
        <v>240</v>
      </c>
      <c r="AS14" s="109" t="s">
        <v>69</v>
      </c>
      <c r="AT14" s="109" t="s">
        <v>69</v>
      </c>
      <c r="AU14" s="109" t="s">
        <v>69</v>
      </c>
      <c r="AV14" s="109" t="s">
        <v>69</v>
      </c>
      <c r="AW14" s="109" t="s">
        <v>69</v>
      </c>
      <c r="AX14" s="109" t="s">
        <v>69</v>
      </c>
      <c r="AY14" s="109" t="s">
        <v>69</v>
      </c>
      <c r="AZ14" s="109" t="s">
        <v>69</v>
      </c>
      <c r="BA14" s="109" t="s">
        <v>69</v>
      </c>
      <c r="BB14" s="109" t="s">
        <v>69</v>
      </c>
      <c r="BC14" s="29" t="s">
        <v>113</v>
      </c>
      <c r="BD14" s="29">
        <v>0</v>
      </c>
      <c r="BE14" s="29" t="s">
        <v>76</v>
      </c>
      <c r="BF14" s="29">
        <v>450</v>
      </c>
    </row>
    <row r="15" s="29" customFormat="1" customHeight="1" spans="1:56">
      <c r="A15" s="60" t="s">
        <v>60</v>
      </c>
      <c r="B15" s="74" t="s">
        <v>134</v>
      </c>
      <c r="C15" s="29" t="s">
        <v>62</v>
      </c>
      <c r="D15" s="122">
        <v>42896.7777777778</v>
      </c>
      <c r="E15" s="132">
        <v>42897.5277777778</v>
      </c>
      <c r="F15" s="123" t="s">
        <v>135</v>
      </c>
      <c r="G15" s="57">
        <f t="shared" si="5"/>
        <v>0.75</v>
      </c>
      <c r="H15" s="29">
        <v>66.11</v>
      </c>
      <c r="I15" s="29">
        <v>208.64</v>
      </c>
      <c r="J15" s="29">
        <v>62.52</v>
      </c>
      <c r="M15" s="29">
        <v>15</v>
      </c>
      <c r="Q15" s="28" t="s">
        <v>64</v>
      </c>
      <c r="R15" s="29">
        <v>1000</v>
      </c>
      <c r="S15" s="29" t="s">
        <v>136</v>
      </c>
      <c r="T15" s="29">
        <v>28</v>
      </c>
      <c r="U15" s="29">
        <v>29.4</v>
      </c>
      <c r="V15" s="29">
        <v>70</v>
      </c>
      <c r="W15" s="29">
        <v>3000</v>
      </c>
      <c r="Z15" s="28" t="s">
        <v>137</v>
      </c>
      <c r="AA15" s="29">
        <v>25</v>
      </c>
      <c r="AG15" s="29" t="s">
        <v>138</v>
      </c>
      <c r="AH15" s="92">
        <v>42900</v>
      </c>
      <c r="AI15" s="93" t="s">
        <v>68</v>
      </c>
      <c r="AJ15" s="94" t="s">
        <v>139</v>
      </c>
      <c r="AK15" s="29">
        <v>322.3</v>
      </c>
      <c r="AL15" s="29">
        <v>326.4</v>
      </c>
      <c r="AM15" s="28">
        <f t="shared" si="3"/>
        <v>4.09999999999997</v>
      </c>
      <c r="AN15" s="29">
        <v>290.2</v>
      </c>
      <c r="AO15" s="29">
        <v>311</v>
      </c>
      <c r="AP15" s="28">
        <f t="shared" si="4"/>
        <v>20.8</v>
      </c>
      <c r="AQ15" s="109" t="s">
        <v>69</v>
      </c>
      <c r="AR15" s="110">
        <v>241</v>
      </c>
      <c r="AS15" s="109" t="s">
        <v>69</v>
      </c>
      <c r="AT15" s="109" t="s">
        <v>69</v>
      </c>
      <c r="AU15" s="109" t="s">
        <v>69</v>
      </c>
      <c r="AV15" s="109" t="s">
        <v>69</v>
      </c>
      <c r="AW15" s="109" t="s">
        <v>69</v>
      </c>
      <c r="AX15" s="109" t="s">
        <v>69</v>
      </c>
      <c r="AY15" s="109" t="s">
        <v>69</v>
      </c>
      <c r="AZ15" s="109" t="s">
        <v>69</v>
      </c>
      <c r="BA15" s="109" t="s">
        <v>69</v>
      </c>
      <c r="BB15" s="109" t="s">
        <v>69</v>
      </c>
      <c r="BC15" s="29" t="s">
        <v>98</v>
      </c>
      <c r="BD15" s="29">
        <v>4500</v>
      </c>
    </row>
    <row r="16" s="29" customFormat="1" customHeight="1" spans="1:64">
      <c r="A16" s="51" t="s">
        <v>140</v>
      </c>
      <c r="B16" s="74" t="s">
        <v>141</v>
      </c>
      <c r="C16" s="29" t="s">
        <v>142</v>
      </c>
      <c r="D16" s="122">
        <v>42897.6875</v>
      </c>
      <c r="E16" s="132">
        <v>42898.3958333333</v>
      </c>
      <c r="F16" s="123" t="s">
        <v>143</v>
      </c>
      <c r="G16" s="57">
        <f t="shared" si="5"/>
        <v>0.708333333299379</v>
      </c>
      <c r="H16" s="29">
        <v>64.85</v>
      </c>
      <c r="I16" s="29">
        <v>204.58</v>
      </c>
      <c r="J16" s="29">
        <v>69.77</v>
      </c>
      <c r="M16" s="29">
        <v>7</v>
      </c>
      <c r="Q16" s="28" t="s">
        <v>64</v>
      </c>
      <c r="R16" s="29">
        <v>680</v>
      </c>
      <c r="S16" s="29" t="s">
        <v>117</v>
      </c>
      <c r="T16" s="29">
        <v>28</v>
      </c>
      <c r="U16" s="29">
        <v>28</v>
      </c>
      <c r="V16" s="29">
        <v>70</v>
      </c>
      <c r="W16" s="29">
        <v>3000</v>
      </c>
      <c r="Z16" s="28" t="s">
        <v>144</v>
      </c>
      <c r="AA16" s="85">
        <v>25</v>
      </c>
      <c r="AB16" s="29">
        <v>5</v>
      </c>
      <c r="AG16" s="29" t="s">
        <v>145</v>
      </c>
      <c r="AH16" s="92">
        <v>42899</v>
      </c>
      <c r="AI16" s="93" t="s">
        <v>68</v>
      </c>
      <c r="AJ16" s="94"/>
      <c r="AK16" s="29">
        <v>210.7</v>
      </c>
      <c r="AL16" s="29">
        <v>213.7</v>
      </c>
      <c r="AM16" s="28">
        <f t="shared" si="3"/>
        <v>3</v>
      </c>
      <c r="AN16" s="29">
        <v>182.8</v>
      </c>
      <c r="AO16" s="29">
        <v>196.4</v>
      </c>
      <c r="AP16" s="28">
        <f t="shared" si="4"/>
        <v>13.6</v>
      </c>
      <c r="AQ16" s="109" t="s">
        <v>69</v>
      </c>
      <c r="AR16" s="110">
        <v>240</v>
      </c>
      <c r="AS16" s="109" t="s">
        <v>69</v>
      </c>
      <c r="AT16" s="109" t="s">
        <v>69</v>
      </c>
      <c r="AU16" s="109" t="s">
        <v>69</v>
      </c>
      <c r="AV16" s="109" t="s">
        <v>69</v>
      </c>
      <c r="AW16" s="109" t="s">
        <v>69</v>
      </c>
      <c r="AX16" s="109" t="s">
        <v>69</v>
      </c>
      <c r="AY16" s="109" t="s">
        <v>69</v>
      </c>
      <c r="AZ16" s="109" t="s">
        <v>69</v>
      </c>
      <c r="BA16" s="109" t="s">
        <v>69</v>
      </c>
      <c r="BB16" s="109" t="s">
        <v>69</v>
      </c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</row>
    <row r="17" s="29" customFormat="1" customHeight="1" spans="1:64">
      <c r="A17" s="61" t="s">
        <v>60</v>
      </c>
      <c r="B17" s="124" t="s">
        <v>146</v>
      </c>
      <c r="C17" s="29" t="s">
        <v>62</v>
      </c>
      <c r="D17" s="122">
        <v>42898.6875</v>
      </c>
      <c r="E17" s="132">
        <v>42899.4375</v>
      </c>
      <c r="F17" s="123" t="s">
        <v>147</v>
      </c>
      <c r="G17" s="57">
        <f t="shared" si="5"/>
        <v>0.75</v>
      </c>
      <c r="H17" s="29">
        <v>65.1</v>
      </c>
      <c r="I17" s="29">
        <v>205</v>
      </c>
      <c r="J17" s="29">
        <v>66.55</v>
      </c>
      <c r="M17" s="29">
        <v>14</v>
      </c>
      <c r="Q17" s="28" t="s">
        <v>64</v>
      </c>
      <c r="R17" s="29">
        <v>1000</v>
      </c>
      <c r="S17" s="29" t="s">
        <v>148</v>
      </c>
      <c r="T17" s="29">
        <v>28</v>
      </c>
      <c r="U17" s="29">
        <v>30.2</v>
      </c>
      <c r="V17" s="29">
        <v>70</v>
      </c>
      <c r="W17" s="29">
        <v>2200</v>
      </c>
      <c r="Z17" s="28" t="s">
        <v>149</v>
      </c>
      <c r="AG17" s="29" t="s">
        <v>138</v>
      </c>
      <c r="AH17" s="92">
        <v>42900</v>
      </c>
      <c r="AI17" s="96" t="s">
        <v>82</v>
      </c>
      <c r="AJ17" s="94" t="s">
        <v>150</v>
      </c>
      <c r="AK17" s="29">
        <v>327.1</v>
      </c>
      <c r="AL17" s="29">
        <v>331</v>
      </c>
      <c r="AM17" s="28">
        <f t="shared" si="3"/>
        <v>3.89999999999998</v>
      </c>
      <c r="AN17" s="29">
        <v>324.6</v>
      </c>
      <c r="AO17" s="29">
        <v>346</v>
      </c>
      <c r="AP17" s="28">
        <f t="shared" si="4"/>
        <v>21.4</v>
      </c>
      <c r="AQ17" s="109" t="s">
        <v>69</v>
      </c>
      <c r="AR17" s="110">
        <v>241</v>
      </c>
      <c r="AS17" s="110" t="s">
        <v>69</v>
      </c>
      <c r="AT17" s="110" t="s">
        <v>69</v>
      </c>
      <c r="AU17" s="110" t="s">
        <v>69</v>
      </c>
      <c r="AV17" s="110" t="s">
        <v>69</v>
      </c>
      <c r="AW17" s="110" t="s">
        <v>69</v>
      </c>
      <c r="AX17" s="110" t="s">
        <v>69</v>
      </c>
      <c r="AY17" s="110" t="s">
        <v>69</v>
      </c>
      <c r="AZ17" s="110" t="s">
        <v>69</v>
      </c>
      <c r="BA17" s="110" t="s">
        <v>69</v>
      </c>
      <c r="BB17" s="110" t="s">
        <v>69</v>
      </c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</row>
    <row r="18" s="29" customFormat="1" customHeight="1" spans="1:56">
      <c r="A18" s="60" t="s">
        <v>60</v>
      </c>
      <c r="B18" s="74" t="s">
        <v>151</v>
      </c>
      <c r="C18" s="29" t="s">
        <v>62</v>
      </c>
      <c r="D18" s="122">
        <v>42899.7777777778</v>
      </c>
      <c r="E18" s="132">
        <v>42900.4444444444</v>
      </c>
      <c r="F18" s="123" t="s">
        <v>152</v>
      </c>
      <c r="G18" s="57">
        <f t="shared" si="5"/>
        <v>0.666666666598758</v>
      </c>
      <c r="H18" s="29">
        <v>65.25</v>
      </c>
      <c r="I18" s="29">
        <v>205.86</v>
      </c>
      <c r="J18" s="29">
        <v>75.95</v>
      </c>
      <c r="Q18" s="28" t="s">
        <v>64</v>
      </c>
      <c r="R18" s="29">
        <v>1000</v>
      </c>
      <c r="S18" s="29" t="s">
        <v>153</v>
      </c>
      <c r="T18" s="29">
        <v>28</v>
      </c>
      <c r="U18" s="29">
        <v>31</v>
      </c>
      <c r="V18" s="29">
        <v>70</v>
      </c>
      <c r="W18" s="29">
        <v>2900</v>
      </c>
      <c r="Z18" s="28" t="s">
        <v>149</v>
      </c>
      <c r="AA18" s="29">
        <v>25</v>
      </c>
      <c r="AH18" s="92">
        <v>42905</v>
      </c>
      <c r="AI18" s="93" t="s">
        <v>68</v>
      </c>
      <c r="AJ18" s="94" t="s">
        <v>154</v>
      </c>
      <c r="AK18" s="29">
        <v>321.8</v>
      </c>
      <c r="AL18" s="29">
        <v>325.55</v>
      </c>
      <c r="AM18" s="28">
        <f t="shared" si="3"/>
        <v>3.75</v>
      </c>
      <c r="AN18" s="29">
        <v>294.2</v>
      </c>
      <c r="AO18" s="29">
        <v>313.4</v>
      </c>
      <c r="AP18" s="28">
        <f t="shared" si="4"/>
        <v>19.2</v>
      </c>
      <c r="AQ18" s="109" t="s">
        <v>69</v>
      </c>
      <c r="AR18" s="110">
        <v>240</v>
      </c>
      <c r="AS18" s="110" t="s">
        <v>69</v>
      </c>
      <c r="AT18" s="110" t="s">
        <v>69</v>
      </c>
      <c r="AU18" s="110" t="s">
        <v>69</v>
      </c>
      <c r="AV18" s="110" t="s">
        <v>69</v>
      </c>
      <c r="AW18" s="110" t="s">
        <v>69</v>
      </c>
      <c r="AX18" s="110" t="s">
        <v>69</v>
      </c>
      <c r="AY18" s="110" t="s">
        <v>69</v>
      </c>
      <c r="AZ18" s="110" t="s">
        <v>69</v>
      </c>
      <c r="BA18" s="110" t="s">
        <v>69</v>
      </c>
      <c r="BB18" s="110" t="s">
        <v>69</v>
      </c>
      <c r="BC18" s="29" t="s">
        <v>155</v>
      </c>
      <c r="BD18" s="29">
        <v>0</v>
      </c>
    </row>
    <row r="19" s="29" customFormat="1" customHeight="1" spans="1:62">
      <c r="A19" s="60" t="s">
        <v>60</v>
      </c>
      <c r="B19" s="74" t="s">
        <v>61</v>
      </c>
      <c r="C19" s="29" t="s">
        <v>62</v>
      </c>
      <c r="D19" s="122">
        <v>42900.75</v>
      </c>
      <c r="E19" s="132">
        <v>42901.4166666667</v>
      </c>
      <c r="F19" s="123" t="s">
        <v>156</v>
      </c>
      <c r="G19" s="57">
        <f t="shared" si="5"/>
        <v>0.666666666700621</v>
      </c>
      <c r="H19" s="29">
        <v>64.71</v>
      </c>
      <c r="I19" s="29">
        <v>200.26</v>
      </c>
      <c r="J19" s="29">
        <v>73.94</v>
      </c>
      <c r="Q19" s="28" t="s">
        <v>64</v>
      </c>
      <c r="R19" s="29">
        <v>1000</v>
      </c>
      <c r="S19" s="29" t="s">
        <v>157</v>
      </c>
      <c r="T19" s="29">
        <v>28</v>
      </c>
      <c r="U19" s="29">
        <v>31.2</v>
      </c>
      <c r="V19" s="29">
        <v>70</v>
      </c>
      <c r="W19" s="29">
        <v>2600</v>
      </c>
      <c r="Z19" s="28" t="s">
        <v>158</v>
      </c>
      <c r="AB19" s="29">
        <v>2</v>
      </c>
      <c r="AH19" s="92">
        <v>42920</v>
      </c>
      <c r="AI19" s="93" t="s">
        <v>68</v>
      </c>
      <c r="AJ19" s="94" t="s">
        <v>159</v>
      </c>
      <c r="AK19" s="29">
        <v>320.95</v>
      </c>
      <c r="AL19" s="29">
        <v>324.8</v>
      </c>
      <c r="AM19" s="28">
        <f t="shared" si="3"/>
        <v>3.85000000000002</v>
      </c>
      <c r="AN19" s="29">
        <v>297.6</v>
      </c>
      <c r="AO19" s="29">
        <v>316.8</v>
      </c>
      <c r="AP19" s="28">
        <f t="shared" si="4"/>
        <v>19.2</v>
      </c>
      <c r="AQ19" s="109" t="s">
        <v>69</v>
      </c>
      <c r="AR19" s="110">
        <v>239</v>
      </c>
      <c r="AS19" s="110" t="s">
        <v>69</v>
      </c>
      <c r="AT19" s="110" t="s">
        <v>69</v>
      </c>
      <c r="AU19" s="110" t="s">
        <v>69</v>
      </c>
      <c r="AV19" s="110" t="s">
        <v>69</v>
      </c>
      <c r="AW19" s="110" t="s">
        <v>69</v>
      </c>
      <c r="AX19" s="110" t="s">
        <v>69</v>
      </c>
      <c r="AY19" s="110" t="s">
        <v>69</v>
      </c>
      <c r="AZ19" s="110" t="s">
        <v>69</v>
      </c>
      <c r="BA19" s="110" t="s">
        <v>69</v>
      </c>
      <c r="BB19" s="110" t="s">
        <v>69</v>
      </c>
      <c r="BC19" s="28" t="s">
        <v>160</v>
      </c>
      <c r="BD19" s="28">
        <v>0</v>
      </c>
      <c r="BE19" s="28" t="s">
        <v>98</v>
      </c>
      <c r="BF19" s="28">
        <v>5694</v>
      </c>
      <c r="BG19" s="28" t="s">
        <v>114</v>
      </c>
      <c r="BH19" s="28">
        <v>0</v>
      </c>
      <c r="BI19" s="28" t="s">
        <v>98</v>
      </c>
      <c r="BJ19" s="29">
        <v>6400</v>
      </c>
    </row>
    <row r="20" s="29" customFormat="1" customHeight="1" spans="1:54">
      <c r="A20" s="61" t="s">
        <v>60</v>
      </c>
      <c r="B20" s="124" t="s">
        <v>161</v>
      </c>
      <c r="C20" s="29" t="s">
        <v>62</v>
      </c>
      <c r="D20" s="122">
        <v>42901.7430555556</v>
      </c>
      <c r="E20" s="132">
        <v>42902.4097222222</v>
      </c>
      <c r="F20" s="123" t="s">
        <v>162</v>
      </c>
      <c r="G20" s="57">
        <f t="shared" si="5"/>
        <v>0.666666666598758</v>
      </c>
      <c r="H20" s="29">
        <v>64.24</v>
      </c>
      <c r="I20" s="29">
        <v>195.98</v>
      </c>
      <c r="J20" s="29">
        <v>72.36</v>
      </c>
      <c r="Q20" s="28" t="s">
        <v>64</v>
      </c>
      <c r="R20" s="29">
        <v>1000</v>
      </c>
      <c r="S20" s="29" t="s">
        <v>163</v>
      </c>
      <c r="T20" s="29">
        <v>28</v>
      </c>
      <c r="U20" s="29">
        <v>31.5</v>
      </c>
      <c r="V20" s="29">
        <v>70</v>
      </c>
      <c r="W20" s="29">
        <v>2600</v>
      </c>
      <c r="Z20" s="28" t="s">
        <v>158</v>
      </c>
      <c r="AA20" s="29">
        <v>25</v>
      </c>
      <c r="AH20" s="92">
        <v>42920</v>
      </c>
      <c r="AI20" s="96" t="s">
        <v>82</v>
      </c>
      <c r="AJ20" s="94" t="s">
        <v>164</v>
      </c>
      <c r="AK20" s="29">
        <v>327.45</v>
      </c>
      <c r="AL20" s="29">
        <v>331.2</v>
      </c>
      <c r="AM20" s="28">
        <f t="shared" si="3"/>
        <v>3.75</v>
      </c>
      <c r="AN20" s="29">
        <v>328.8</v>
      </c>
      <c r="AO20" s="29">
        <v>348.4</v>
      </c>
      <c r="AP20" s="28">
        <f t="shared" si="4"/>
        <v>19.6</v>
      </c>
      <c r="AQ20" s="109" t="s">
        <v>69</v>
      </c>
      <c r="AR20" s="110">
        <v>239</v>
      </c>
      <c r="AS20" s="110" t="s">
        <v>69</v>
      </c>
      <c r="AT20" s="110" t="s">
        <v>69</v>
      </c>
      <c r="AU20" s="110" t="s">
        <v>69</v>
      </c>
      <c r="AV20" s="110" t="s">
        <v>69</v>
      </c>
      <c r="AW20" s="110" t="s">
        <v>69</v>
      </c>
      <c r="AX20" s="110" t="s">
        <v>69</v>
      </c>
      <c r="AY20" s="110" t="s">
        <v>69</v>
      </c>
      <c r="AZ20" s="110" t="s">
        <v>69</v>
      </c>
      <c r="BA20" s="110" t="s">
        <v>69</v>
      </c>
      <c r="BB20" s="110" t="s">
        <v>69</v>
      </c>
    </row>
    <row r="21" s="30" customFormat="1" customHeight="1" spans="1:64">
      <c r="A21" s="51" t="s">
        <v>140</v>
      </c>
      <c r="B21" s="74" t="s">
        <v>165</v>
      </c>
      <c r="C21" s="30" t="s">
        <v>142</v>
      </c>
      <c r="D21" s="134">
        <v>42903.7152777778</v>
      </c>
      <c r="E21" s="63">
        <v>42904.4652777778</v>
      </c>
      <c r="F21" s="135" t="s">
        <v>166</v>
      </c>
      <c r="G21" s="65">
        <f t="shared" si="5"/>
        <v>0.75</v>
      </c>
      <c r="H21" s="30">
        <v>65.14</v>
      </c>
      <c r="I21" s="30">
        <v>196.13</v>
      </c>
      <c r="J21" s="30">
        <v>77.33</v>
      </c>
      <c r="L21" s="30">
        <v>5</v>
      </c>
      <c r="O21" s="30">
        <v>215.89</v>
      </c>
      <c r="Q21" s="30" t="s">
        <v>64</v>
      </c>
      <c r="R21" s="30">
        <v>680</v>
      </c>
      <c r="S21" s="30" t="s">
        <v>167</v>
      </c>
      <c r="T21" s="30">
        <v>28</v>
      </c>
      <c r="U21" s="30">
        <v>28</v>
      </c>
      <c r="V21" s="30">
        <v>70</v>
      </c>
      <c r="W21" s="30">
        <v>2600</v>
      </c>
      <c r="Z21" s="34" t="s">
        <v>168</v>
      </c>
      <c r="AA21" s="30">
        <v>25</v>
      </c>
      <c r="AF21" s="30">
        <v>6</v>
      </c>
      <c r="AG21" s="30" t="s">
        <v>138</v>
      </c>
      <c r="AH21" s="92">
        <v>42905</v>
      </c>
      <c r="AI21" s="93" t="s">
        <v>68</v>
      </c>
      <c r="AJ21" s="167"/>
      <c r="AK21" s="30">
        <v>209.4</v>
      </c>
      <c r="AL21" s="30">
        <v>212.6</v>
      </c>
      <c r="AM21" s="34">
        <f t="shared" si="3"/>
        <v>3.19999999999999</v>
      </c>
      <c r="AN21" s="30">
        <v>183.2</v>
      </c>
      <c r="AO21" s="30">
        <v>197.8</v>
      </c>
      <c r="AP21" s="34">
        <f t="shared" si="4"/>
        <v>14.6</v>
      </c>
      <c r="AQ21" s="113" t="s">
        <v>69</v>
      </c>
      <c r="AR21" s="112">
        <v>240</v>
      </c>
      <c r="AS21" s="112" t="s">
        <v>69</v>
      </c>
      <c r="AT21" s="112" t="s">
        <v>69</v>
      </c>
      <c r="AU21" s="112" t="s">
        <v>69</v>
      </c>
      <c r="AV21" s="112" t="s">
        <v>69</v>
      </c>
      <c r="AW21" s="112" t="s">
        <v>69</v>
      </c>
      <c r="AX21" s="112" t="s">
        <v>69</v>
      </c>
      <c r="AY21" s="112" t="s">
        <v>69</v>
      </c>
      <c r="AZ21" s="112" t="s">
        <v>69</v>
      </c>
      <c r="BA21" s="112" t="s">
        <v>69</v>
      </c>
      <c r="BB21" s="112" t="s">
        <v>69</v>
      </c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</row>
    <row r="22" s="53" customFormat="1" customHeight="1" spans="1:64">
      <c r="A22" s="60" t="s">
        <v>60</v>
      </c>
      <c r="B22" s="74" t="s">
        <v>169</v>
      </c>
      <c r="C22" s="53" t="s">
        <v>170</v>
      </c>
      <c r="D22" s="136">
        <v>42904.75</v>
      </c>
      <c r="E22" s="137">
        <v>42905.4166666667</v>
      </c>
      <c r="F22" s="138" t="s">
        <v>171</v>
      </c>
      <c r="G22" s="57">
        <f t="shared" si="5"/>
        <v>0.666666666700621</v>
      </c>
      <c r="H22" s="53">
        <v>65.43</v>
      </c>
      <c r="I22" s="53">
        <v>211.06</v>
      </c>
      <c r="J22" s="53">
        <v>71.18</v>
      </c>
      <c r="Q22" s="28" t="s">
        <v>64</v>
      </c>
      <c r="R22" s="53">
        <v>800</v>
      </c>
      <c r="S22" s="53" t="s">
        <v>172</v>
      </c>
      <c r="T22" s="53">
        <v>28</v>
      </c>
      <c r="U22" s="53">
        <v>31</v>
      </c>
      <c r="V22" s="53">
        <v>70</v>
      </c>
      <c r="W22" s="53">
        <v>2200</v>
      </c>
      <c r="Z22" s="28" t="s">
        <v>173</v>
      </c>
      <c r="AG22" s="53" t="s">
        <v>174</v>
      </c>
      <c r="AH22" s="92">
        <v>42912</v>
      </c>
      <c r="AI22" s="93" t="s">
        <v>68</v>
      </c>
      <c r="AJ22" s="168" t="s">
        <v>175</v>
      </c>
      <c r="AK22" s="53">
        <v>266.2</v>
      </c>
      <c r="AL22" s="53">
        <v>269.55</v>
      </c>
      <c r="AM22" s="28">
        <f t="shared" si="3"/>
        <v>3.35000000000002</v>
      </c>
      <c r="AN22" s="53">
        <v>293.2</v>
      </c>
      <c r="AO22" s="53">
        <v>308.4</v>
      </c>
      <c r="AP22" s="28">
        <f t="shared" si="4"/>
        <v>15.2</v>
      </c>
      <c r="AQ22" s="109" t="s">
        <v>69</v>
      </c>
      <c r="AR22" s="178">
        <v>241</v>
      </c>
      <c r="AS22" s="110" t="s">
        <v>69</v>
      </c>
      <c r="AT22" s="110" t="s">
        <v>69</v>
      </c>
      <c r="AU22" s="110" t="s">
        <v>69</v>
      </c>
      <c r="AV22" s="110" t="s">
        <v>69</v>
      </c>
      <c r="AW22" s="110" t="s">
        <v>69</v>
      </c>
      <c r="AX22" s="110" t="s">
        <v>69</v>
      </c>
      <c r="AY22" s="110" t="s">
        <v>69</v>
      </c>
      <c r="AZ22" s="110" t="s">
        <v>69</v>
      </c>
      <c r="BA22" s="110" t="s">
        <v>69</v>
      </c>
      <c r="BB22" s="110" t="s">
        <v>69</v>
      </c>
      <c r="BC22" s="53" t="s">
        <v>68</v>
      </c>
      <c r="BD22" s="53">
        <v>1750</v>
      </c>
      <c r="BE22" s="53" t="s">
        <v>114</v>
      </c>
      <c r="BF22" s="53">
        <v>0</v>
      </c>
      <c r="BG22" s="53" t="s">
        <v>68</v>
      </c>
      <c r="BI22" s="53" t="s">
        <v>98</v>
      </c>
      <c r="BJ22" s="53">
        <v>14000</v>
      </c>
      <c r="BK22" s="53" t="s">
        <v>98</v>
      </c>
      <c r="BL22" s="53">
        <v>10265</v>
      </c>
    </row>
    <row r="23" s="53" customFormat="1" customHeight="1" spans="1:59">
      <c r="A23" s="60" t="s">
        <v>60</v>
      </c>
      <c r="B23" s="74" t="s">
        <v>176</v>
      </c>
      <c r="C23" s="53" t="s">
        <v>177</v>
      </c>
      <c r="D23" s="136">
        <v>42905.7430555556</v>
      </c>
      <c r="E23" s="137">
        <v>42906.4097222222</v>
      </c>
      <c r="F23" s="138" t="s">
        <v>178</v>
      </c>
      <c r="G23" s="57">
        <f t="shared" si="5"/>
        <v>0.666666666598758</v>
      </c>
      <c r="H23" s="53">
        <v>64.06</v>
      </c>
      <c r="I23" s="53">
        <v>202.15</v>
      </c>
      <c r="J23" s="53">
        <v>73.25</v>
      </c>
      <c r="Q23" s="28" t="s">
        <v>64</v>
      </c>
      <c r="R23" s="53">
        <v>800</v>
      </c>
      <c r="S23" s="53" t="s">
        <v>179</v>
      </c>
      <c r="T23" s="53">
        <v>28</v>
      </c>
      <c r="U23" s="53">
        <v>29</v>
      </c>
      <c r="V23" s="53">
        <v>70</v>
      </c>
      <c r="W23" s="53">
        <v>2200</v>
      </c>
      <c r="Z23" s="28" t="s">
        <v>173</v>
      </c>
      <c r="AA23" s="53">
        <v>25</v>
      </c>
      <c r="AB23" s="53">
        <v>2</v>
      </c>
      <c r="AH23" s="92">
        <v>42912</v>
      </c>
      <c r="AI23" s="93" t="s">
        <v>68</v>
      </c>
      <c r="AJ23" s="168" t="s">
        <v>180</v>
      </c>
      <c r="AK23" s="53">
        <v>270.6</v>
      </c>
      <c r="AL23" s="53">
        <v>274.1</v>
      </c>
      <c r="AM23" s="28">
        <f t="shared" si="3"/>
        <v>3.5</v>
      </c>
      <c r="AN23" s="53">
        <v>251.4</v>
      </c>
      <c r="AO23" s="53">
        <v>266.8</v>
      </c>
      <c r="AP23" s="28">
        <f t="shared" si="4"/>
        <v>15.4</v>
      </c>
      <c r="AQ23" s="109" t="s">
        <v>69</v>
      </c>
      <c r="AR23" s="178">
        <v>240</v>
      </c>
      <c r="AS23" s="110" t="s">
        <v>69</v>
      </c>
      <c r="AT23" s="110" t="s">
        <v>69</v>
      </c>
      <c r="AU23" s="110" t="s">
        <v>69</v>
      </c>
      <c r="AV23" s="110" t="s">
        <v>69</v>
      </c>
      <c r="AW23" s="110" t="s">
        <v>69</v>
      </c>
      <c r="AX23" s="110" t="s">
        <v>69</v>
      </c>
      <c r="AY23" s="110" t="s">
        <v>69</v>
      </c>
      <c r="AZ23" s="110" t="s">
        <v>69</v>
      </c>
      <c r="BA23" s="110" t="s">
        <v>69</v>
      </c>
      <c r="BB23" s="110" t="s">
        <v>69</v>
      </c>
      <c r="BC23" s="53" t="s">
        <v>68</v>
      </c>
      <c r="BE23" s="53" t="s">
        <v>181</v>
      </c>
      <c r="BF23" s="53">
        <v>11900</v>
      </c>
      <c r="BG23" s="53" t="s">
        <v>68</v>
      </c>
    </row>
    <row r="24" s="53" customFormat="1" customHeight="1" spans="1:62">
      <c r="A24" s="60" t="s">
        <v>60</v>
      </c>
      <c r="B24" s="74" t="s">
        <v>182</v>
      </c>
      <c r="C24" s="53" t="s">
        <v>62</v>
      </c>
      <c r="D24" s="136">
        <v>42906.7986111111</v>
      </c>
      <c r="E24" s="137">
        <v>42907.4652777778</v>
      </c>
      <c r="F24" s="138" t="s">
        <v>183</v>
      </c>
      <c r="G24" s="57">
        <f t="shared" si="5"/>
        <v>0.666666666700621</v>
      </c>
      <c r="H24" s="53">
        <v>64.32</v>
      </c>
      <c r="I24" s="53">
        <v>200.99</v>
      </c>
      <c r="J24" s="53">
        <v>74</v>
      </c>
      <c r="Q24" s="28" t="s">
        <v>64</v>
      </c>
      <c r="R24" s="53">
        <v>1000</v>
      </c>
      <c r="S24" s="53" t="s">
        <v>184</v>
      </c>
      <c r="T24" s="53">
        <v>28</v>
      </c>
      <c r="U24" s="53">
        <v>32.9</v>
      </c>
      <c r="V24" s="53">
        <v>70</v>
      </c>
      <c r="W24" s="53">
        <v>2200</v>
      </c>
      <c r="Z24" s="28" t="s">
        <v>158</v>
      </c>
      <c r="AA24" s="53">
        <v>25</v>
      </c>
      <c r="AB24" s="53">
        <v>3</v>
      </c>
      <c r="AH24" s="92">
        <v>42912</v>
      </c>
      <c r="AI24" s="93" t="s">
        <v>68</v>
      </c>
      <c r="AJ24" s="53" t="s">
        <v>185</v>
      </c>
      <c r="AK24" s="53">
        <v>321.8</v>
      </c>
      <c r="AL24" s="53">
        <v>325.6</v>
      </c>
      <c r="AM24" s="28">
        <f t="shared" si="3"/>
        <v>3.80000000000001</v>
      </c>
      <c r="AN24" s="53">
        <v>281.8</v>
      </c>
      <c r="AO24" s="53">
        <v>300.8</v>
      </c>
      <c r="AP24" s="28">
        <f t="shared" si="4"/>
        <v>19</v>
      </c>
      <c r="AQ24" s="109" t="s">
        <v>69</v>
      </c>
      <c r="AR24" s="178">
        <v>239</v>
      </c>
      <c r="AS24" s="110" t="s">
        <v>69</v>
      </c>
      <c r="AT24" s="110" t="s">
        <v>69</v>
      </c>
      <c r="AU24" s="110" t="s">
        <v>69</v>
      </c>
      <c r="AV24" s="110" t="s">
        <v>69</v>
      </c>
      <c r="AW24" s="110" t="s">
        <v>69</v>
      </c>
      <c r="AX24" s="110" t="s">
        <v>69</v>
      </c>
      <c r="AY24" s="110" t="s">
        <v>69</v>
      </c>
      <c r="AZ24" s="110" t="s">
        <v>69</v>
      </c>
      <c r="BA24" s="110" t="s">
        <v>69</v>
      </c>
      <c r="BB24" s="110" t="s">
        <v>69</v>
      </c>
      <c r="BC24" s="53" t="s">
        <v>186</v>
      </c>
      <c r="BD24" s="53">
        <v>24070</v>
      </c>
      <c r="BE24" s="53" t="s">
        <v>98</v>
      </c>
      <c r="BF24" s="53">
        <v>981</v>
      </c>
      <c r="BG24" s="53" t="s">
        <v>187</v>
      </c>
      <c r="BH24" s="53">
        <v>0</v>
      </c>
      <c r="BI24" s="53" t="s">
        <v>114</v>
      </c>
      <c r="BJ24" s="53">
        <v>0</v>
      </c>
    </row>
    <row r="25" s="29" customFormat="1" customHeight="1" spans="1:60">
      <c r="A25" s="60" t="s">
        <v>60</v>
      </c>
      <c r="B25" s="74" t="s">
        <v>188</v>
      </c>
      <c r="C25" s="29" t="s">
        <v>62</v>
      </c>
      <c r="D25" s="122">
        <v>42908.7430555556</v>
      </c>
      <c r="E25" s="132">
        <v>42909.4097222222</v>
      </c>
      <c r="F25" s="123" t="s">
        <v>189</v>
      </c>
      <c r="G25" s="57">
        <f t="shared" si="5"/>
        <v>0.666666666598758</v>
      </c>
      <c r="H25" s="29">
        <v>63.51</v>
      </c>
      <c r="I25" s="29">
        <v>194.65</v>
      </c>
      <c r="J25" s="29">
        <v>76.91</v>
      </c>
      <c r="O25" s="29">
        <v>202.98</v>
      </c>
      <c r="Q25" s="28" t="s">
        <v>64</v>
      </c>
      <c r="R25" s="29">
        <v>1000</v>
      </c>
      <c r="S25" s="29" t="s">
        <v>190</v>
      </c>
      <c r="T25" s="29">
        <v>28</v>
      </c>
      <c r="U25" s="29">
        <v>31.7</v>
      </c>
      <c r="V25" s="29">
        <v>70</v>
      </c>
      <c r="W25" s="29">
        <v>2600</v>
      </c>
      <c r="Y25" s="29">
        <v>100</v>
      </c>
      <c r="Z25" s="28" t="s">
        <v>158</v>
      </c>
      <c r="AH25" s="92">
        <v>42920</v>
      </c>
      <c r="AI25" s="93" t="s">
        <v>68</v>
      </c>
      <c r="AJ25" s="94" t="s">
        <v>191</v>
      </c>
      <c r="AK25" s="29">
        <v>328.2</v>
      </c>
      <c r="AL25" s="29">
        <v>331.9</v>
      </c>
      <c r="AM25" s="28">
        <f t="shared" si="3"/>
        <v>3.69999999999999</v>
      </c>
      <c r="AN25" s="29">
        <v>340.2</v>
      </c>
      <c r="AO25" s="29">
        <v>359.4</v>
      </c>
      <c r="AP25" s="28">
        <f t="shared" si="4"/>
        <v>19.2</v>
      </c>
      <c r="AQ25" s="109" t="s">
        <v>69</v>
      </c>
      <c r="AR25" s="110">
        <v>240</v>
      </c>
      <c r="AS25" s="110" t="s">
        <v>69</v>
      </c>
      <c r="AT25" s="110" t="s">
        <v>69</v>
      </c>
      <c r="AU25" s="110" t="s">
        <v>69</v>
      </c>
      <c r="AV25" s="110" t="s">
        <v>69</v>
      </c>
      <c r="AW25" s="110" t="s">
        <v>69</v>
      </c>
      <c r="AX25" s="110" t="s">
        <v>69</v>
      </c>
      <c r="AY25" s="110" t="s">
        <v>69</v>
      </c>
      <c r="AZ25" s="110" t="s">
        <v>69</v>
      </c>
      <c r="BA25" s="110" t="s">
        <v>69</v>
      </c>
      <c r="BB25" s="110" t="s">
        <v>69</v>
      </c>
      <c r="BC25" s="29" t="s">
        <v>192</v>
      </c>
      <c r="BD25" s="29">
        <v>5700</v>
      </c>
      <c r="BE25" s="29" t="s">
        <v>76</v>
      </c>
      <c r="BF25" s="29">
        <v>2000</v>
      </c>
      <c r="BG25" s="29" t="s">
        <v>114</v>
      </c>
      <c r="BH25" s="29">
        <v>0</v>
      </c>
    </row>
    <row r="26" s="29" customFormat="1" customHeight="1" spans="1:64">
      <c r="A26" s="51" t="s">
        <v>193</v>
      </c>
      <c r="B26" s="74" t="s">
        <v>69</v>
      </c>
      <c r="C26" s="29" t="s">
        <v>194</v>
      </c>
      <c r="D26" s="122">
        <v>42909.6736111111</v>
      </c>
      <c r="E26" s="132">
        <v>42910.3402777778</v>
      </c>
      <c r="F26" s="123" t="s">
        <v>195</v>
      </c>
      <c r="G26" s="57">
        <f t="shared" si="5"/>
        <v>0.666666666678793</v>
      </c>
      <c r="H26" s="29">
        <v>64.47</v>
      </c>
      <c r="I26" s="29">
        <v>198.35</v>
      </c>
      <c r="J26" s="29">
        <v>76.96</v>
      </c>
      <c r="Q26" s="28" t="s">
        <v>64</v>
      </c>
      <c r="R26" s="29">
        <v>900</v>
      </c>
      <c r="S26" s="29" t="s">
        <v>196</v>
      </c>
      <c r="T26" s="29">
        <v>28</v>
      </c>
      <c r="U26" s="29">
        <v>31</v>
      </c>
      <c r="V26" s="29">
        <v>70</v>
      </c>
      <c r="W26" s="29">
        <v>2600</v>
      </c>
      <c r="Z26" s="28" t="s">
        <v>197</v>
      </c>
      <c r="AG26" s="29" t="s">
        <v>198</v>
      </c>
      <c r="AH26" s="92">
        <v>42915</v>
      </c>
      <c r="AI26" s="93" t="s">
        <v>68</v>
      </c>
      <c r="AJ26" s="94" t="s">
        <v>199</v>
      </c>
      <c r="AK26" s="29">
        <v>270.6</v>
      </c>
      <c r="AL26" s="29">
        <v>273.8</v>
      </c>
      <c r="AM26" s="28">
        <f t="shared" si="3"/>
        <v>3.19999999999999</v>
      </c>
      <c r="AN26" s="29">
        <v>297.6</v>
      </c>
      <c r="AO26" s="29">
        <v>314.8</v>
      </c>
      <c r="AP26" s="28">
        <f t="shared" si="4"/>
        <v>17.2</v>
      </c>
      <c r="AQ26" s="109" t="s">
        <v>69</v>
      </c>
      <c r="AR26" s="110">
        <v>240</v>
      </c>
      <c r="AS26" s="110" t="s">
        <v>69</v>
      </c>
      <c r="AT26" s="110" t="s">
        <v>69</v>
      </c>
      <c r="AU26" s="110" t="s">
        <v>69</v>
      </c>
      <c r="AV26" s="110" t="s">
        <v>69</v>
      </c>
      <c r="AW26" s="110" t="s">
        <v>69</v>
      </c>
      <c r="AX26" s="110" t="s">
        <v>69</v>
      </c>
      <c r="AY26" s="110" t="s">
        <v>69</v>
      </c>
      <c r="AZ26" s="110" t="s">
        <v>69</v>
      </c>
      <c r="BA26" s="110" t="s">
        <v>69</v>
      </c>
      <c r="BB26" s="110" t="s">
        <v>69</v>
      </c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</row>
    <row r="27" s="35" customFormat="1" customHeight="1" spans="1:49">
      <c r="A27" s="66" t="s">
        <v>128</v>
      </c>
      <c r="B27" s="67"/>
      <c r="C27" s="68"/>
      <c r="D27" s="68"/>
      <c r="E27" s="68"/>
      <c r="F27" s="69"/>
      <c r="G27" s="68"/>
      <c r="H27" s="68"/>
      <c r="I27" s="68"/>
      <c r="J27" s="68"/>
      <c r="AH27" s="102"/>
      <c r="AI27" s="93"/>
      <c r="AJ27" s="93"/>
      <c r="AQ27" s="115"/>
      <c r="AR27" s="116"/>
      <c r="AS27" s="116"/>
      <c r="AT27" s="116"/>
      <c r="AU27" s="116"/>
      <c r="AV27" s="116"/>
      <c r="AW27" s="116"/>
    </row>
    <row r="28" s="29" customFormat="1" customHeight="1" spans="1:54">
      <c r="A28" s="60" t="s">
        <v>60</v>
      </c>
      <c r="B28" s="74" t="s">
        <v>200</v>
      </c>
      <c r="C28" s="53" t="s">
        <v>177</v>
      </c>
      <c r="D28" s="122">
        <v>42918.7916666667</v>
      </c>
      <c r="E28" s="132">
        <v>42919.4583333333</v>
      </c>
      <c r="F28" s="123" t="s">
        <v>201</v>
      </c>
      <c r="G28" s="57">
        <f t="shared" ref="G28:G44" si="6">E28-D28</f>
        <v>0.666666666598758</v>
      </c>
      <c r="H28" s="29">
        <v>60.55</v>
      </c>
      <c r="I28" s="29">
        <v>187.47</v>
      </c>
      <c r="J28" s="29">
        <v>65.83</v>
      </c>
      <c r="K28" s="29">
        <v>1500</v>
      </c>
      <c r="L28" s="29">
        <v>11</v>
      </c>
      <c r="M28" s="29">
        <v>14</v>
      </c>
      <c r="N28" s="29">
        <v>65.33</v>
      </c>
      <c r="O28" s="29">
        <v>202.01</v>
      </c>
      <c r="P28" s="29">
        <v>73.06</v>
      </c>
      <c r="Q28" s="28" t="s">
        <v>64</v>
      </c>
      <c r="R28" s="29">
        <v>800</v>
      </c>
      <c r="S28" s="29" t="s">
        <v>202</v>
      </c>
      <c r="T28" s="29">
        <v>28</v>
      </c>
      <c r="U28" s="29">
        <v>29</v>
      </c>
      <c r="V28" s="29">
        <v>70</v>
      </c>
      <c r="W28" s="29">
        <v>6000</v>
      </c>
      <c r="X28" s="29">
        <v>1800</v>
      </c>
      <c r="Y28" s="29">
        <v>1200</v>
      </c>
      <c r="Z28" s="28" t="s">
        <v>173</v>
      </c>
      <c r="AA28" s="29">
        <v>75</v>
      </c>
      <c r="AD28" s="29">
        <v>8</v>
      </c>
      <c r="AE28" s="29">
        <v>12</v>
      </c>
      <c r="AF28" s="29">
        <v>6</v>
      </c>
      <c r="AH28" s="92">
        <v>42920</v>
      </c>
      <c r="AI28" s="93" t="s">
        <v>68</v>
      </c>
      <c r="AJ28" s="94"/>
      <c r="AK28" s="29">
        <v>270.9</v>
      </c>
      <c r="AL28" s="29">
        <v>273.9</v>
      </c>
      <c r="AM28" s="28">
        <f t="shared" ref="AM28:AM36" si="7">AL28-AK28</f>
        <v>3</v>
      </c>
      <c r="AN28" s="29">
        <v>253.2</v>
      </c>
      <c r="AO28" s="29">
        <v>268.2</v>
      </c>
      <c r="AP28" s="28">
        <f t="shared" ref="AP28:AP36" si="8">AO28-AN28</f>
        <v>15</v>
      </c>
      <c r="AQ28" s="109" t="s">
        <v>69</v>
      </c>
      <c r="AR28" s="110">
        <v>241</v>
      </c>
      <c r="AS28" s="110" t="s">
        <v>69</v>
      </c>
      <c r="AT28" s="110" t="s">
        <v>69</v>
      </c>
      <c r="AU28" s="110" t="s">
        <v>69</v>
      </c>
      <c r="AV28" s="110" t="s">
        <v>69</v>
      </c>
      <c r="AW28" s="110" t="s">
        <v>69</v>
      </c>
      <c r="AX28" s="110" t="s">
        <v>69</v>
      </c>
      <c r="AY28" s="110" t="s">
        <v>69</v>
      </c>
      <c r="AZ28" s="110" t="s">
        <v>69</v>
      </c>
      <c r="BA28" s="110" t="s">
        <v>69</v>
      </c>
      <c r="BB28" s="110" t="s">
        <v>69</v>
      </c>
    </row>
    <row r="29" s="29" customFormat="1" customHeight="1" spans="1:57">
      <c r="A29" s="60" t="s">
        <v>60</v>
      </c>
      <c r="B29" s="74" t="s">
        <v>107</v>
      </c>
      <c r="C29" s="53" t="s">
        <v>62</v>
      </c>
      <c r="D29" s="122">
        <v>42919.7569444444</v>
      </c>
      <c r="E29" s="132">
        <v>42920.4236111111</v>
      </c>
      <c r="F29" s="123" t="s">
        <v>203</v>
      </c>
      <c r="G29" s="57">
        <f t="shared" si="6"/>
        <v>0.666666666700621</v>
      </c>
      <c r="H29" s="29">
        <v>64.89</v>
      </c>
      <c r="I29" s="29">
        <v>204.22</v>
      </c>
      <c r="J29" s="29">
        <v>71.43</v>
      </c>
      <c r="Q29" s="28" t="s">
        <v>64</v>
      </c>
      <c r="R29" s="29">
        <v>1000</v>
      </c>
      <c r="S29" s="29" t="s">
        <v>204</v>
      </c>
      <c r="T29" s="29">
        <v>28</v>
      </c>
      <c r="U29" s="29">
        <v>31</v>
      </c>
      <c r="V29" s="29">
        <v>70</v>
      </c>
      <c r="W29" s="29">
        <v>2400</v>
      </c>
      <c r="Z29" s="28" t="s">
        <v>158</v>
      </c>
      <c r="AH29" s="92">
        <v>42923</v>
      </c>
      <c r="AI29" s="93" t="s">
        <v>68</v>
      </c>
      <c r="AJ29" s="168" t="s">
        <v>205</v>
      </c>
      <c r="AK29" s="29">
        <v>318.9</v>
      </c>
      <c r="AL29" s="29">
        <v>322.5</v>
      </c>
      <c r="AM29" s="28">
        <f t="shared" si="7"/>
        <v>3.60000000000002</v>
      </c>
      <c r="AN29" s="29">
        <v>286.8</v>
      </c>
      <c r="AO29" s="29">
        <v>305.6</v>
      </c>
      <c r="AP29" s="28">
        <f t="shared" si="8"/>
        <v>18.8</v>
      </c>
      <c r="AQ29" s="109" t="s">
        <v>69</v>
      </c>
      <c r="AR29" s="110">
        <v>239</v>
      </c>
      <c r="AS29" s="110" t="s">
        <v>69</v>
      </c>
      <c r="AT29" s="110" t="s">
        <v>69</v>
      </c>
      <c r="AU29" s="110" t="s">
        <v>69</v>
      </c>
      <c r="AV29" s="110" t="s">
        <v>69</v>
      </c>
      <c r="AW29" s="110" t="s">
        <v>69</v>
      </c>
      <c r="AX29" s="110" t="s">
        <v>69</v>
      </c>
      <c r="AY29" s="110" t="s">
        <v>69</v>
      </c>
      <c r="AZ29" s="110" t="s">
        <v>69</v>
      </c>
      <c r="BA29" s="110" t="s">
        <v>69</v>
      </c>
      <c r="BB29" s="110" t="s">
        <v>69</v>
      </c>
      <c r="BC29" s="29" t="s">
        <v>114</v>
      </c>
      <c r="BD29" s="29">
        <v>0</v>
      </c>
      <c r="BE29" s="29" t="s">
        <v>68</v>
      </c>
    </row>
    <row r="30" s="29" customFormat="1" customHeight="1" spans="1:54">
      <c r="A30" s="60" t="s">
        <v>60</v>
      </c>
      <c r="B30" s="74" t="s">
        <v>206</v>
      </c>
      <c r="C30" s="53" t="s">
        <v>177</v>
      </c>
      <c r="D30" s="122">
        <v>42920.7291666667</v>
      </c>
      <c r="E30" s="132">
        <v>42921.3958333333</v>
      </c>
      <c r="F30" s="123" t="s">
        <v>207</v>
      </c>
      <c r="G30" s="57">
        <f t="shared" si="6"/>
        <v>0.666666666598758</v>
      </c>
      <c r="H30" s="29">
        <v>64.6</v>
      </c>
      <c r="I30" s="29">
        <v>202.45</v>
      </c>
      <c r="J30" s="29">
        <v>71.51</v>
      </c>
      <c r="Q30" s="28" t="s">
        <v>64</v>
      </c>
      <c r="R30" s="29">
        <v>800</v>
      </c>
      <c r="S30" s="29" t="s">
        <v>208</v>
      </c>
      <c r="T30" s="29">
        <v>28</v>
      </c>
      <c r="U30" s="29">
        <v>28.3</v>
      </c>
      <c r="V30" s="29">
        <v>70</v>
      </c>
      <c r="W30" s="29">
        <v>2800</v>
      </c>
      <c r="Z30" s="28" t="s">
        <v>173</v>
      </c>
      <c r="AA30" s="29">
        <v>25</v>
      </c>
      <c r="AB30" s="29">
        <v>3</v>
      </c>
      <c r="AG30" s="29" t="s">
        <v>209</v>
      </c>
      <c r="AH30" s="92">
        <v>42923</v>
      </c>
      <c r="AI30" s="93" t="s">
        <v>68</v>
      </c>
      <c r="AJ30" s="94" t="s">
        <v>210</v>
      </c>
      <c r="AK30" s="29">
        <v>272.9</v>
      </c>
      <c r="AL30" s="29">
        <v>276.3</v>
      </c>
      <c r="AM30" s="28">
        <f t="shared" si="7"/>
        <v>3.40000000000003</v>
      </c>
      <c r="AN30" s="29">
        <v>263.8</v>
      </c>
      <c r="AO30" s="29">
        <v>278.8</v>
      </c>
      <c r="AP30" s="28">
        <f t="shared" si="8"/>
        <v>15</v>
      </c>
      <c r="AQ30" s="109" t="s">
        <v>69</v>
      </c>
      <c r="AR30" s="110">
        <v>240</v>
      </c>
      <c r="AS30" s="110" t="s">
        <v>69</v>
      </c>
      <c r="AT30" s="110" t="s">
        <v>69</v>
      </c>
      <c r="AU30" s="110" t="s">
        <v>69</v>
      </c>
      <c r="AV30" s="110" t="s">
        <v>69</v>
      </c>
      <c r="AW30" s="110" t="s">
        <v>69</v>
      </c>
      <c r="AX30" s="110" t="s">
        <v>69</v>
      </c>
      <c r="AY30" s="110" t="s">
        <v>69</v>
      </c>
      <c r="AZ30" s="110" t="s">
        <v>69</v>
      </c>
      <c r="BA30" s="110" t="s">
        <v>69</v>
      </c>
      <c r="BB30" s="110" t="s">
        <v>69</v>
      </c>
    </row>
    <row r="31" s="29" customFormat="1" customHeight="1" spans="1:54">
      <c r="A31" s="60" t="s">
        <v>60</v>
      </c>
      <c r="B31" s="74" t="s">
        <v>211</v>
      </c>
      <c r="C31" s="53" t="s">
        <v>177</v>
      </c>
      <c r="D31" s="122">
        <v>42922.7361111111</v>
      </c>
      <c r="E31" s="132">
        <v>42923.4027777778</v>
      </c>
      <c r="F31" s="123" t="s">
        <v>212</v>
      </c>
      <c r="G31" s="57">
        <f t="shared" si="6"/>
        <v>0.666666666700621</v>
      </c>
      <c r="H31" s="29">
        <v>63.87</v>
      </c>
      <c r="I31" s="29">
        <v>201.62</v>
      </c>
      <c r="J31" s="29">
        <v>70</v>
      </c>
      <c r="M31" s="29">
        <v>8</v>
      </c>
      <c r="Q31" s="28" t="s">
        <v>64</v>
      </c>
      <c r="R31" s="29">
        <v>800</v>
      </c>
      <c r="S31" s="29" t="s">
        <v>213</v>
      </c>
      <c r="T31" s="29">
        <v>28</v>
      </c>
      <c r="U31" s="29">
        <v>28</v>
      </c>
      <c r="V31" s="29">
        <v>70</v>
      </c>
      <c r="W31" s="29">
        <v>2200</v>
      </c>
      <c r="Y31" s="29">
        <v>100</v>
      </c>
      <c r="Z31" s="28" t="s">
        <v>173</v>
      </c>
      <c r="AA31" s="29">
        <v>25</v>
      </c>
      <c r="AG31" s="29" t="s">
        <v>209</v>
      </c>
      <c r="AH31" s="92">
        <v>42923</v>
      </c>
      <c r="AI31" s="93" t="s">
        <v>68</v>
      </c>
      <c r="AJ31" s="94" t="s">
        <v>214</v>
      </c>
      <c r="AK31" s="29">
        <v>269.3</v>
      </c>
      <c r="AL31" s="29">
        <v>272.7</v>
      </c>
      <c r="AM31" s="28">
        <f t="shared" si="7"/>
        <v>3.39999999999998</v>
      </c>
      <c r="AN31" s="29">
        <v>246</v>
      </c>
      <c r="AO31" s="29">
        <v>261.2</v>
      </c>
      <c r="AP31" s="28">
        <f t="shared" si="8"/>
        <v>15.2</v>
      </c>
      <c r="AQ31" s="109" t="s">
        <v>69</v>
      </c>
      <c r="AR31" s="110">
        <v>240</v>
      </c>
      <c r="AS31" s="110" t="s">
        <v>69</v>
      </c>
      <c r="AT31" s="110" t="s">
        <v>69</v>
      </c>
      <c r="AU31" s="110" t="s">
        <v>69</v>
      </c>
      <c r="AV31" s="110" t="s">
        <v>69</v>
      </c>
      <c r="AW31" s="110" t="s">
        <v>69</v>
      </c>
      <c r="AX31" s="110" t="s">
        <v>69</v>
      </c>
      <c r="AY31" s="110" t="s">
        <v>69</v>
      </c>
      <c r="AZ31" s="110" t="s">
        <v>69</v>
      </c>
      <c r="BA31" s="110" t="s">
        <v>69</v>
      </c>
      <c r="BB31" s="110" t="s">
        <v>69</v>
      </c>
    </row>
    <row r="32" s="29" customFormat="1" customHeight="1" spans="1:54">
      <c r="A32" s="60" t="s">
        <v>60</v>
      </c>
      <c r="B32" s="74" t="s">
        <v>215</v>
      </c>
      <c r="C32" s="53" t="s">
        <v>62</v>
      </c>
      <c r="D32" s="122">
        <v>42924.7569444444</v>
      </c>
      <c r="E32" s="132">
        <v>42925.4236111111</v>
      </c>
      <c r="F32" s="123" t="s">
        <v>216</v>
      </c>
      <c r="G32" s="57">
        <f t="shared" si="6"/>
        <v>0.666666666700621</v>
      </c>
      <c r="H32" s="29">
        <v>64.7</v>
      </c>
      <c r="I32" s="29">
        <v>202.99</v>
      </c>
      <c r="J32" s="29">
        <v>71.79</v>
      </c>
      <c r="L32" s="29">
        <v>1</v>
      </c>
      <c r="Q32" s="28" t="s">
        <v>64</v>
      </c>
      <c r="R32" s="29">
        <v>1000</v>
      </c>
      <c r="S32" s="29" t="s">
        <v>217</v>
      </c>
      <c r="T32" s="29">
        <v>28</v>
      </c>
      <c r="U32" s="29">
        <v>31</v>
      </c>
      <c r="V32" s="29">
        <v>70</v>
      </c>
      <c r="W32" s="29">
        <v>2200</v>
      </c>
      <c r="Y32" s="29">
        <v>100</v>
      </c>
      <c r="Z32" s="28" t="s">
        <v>158</v>
      </c>
      <c r="AG32" s="29" t="s">
        <v>218</v>
      </c>
      <c r="AH32" s="92">
        <v>42929</v>
      </c>
      <c r="AI32" s="93" t="s">
        <v>68</v>
      </c>
      <c r="AJ32" s="94" t="s">
        <v>219</v>
      </c>
      <c r="AK32" s="29">
        <v>323.35</v>
      </c>
      <c r="AL32" s="29">
        <v>326.75</v>
      </c>
      <c r="AM32" s="28">
        <f t="shared" si="7"/>
        <v>3.39999999999998</v>
      </c>
      <c r="AN32" s="29">
        <v>301.4</v>
      </c>
      <c r="AO32" s="29">
        <v>320.2</v>
      </c>
      <c r="AP32" s="28">
        <f t="shared" si="8"/>
        <v>18.8</v>
      </c>
      <c r="AQ32" s="109" t="s">
        <v>69</v>
      </c>
      <c r="AR32" s="110">
        <v>240</v>
      </c>
      <c r="AS32" s="110" t="s">
        <v>69</v>
      </c>
      <c r="AT32" s="110" t="s">
        <v>69</v>
      </c>
      <c r="AU32" s="110" t="s">
        <v>69</v>
      </c>
      <c r="AV32" s="110" t="s">
        <v>69</v>
      </c>
      <c r="AW32" s="110" t="s">
        <v>69</v>
      </c>
      <c r="AX32" s="110" t="s">
        <v>69</v>
      </c>
      <c r="AY32" s="110" t="s">
        <v>69</v>
      </c>
      <c r="AZ32" s="110" t="s">
        <v>69</v>
      </c>
      <c r="BA32" s="110" t="s">
        <v>69</v>
      </c>
      <c r="BB32" s="110" t="s">
        <v>69</v>
      </c>
    </row>
    <row r="33" s="29" customFormat="1" customHeight="1" spans="1:54">
      <c r="A33" s="60" t="s">
        <v>60</v>
      </c>
      <c r="B33" s="74" t="s">
        <v>220</v>
      </c>
      <c r="C33" s="53" t="s">
        <v>62</v>
      </c>
      <c r="D33" s="122">
        <v>42925.75</v>
      </c>
      <c r="E33" s="132">
        <v>42926.4166666667</v>
      </c>
      <c r="F33" s="123" t="s">
        <v>221</v>
      </c>
      <c r="G33" s="57">
        <f t="shared" si="6"/>
        <v>0.666666666700621</v>
      </c>
      <c r="H33" s="29">
        <v>64.17</v>
      </c>
      <c r="I33" s="29">
        <v>201.59</v>
      </c>
      <c r="J33" s="29">
        <v>75.58</v>
      </c>
      <c r="Q33" s="28" t="s">
        <v>64</v>
      </c>
      <c r="R33" s="29">
        <v>1000</v>
      </c>
      <c r="S33" s="29" t="s">
        <v>222</v>
      </c>
      <c r="T33" s="29">
        <v>28</v>
      </c>
      <c r="U33" s="29">
        <v>31.5</v>
      </c>
      <c r="V33" s="29">
        <v>70</v>
      </c>
      <c r="W33" s="29">
        <v>2600</v>
      </c>
      <c r="Z33" s="28" t="s">
        <v>158</v>
      </c>
      <c r="AA33" s="29">
        <v>25</v>
      </c>
      <c r="AG33" s="29" t="s">
        <v>223</v>
      </c>
      <c r="AH33" s="92">
        <v>42929</v>
      </c>
      <c r="AI33" s="93" t="s">
        <v>68</v>
      </c>
      <c r="AJ33" s="94" t="s">
        <v>224</v>
      </c>
      <c r="AK33" s="29">
        <v>324.8</v>
      </c>
      <c r="AL33" s="29">
        <v>328.6</v>
      </c>
      <c r="AM33" s="28">
        <f t="shared" si="7"/>
        <v>3.80000000000001</v>
      </c>
      <c r="AN33" s="29">
        <v>316.6</v>
      </c>
      <c r="AO33" s="29">
        <v>335.4</v>
      </c>
      <c r="AP33" s="28">
        <f t="shared" si="8"/>
        <v>18.8</v>
      </c>
      <c r="AQ33" s="109" t="s">
        <v>69</v>
      </c>
      <c r="AR33" s="110">
        <v>241</v>
      </c>
      <c r="AS33" s="110" t="s">
        <v>69</v>
      </c>
      <c r="AT33" s="110" t="s">
        <v>69</v>
      </c>
      <c r="AU33" s="110" t="s">
        <v>69</v>
      </c>
      <c r="AV33" s="110" t="s">
        <v>69</v>
      </c>
      <c r="AW33" s="110" t="s">
        <v>69</v>
      </c>
      <c r="AX33" s="110" t="s">
        <v>69</v>
      </c>
      <c r="AY33" s="110" t="s">
        <v>69</v>
      </c>
      <c r="AZ33" s="110" t="s">
        <v>69</v>
      </c>
      <c r="BA33" s="110" t="s">
        <v>69</v>
      </c>
      <c r="BB33" s="110" t="s">
        <v>69</v>
      </c>
    </row>
    <row r="34" s="29" customFormat="1" customHeight="1" spans="1:54">
      <c r="A34" s="60" t="s">
        <v>60</v>
      </c>
      <c r="B34" s="74" t="s">
        <v>225</v>
      </c>
      <c r="C34" s="53" t="s">
        <v>62</v>
      </c>
      <c r="D34" s="122">
        <v>42926.7708333333</v>
      </c>
      <c r="E34" s="132">
        <v>42927.2916666667</v>
      </c>
      <c r="F34" s="123" t="s">
        <v>226</v>
      </c>
      <c r="G34" s="57">
        <f t="shared" si="6"/>
        <v>0.520833333401242</v>
      </c>
      <c r="H34" s="29">
        <v>65.49</v>
      </c>
      <c r="I34" s="29">
        <v>201.52</v>
      </c>
      <c r="J34" s="29">
        <v>77.18</v>
      </c>
      <c r="Q34" s="28" t="s">
        <v>64</v>
      </c>
      <c r="R34" s="29">
        <v>1000</v>
      </c>
      <c r="S34" s="29" t="s">
        <v>227</v>
      </c>
      <c r="T34" s="29">
        <v>28</v>
      </c>
      <c r="U34" s="29">
        <v>31.4</v>
      </c>
      <c r="V34" s="29">
        <v>70</v>
      </c>
      <c r="W34" s="29">
        <v>2600</v>
      </c>
      <c r="Z34" s="28" t="s">
        <v>158</v>
      </c>
      <c r="AG34" s="29" t="s">
        <v>228</v>
      </c>
      <c r="AH34" s="92">
        <v>42929</v>
      </c>
      <c r="AI34" s="93" t="s">
        <v>68</v>
      </c>
      <c r="AJ34" s="94" t="s">
        <v>229</v>
      </c>
      <c r="AK34" s="29">
        <v>321</v>
      </c>
      <c r="AL34" s="29">
        <v>323.8</v>
      </c>
      <c r="AM34" s="28">
        <f t="shared" si="7"/>
        <v>2.80000000000001</v>
      </c>
      <c r="AN34" s="29">
        <v>289</v>
      </c>
      <c r="AO34" s="29">
        <v>304</v>
      </c>
      <c r="AP34" s="28">
        <f t="shared" si="8"/>
        <v>15</v>
      </c>
      <c r="AQ34" s="109" t="s">
        <v>69</v>
      </c>
      <c r="AR34" s="110">
        <v>241</v>
      </c>
      <c r="AS34" s="110" t="s">
        <v>69</v>
      </c>
      <c r="AT34" s="110" t="s">
        <v>69</v>
      </c>
      <c r="AU34" s="110" t="s">
        <v>69</v>
      </c>
      <c r="AV34" s="110" t="s">
        <v>69</v>
      </c>
      <c r="AW34" s="110" t="s">
        <v>69</v>
      </c>
      <c r="AX34" s="110" t="s">
        <v>69</v>
      </c>
      <c r="AY34" s="110" t="s">
        <v>69</v>
      </c>
      <c r="AZ34" s="110" t="s">
        <v>69</v>
      </c>
      <c r="BA34" s="110" t="s">
        <v>69</v>
      </c>
      <c r="BB34" s="110" t="s">
        <v>69</v>
      </c>
    </row>
    <row r="35" s="29" customFormat="1" customHeight="1" spans="1:54">
      <c r="A35" s="60" t="s">
        <v>60</v>
      </c>
      <c r="B35" s="74" t="s">
        <v>230</v>
      </c>
      <c r="C35" s="53" t="s">
        <v>62</v>
      </c>
      <c r="D35" s="122">
        <v>42928.7291666667</v>
      </c>
      <c r="E35" s="132">
        <v>42929.2986111111</v>
      </c>
      <c r="F35" s="123" t="s">
        <v>231</v>
      </c>
      <c r="G35" s="57">
        <f t="shared" si="6"/>
        <v>0.569444444401597</v>
      </c>
      <c r="H35" s="29">
        <v>64.27</v>
      </c>
      <c r="I35" s="29">
        <v>194.25</v>
      </c>
      <c r="J35" s="29">
        <v>80.06</v>
      </c>
      <c r="L35" s="29">
        <v>3</v>
      </c>
      <c r="O35" s="29">
        <v>212.74</v>
      </c>
      <c r="Q35" s="28" t="s">
        <v>64</v>
      </c>
      <c r="R35" s="29">
        <v>1000</v>
      </c>
      <c r="S35" s="29" t="s">
        <v>131</v>
      </c>
      <c r="T35" s="29">
        <v>28</v>
      </c>
      <c r="U35" s="29">
        <v>31.5</v>
      </c>
      <c r="V35" s="29">
        <v>70</v>
      </c>
      <c r="W35" s="29">
        <v>2200</v>
      </c>
      <c r="Y35" s="29">
        <v>100</v>
      </c>
      <c r="Z35" s="28" t="s">
        <v>232</v>
      </c>
      <c r="AA35" s="29">
        <v>25</v>
      </c>
      <c r="AB35" s="29">
        <v>1</v>
      </c>
      <c r="AG35" s="29" t="s">
        <v>233</v>
      </c>
      <c r="AH35" s="92">
        <v>42929</v>
      </c>
      <c r="AI35" s="93" t="s">
        <v>68</v>
      </c>
      <c r="AJ35" s="94" t="s">
        <v>234</v>
      </c>
      <c r="AK35" s="29">
        <v>326.95</v>
      </c>
      <c r="AL35" s="29">
        <v>330.4</v>
      </c>
      <c r="AM35" s="28">
        <f t="shared" si="7"/>
        <v>3.44999999999999</v>
      </c>
      <c r="AN35" s="29">
        <v>313.6</v>
      </c>
      <c r="AO35" s="29">
        <v>329.8</v>
      </c>
      <c r="AP35" s="28">
        <f t="shared" si="8"/>
        <v>16.2</v>
      </c>
      <c r="AQ35" s="109" t="s">
        <v>69</v>
      </c>
      <c r="AR35" s="110">
        <v>240</v>
      </c>
      <c r="AS35" s="110" t="s">
        <v>69</v>
      </c>
      <c r="AT35" s="110" t="s">
        <v>69</v>
      </c>
      <c r="AU35" s="110" t="s">
        <v>69</v>
      </c>
      <c r="AV35" s="110" t="s">
        <v>69</v>
      </c>
      <c r="AW35" s="110" t="s">
        <v>69</v>
      </c>
      <c r="AX35" s="110" t="s">
        <v>69</v>
      </c>
      <c r="AY35" s="110" t="s">
        <v>69</v>
      </c>
      <c r="AZ35" s="110" t="s">
        <v>69</v>
      </c>
      <c r="BA35" s="110" t="s">
        <v>69</v>
      </c>
      <c r="BB35" s="110" t="s">
        <v>69</v>
      </c>
    </row>
    <row r="36" s="30" customFormat="1" customHeight="1" spans="1:54">
      <c r="A36" s="51" t="s">
        <v>60</v>
      </c>
      <c r="B36" s="74" t="s">
        <v>235</v>
      </c>
      <c r="C36" s="30" t="s">
        <v>62</v>
      </c>
      <c r="D36" s="134">
        <v>42929.7222222222</v>
      </c>
      <c r="E36" s="63">
        <v>42930.3888888889</v>
      </c>
      <c r="F36" s="135" t="s">
        <v>236</v>
      </c>
      <c r="G36" s="65">
        <f t="shared" si="6"/>
        <v>0.666666666700621</v>
      </c>
      <c r="H36" s="30">
        <v>63.97</v>
      </c>
      <c r="I36" s="30">
        <v>202.8</v>
      </c>
      <c r="J36" s="30">
        <v>78.36</v>
      </c>
      <c r="Q36" s="30" t="s">
        <v>64</v>
      </c>
      <c r="R36" s="30">
        <v>1000</v>
      </c>
      <c r="S36" s="30" t="s">
        <v>237</v>
      </c>
      <c r="T36" s="30">
        <v>28</v>
      </c>
      <c r="U36" s="30">
        <v>30.4</v>
      </c>
      <c r="V36" s="30">
        <v>70</v>
      </c>
      <c r="W36" s="30">
        <v>2200</v>
      </c>
      <c r="Z36" s="30" t="s">
        <v>232</v>
      </c>
      <c r="AA36" s="30">
        <v>25</v>
      </c>
      <c r="AB36" s="30">
        <v>5</v>
      </c>
      <c r="AF36" s="30">
        <v>6</v>
      </c>
      <c r="AH36" s="92">
        <v>42934</v>
      </c>
      <c r="AI36" s="93" t="s">
        <v>68</v>
      </c>
      <c r="AJ36" s="167"/>
      <c r="AK36" s="30">
        <v>319.2</v>
      </c>
      <c r="AL36" s="30">
        <v>323.2</v>
      </c>
      <c r="AM36" s="34">
        <f t="shared" si="7"/>
        <v>4</v>
      </c>
      <c r="AN36" s="30">
        <v>262.2</v>
      </c>
      <c r="AO36" s="30">
        <v>281.8</v>
      </c>
      <c r="AP36" s="34">
        <f t="shared" si="8"/>
        <v>19.6</v>
      </c>
      <c r="AQ36" s="113">
        <v>63.9</v>
      </c>
      <c r="AR36" s="112">
        <v>240</v>
      </c>
      <c r="AS36" s="112" t="s">
        <v>69</v>
      </c>
      <c r="AT36" s="112" t="s">
        <v>69</v>
      </c>
      <c r="AU36" s="112" t="s">
        <v>69</v>
      </c>
      <c r="AV36" s="112" t="s">
        <v>69</v>
      </c>
      <c r="AW36" s="112" t="s">
        <v>69</v>
      </c>
      <c r="AX36" s="112" t="s">
        <v>69</v>
      </c>
      <c r="AY36" s="112" t="s">
        <v>69</v>
      </c>
      <c r="AZ36" s="112" t="s">
        <v>69</v>
      </c>
      <c r="BA36" s="112" t="s">
        <v>69</v>
      </c>
      <c r="BB36" s="112" t="s">
        <v>69</v>
      </c>
    </row>
    <row r="37" s="29" customFormat="1" customHeight="1" spans="1:64">
      <c r="A37" s="61" t="s">
        <v>60</v>
      </c>
      <c r="B37" s="124" t="s">
        <v>238</v>
      </c>
      <c r="C37" s="53" t="s">
        <v>62</v>
      </c>
      <c r="D37" s="122">
        <v>42931.7152777778</v>
      </c>
      <c r="E37" s="132">
        <v>42931.7708333333</v>
      </c>
      <c r="F37" s="123" t="s">
        <v>69</v>
      </c>
      <c r="G37" s="57">
        <f t="shared" si="6"/>
        <v>0.0555555554965395</v>
      </c>
      <c r="H37" s="29">
        <v>64.01</v>
      </c>
      <c r="I37" s="29">
        <v>195.43</v>
      </c>
      <c r="J37" s="29">
        <v>75.33</v>
      </c>
      <c r="L37" s="29">
        <v>3</v>
      </c>
      <c r="O37" s="29">
        <v>210.59</v>
      </c>
      <c r="Q37" s="28" t="s">
        <v>64</v>
      </c>
      <c r="R37" s="29">
        <v>1000</v>
      </c>
      <c r="S37" s="29" t="s">
        <v>239</v>
      </c>
      <c r="T37" s="29">
        <v>28</v>
      </c>
      <c r="U37" s="29">
        <v>30</v>
      </c>
      <c r="V37" s="29">
        <v>70</v>
      </c>
      <c r="W37" s="29">
        <v>2600</v>
      </c>
      <c r="Y37" s="29">
        <v>100</v>
      </c>
      <c r="Z37" s="28" t="s">
        <v>158</v>
      </c>
      <c r="AA37" s="29">
        <v>25</v>
      </c>
      <c r="AB37" s="29">
        <v>3</v>
      </c>
      <c r="AG37" s="29" t="s">
        <v>240</v>
      </c>
      <c r="AH37" s="92">
        <v>42934</v>
      </c>
      <c r="AI37" s="96" t="s">
        <v>82</v>
      </c>
      <c r="AJ37" s="96" t="s">
        <v>241</v>
      </c>
      <c r="AK37" s="58">
        <v>321.15</v>
      </c>
      <c r="AL37" s="58" t="s">
        <v>69</v>
      </c>
      <c r="AM37" s="58" t="s">
        <v>69</v>
      </c>
      <c r="AN37" s="58">
        <v>304.2</v>
      </c>
      <c r="AO37" s="58" t="s">
        <v>69</v>
      </c>
      <c r="AP37" s="58" t="s">
        <v>69</v>
      </c>
      <c r="AQ37" s="179" t="s">
        <v>69</v>
      </c>
      <c r="AR37" s="169" t="s">
        <v>69</v>
      </c>
      <c r="AS37" s="169" t="s">
        <v>69</v>
      </c>
      <c r="AT37" s="169" t="s">
        <v>69</v>
      </c>
      <c r="AU37" s="169" t="s">
        <v>69</v>
      </c>
      <c r="AV37" s="169" t="s">
        <v>69</v>
      </c>
      <c r="AW37" s="169" t="s">
        <v>69</v>
      </c>
      <c r="AX37" s="169" t="s">
        <v>69</v>
      </c>
      <c r="AY37" s="169" t="s">
        <v>69</v>
      </c>
      <c r="AZ37" s="169" t="s">
        <v>69</v>
      </c>
      <c r="BA37" s="169" t="s">
        <v>69</v>
      </c>
      <c r="BB37" s="169" t="s">
        <v>69</v>
      </c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</row>
    <row r="38" s="29" customFormat="1" customHeight="1" spans="1:54">
      <c r="A38" s="60" t="s">
        <v>60</v>
      </c>
      <c r="B38" s="74" t="s">
        <v>242</v>
      </c>
      <c r="C38" s="53" t="s">
        <v>62</v>
      </c>
      <c r="D38" s="122">
        <v>42931.8333333333</v>
      </c>
      <c r="E38" s="132">
        <v>42932.4791666667</v>
      </c>
      <c r="F38" s="123" t="s">
        <v>243</v>
      </c>
      <c r="G38" s="57">
        <f t="shared" si="6"/>
        <v>0.645833333401242</v>
      </c>
      <c r="H38" s="29">
        <v>64.01</v>
      </c>
      <c r="I38" s="29">
        <v>210.59</v>
      </c>
      <c r="J38" s="29">
        <v>75.33</v>
      </c>
      <c r="Q38" s="28" t="s">
        <v>64</v>
      </c>
      <c r="R38" s="29">
        <v>1000</v>
      </c>
      <c r="S38" s="29" t="s">
        <v>244</v>
      </c>
      <c r="T38" s="29">
        <v>28</v>
      </c>
      <c r="U38" s="29">
        <v>31.8</v>
      </c>
      <c r="V38" s="29">
        <v>60</v>
      </c>
      <c r="W38" s="29">
        <v>200</v>
      </c>
      <c r="Z38" s="28" t="s">
        <v>158</v>
      </c>
      <c r="AG38" s="29" t="s">
        <v>245</v>
      </c>
      <c r="AH38" s="92">
        <v>42934</v>
      </c>
      <c r="AI38" s="93" t="s">
        <v>68</v>
      </c>
      <c r="AJ38" s="94" t="s">
        <v>246</v>
      </c>
      <c r="AK38" s="29">
        <v>316.65</v>
      </c>
      <c r="AL38" s="29">
        <v>320.5</v>
      </c>
      <c r="AM38" s="28">
        <f t="shared" ref="AM38:AM44" si="9">AL38-AK38</f>
        <v>3.85000000000002</v>
      </c>
      <c r="AN38" s="29">
        <v>267.6</v>
      </c>
      <c r="AO38" s="29">
        <v>286.2</v>
      </c>
      <c r="AP38" s="28">
        <f t="shared" ref="AP38:AP44" si="10">AO38-AN38</f>
        <v>18.6</v>
      </c>
      <c r="AQ38" s="109">
        <v>64.6</v>
      </c>
      <c r="AR38" s="110">
        <v>239</v>
      </c>
      <c r="AS38" s="110" t="s">
        <v>69</v>
      </c>
      <c r="AT38" s="110" t="s">
        <v>69</v>
      </c>
      <c r="AU38" s="110" t="s">
        <v>69</v>
      </c>
      <c r="AV38" s="110" t="s">
        <v>69</v>
      </c>
      <c r="AW38" s="110" t="s">
        <v>69</v>
      </c>
      <c r="AX38" s="110" t="s">
        <v>69</v>
      </c>
      <c r="AY38" s="110" t="s">
        <v>69</v>
      </c>
      <c r="AZ38" s="110" t="s">
        <v>69</v>
      </c>
      <c r="BA38" s="110" t="s">
        <v>69</v>
      </c>
      <c r="BB38" s="110" t="s">
        <v>69</v>
      </c>
    </row>
    <row r="39" s="29" customFormat="1" customHeight="1" spans="1:54">
      <c r="A39" s="60" t="s">
        <v>60</v>
      </c>
      <c r="B39" s="74" t="s">
        <v>247</v>
      </c>
      <c r="C39" s="53" t="s">
        <v>62</v>
      </c>
      <c r="D39" s="122">
        <v>42933.7222222222</v>
      </c>
      <c r="E39" s="132">
        <v>42934.3888888889</v>
      </c>
      <c r="F39" s="123" t="s">
        <v>248</v>
      </c>
      <c r="G39" s="57">
        <f t="shared" si="6"/>
        <v>0.666666666700621</v>
      </c>
      <c r="H39" s="29">
        <v>64.19</v>
      </c>
      <c r="I39" s="29">
        <v>212.42</v>
      </c>
      <c r="J39" s="29">
        <v>82.27</v>
      </c>
      <c r="K39" s="29">
        <v>300</v>
      </c>
      <c r="Q39" s="28" t="s">
        <v>64</v>
      </c>
      <c r="R39" s="29">
        <v>1000</v>
      </c>
      <c r="S39" s="29" t="s">
        <v>249</v>
      </c>
      <c r="T39" s="29">
        <v>28</v>
      </c>
      <c r="U39" s="29">
        <v>32.5</v>
      </c>
      <c r="V39" s="29">
        <v>60</v>
      </c>
      <c r="W39" s="29">
        <v>2600</v>
      </c>
      <c r="Y39" s="29">
        <v>100</v>
      </c>
      <c r="Z39" s="28" t="s">
        <v>232</v>
      </c>
      <c r="AA39" s="29">
        <v>25</v>
      </c>
      <c r="AH39" s="92">
        <v>42934</v>
      </c>
      <c r="AI39" s="93" t="s">
        <v>68</v>
      </c>
      <c r="AJ39" s="94" t="s">
        <v>250</v>
      </c>
      <c r="AK39" s="29">
        <v>324.1</v>
      </c>
      <c r="AL39" s="29">
        <v>327.7</v>
      </c>
      <c r="AM39" s="28">
        <f t="shared" si="9"/>
        <v>3.59999999999997</v>
      </c>
      <c r="AN39" s="29">
        <v>305.2</v>
      </c>
      <c r="AO39" s="29">
        <v>324</v>
      </c>
      <c r="AP39" s="28">
        <f t="shared" si="10"/>
        <v>18.8</v>
      </c>
      <c r="AQ39" s="109">
        <f t="shared" ref="AQ39:AQ44" si="11">AVERAGE(AS39:AW39)</f>
        <v>64.64</v>
      </c>
      <c r="AR39" s="110">
        <v>239</v>
      </c>
      <c r="AS39" s="110">
        <v>64.5</v>
      </c>
      <c r="AT39" s="110">
        <v>63.8</v>
      </c>
      <c r="AU39" s="110">
        <v>65.3</v>
      </c>
      <c r="AV39" s="110">
        <v>65</v>
      </c>
      <c r="AW39" s="110">
        <v>64.6</v>
      </c>
      <c r="AX39" s="110" t="s">
        <v>69</v>
      </c>
      <c r="AY39" s="110" t="s">
        <v>69</v>
      </c>
      <c r="AZ39" s="110" t="s">
        <v>69</v>
      </c>
      <c r="BA39" s="110" t="s">
        <v>69</v>
      </c>
      <c r="BB39" s="110" t="s">
        <v>69</v>
      </c>
    </row>
    <row r="40" s="29" customFormat="1" customHeight="1" spans="1:54">
      <c r="A40" s="60" t="s">
        <v>60</v>
      </c>
      <c r="B40" s="74" t="s">
        <v>251</v>
      </c>
      <c r="C40" s="53" t="s">
        <v>62</v>
      </c>
      <c r="D40" s="122">
        <v>42934.7430555556</v>
      </c>
      <c r="E40" s="132">
        <v>42935.4513888889</v>
      </c>
      <c r="F40" s="123" t="s">
        <v>252</v>
      </c>
      <c r="G40" s="57">
        <f t="shared" si="6"/>
        <v>0.708333333292103</v>
      </c>
      <c r="H40" s="29">
        <v>65.05</v>
      </c>
      <c r="I40" s="29">
        <v>204.18</v>
      </c>
      <c r="J40" s="29">
        <v>78.43</v>
      </c>
      <c r="Q40" s="28" t="s">
        <v>64</v>
      </c>
      <c r="R40" s="29">
        <v>1000</v>
      </c>
      <c r="S40" s="29" t="s">
        <v>253</v>
      </c>
      <c r="T40" s="29">
        <v>28</v>
      </c>
      <c r="U40" s="29">
        <v>30.4</v>
      </c>
      <c r="V40" s="29">
        <v>60</v>
      </c>
      <c r="W40" s="29">
        <v>2600</v>
      </c>
      <c r="Z40" s="28" t="s">
        <v>232</v>
      </c>
      <c r="AB40" s="29">
        <v>5</v>
      </c>
      <c r="AG40" s="29" t="s">
        <v>145</v>
      </c>
      <c r="AH40" s="92">
        <v>42941</v>
      </c>
      <c r="AI40" s="93" t="s">
        <v>68</v>
      </c>
      <c r="AJ40" s="94"/>
      <c r="AK40" s="29">
        <v>327.8</v>
      </c>
      <c r="AL40" s="29">
        <v>331.75</v>
      </c>
      <c r="AM40" s="28">
        <f t="shared" si="9"/>
        <v>3.94999999999999</v>
      </c>
      <c r="AN40" s="29">
        <v>336</v>
      </c>
      <c r="AO40" s="29">
        <v>356</v>
      </c>
      <c r="AP40" s="28">
        <f t="shared" si="10"/>
        <v>20</v>
      </c>
      <c r="AQ40" s="109">
        <f t="shared" si="11"/>
        <v>62.4</v>
      </c>
      <c r="AR40" s="110">
        <v>240</v>
      </c>
      <c r="AS40" s="109">
        <v>62.4</v>
      </c>
      <c r="AT40" s="110">
        <v>62.5</v>
      </c>
      <c r="AU40" s="110">
        <v>62.6</v>
      </c>
      <c r="AV40" s="110">
        <v>62.4</v>
      </c>
      <c r="AW40" s="110">
        <v>62.1</v>
      </c>
      <c r="AX40" s="110" t="s">
        <v>69</v>
      </c>
      <c r="AY40" s="110" t="s">
        <v>69</v>
      </c>
      <c r="AZ40" s="110" t="s">
        <v>69</v>
      </c>
      <c r="BA40" s="110" t="s">
        <v>69</v>
      </c>
      <c r="BB40" s="110" t="s">
        <v>69</v>
      </c>
    </row>
    <row r="41" s="29" customFormat="1" customHeight="1" spans="1:54">
      <c r="A41" s="60" t="s">
        <v>60</v>
      </c>
      <c r="B41" s="74" t="s">
        <v>88</v>
      </c>
      <c r="C41" s="53" t="s">
        <v>62</v>
      </c>
      <c r="D41" s="122">
        <v>42936.75</v>
      </c>
      <c r="E41" s="132">
        <v>42937.4166666667</v>
      </c>
      <c r="F41" s="123" t="s">
        <v>254</v>
      </c>
      <c r="G41" s="57">
        <f t="shared" si="6"/>
        <v>0.666666666664241</v>
      </c>
      <c r="H41" s="29">
        <v>65.75</v>
      </c>
      <c r="I41" s="29">
        <v>196.36</v>
      </c>
      <c r="J41" s="29">
        <v>82.22</v>
      </c>
      <c r="L41" s="85">
        <v>2</v>
      </c>
      <c r="O41" s="29">
        <v>214.3</v>
      </c>
      <c r="Q41" s="28" t="s">
        <v>64</v>
      </c>
      <c r="R41" s="29">
        <v>1000</v>
      </c>
      <c r="S41" s="29" t="s">
        <v>227</v>
      </c>
      <c r="T41" s="29">
        <v>28</v>
      </c>
      <c r="U41" s="29">
        <v>30.9</v>
      </c>
      <c r="V41" s="29">
        <v>70</v>
      </c>
      <c r="W41" s="58">
        <v>3000</v>
      </c>
      <c r="Y41" s="29">
        <v>100</v>
      </c>
      <c r="Z41" s="28" t="s">
        <v>255</v>
      </c>
      <c r="AA41" s="29">
        <v>25</v>
      </c>
      <c r="AG41" s="29" t="s">
        <v>256</v>
      </c>
      <c r="AH41" s="92">
        <v>42941</v>
      </c>
      <c r="AI41" s="93" t="s">
        <v>68</v>
      </c>
      <c r="AJ41" s="94" t="s">
        <v>257</v>
      </c>
      <c r="AK41" s="29">
        <v>328.7</v>
      </c>
      <c r="AL41" s="29">
        <v>332.8</v>
      </c>
      <c r="AM41" s="28">
        <f t="shared" si="9"/>
        <v>4.10000000000002</v>
      </c>
      <c r="AN41" s="29">
        <v>319.2</v>
      </c>
      <c r="AO41" s="29">
        <v>338.2</v>
      </c>
      <c r="AP41" s="28">
        <f t="shared" si="10"/>
        <v>19</v>
      </c>
      <c r="AQ41" s="109">
        <f t="shared" si="11"/>
        <v>62.22</v>
      </c>
      <c r="AR41" s="110">
        <v>240</v>
      </c>
      <c r="AS41" s="110">
        <v>62.4</v>
      </c>
      <c r="AT41" s="110">
        <v>62</v>
      </c>
      <c r="AU41" s="110">
        <v>62.2</v>
      </c>
      <c r="AV41" s="110">
        <v>62.1</v>
      </c>
      <c r="AW41" s="110">
        <v>62.4</v>
      </c>
      <c r="AX41" s="110" t="s">
        <v>69</v>
      </c>
      <c r="AY41" s="110" t="s">
        <v>69</v>
      </c>
      <c r="AZ41" s="110" t="s">
        <v>69</v>
      </c>
      <c r="BA41" s="110" t="s">
        <v>69</v>
      </c>
      <c r="BB41" s="110" t="s">
        <v>69</v>
      </c>
    </row>
    <row r="42" s="29" customFormat="1" customHeight="1" spans="1:54">
      <c r="A42" s="60" t="s">
        <v>60</v>
      </c>
      <c r="B42" s="74" t="s">
        <v>99</v>
      </c>
      <c r="C42" s="53" t="s">
        <v>62</v>
      </c>
      <c r="D42" s="122">
        <v>42937.7569444444</v>
      </c>
      <c r="E42" s="132">
        <v>42938.4236111111</v>
      </c>
      <c r="F42" s="123" t="s">
        <v>258</v>
      </c>
      <c r="G42" s="57">
        <f t="shared" si="6"/>
        <v>0.666666666664241</v>
      </c>
      <c r="H42" s="29">
        <v>64.16</v>
      </c>
      <c r="I42" s="29">
        <v>205.86</v>
      </c>
      <c r="J42" s="29">
        <v>76.65</v>
      </c>
      <c r="K42" s="29">
        <v>300</v>
      </c>
      <c r="Q42" s="28" t="s">
        <v>64</v>
      </c>
      <c r="R42" s="29">
        <v>1000</v>
      </c>
      <c r="S42" s="29" t="s">
        <v>259</v>
      </c>
      <c r="T42" s="29">
        <v>28</v>
      </c>
      <c r="U42" s="29">
        <v>32</v>
      </c>
      <c r="V42" s="29">
        <v>70</v>
      </c>
      <c r="W42" s="29">
        <v>2600</v>
      </c>
      <c r="Z42" s="28" t="s">
        <v>255</v>
      </c>
      <c r="AA42" s="29">
        <v>25</v>
      </c>
      <c r="AB42" s="29">
        <v>5</v>
      </c>
      <c r="AG42" s="29" t="s">
        <v>260</v>
      </c>
      <c r="AH42" s="92">
        <v>42941</v>
      </c>
      <c r="AI42" s="93" t="s">
        <v>68</v>
      </c>
      <c r="AJ42" s="94" t="s">
        <v>261</v>
      </c>
      <c r="AK42" s="29">
        <v>322.3</v>
      </c>
      <c r="AL42" s="29">
        <v>325.95</v>
      </c>
      <c r="AM42" s="28">
        <f t="shared" si="9"/>
        <v>3.64999999999998</v>
      </c>
      <c r="AN42" s="29">
        <v>304</v>
      </c>
      <c r="AO42" s="29">
        <v>323.2</v>
      </c>
      <c r="AP42" s="28">
        <f t="shared" si="10"/>
        <v>19.2</v>
      </c>
      <c r="AQ42" s="109">
        <f t="shared" si="11"/>
        <v>63.9</v>
      </c>
      <c r="AR42" s="110">
        <v>241</v>
      </c>
      <c r="AS42" s="110">
        <v>64.1</v>
      </c>
      <c r="AT42" s="110">
        <v>63.7</v>
      </c>
      <c r="AU42" s="110">
        <v>64</v>
      </c>
      <c r="AV42" s="110">
        <v>63.8</v>
      </c>
      <c r="AW42" s="110">
        <v>63.9</v>
      </c>
      <c r="AX42" s="110" t="s">
        <v>69</v>
      </c>
      <c r="AY42" s="110" t="s">
        <v>69</v>
      </c>
      <c r="AZ42" s="110" t="s">
        <v>69</v>
      </c>
      <c r="BA42" s="110" t="s">
        <v>69</v>
      </c>
      <c r="BB42" s="110" t="s">
        <v>69</v>
      </c>
    </row>
    <row r="43" s="29" customFormat="1" customHeight="1" spans="1:54">
      <c r="A43" s="60" t="s">
        <v>60</v>
      </c>
      <c r="B43" s="74" t="s">
        <v>182</v>
      </c>
      <c r="C43" s="53" t="s">
        <v>62</v>
      </c>
      <c r="D43" s="122">
        <v>42939.7708333333</v>
      </c>
      <c r="E43" s="132">
        <v>42940.4375</v>
      </c>
      <c r="F43" s="123" t="s">
        <v>262</v>
      </c>
      <c r="G43" s="57">
        <f t="shared" si="6"/>
        <v>0.666666666664241</v>
      </c>
      <c r="H43" s="29">
        <v>65.81</v>
      </c>
      <c r="I43" s="29">
        <v>194.1</v>
      </c>
      <c r="J43" s="29">
        <v>81.23</v>
      </c>
      <c r="O43" s="29">
        <v>211.11</v>
      </c>
      <c r="Q43" s="28" t="s">
        <v>64</v>
      </c>
      <c r="R43" s="29">
        <v>1000</v>
      </c>
      <c r="S43" s="29" t="s">
        <v>163</v>
      </c>
      <c r="T43" s="29">
        <v>28</v>
      </c>
      <c r="U43" s="29">
        <v>31</v>
      </c>
      <c r="V43" s="29">
        <v>70</v>
      </c>
      <c r="W43" s="29">
        <v>2600</v>
      </c>
      <c r="Y43" s="29">
        <v>100</v>
      </c>
      <c r="Z43" s="28" t="s">
        <v>263</v>
      </c>
      <c r="AA43" s="29">
        <v>25</v>
      </c>
      <c r="AC43" s="29">
        <v>6</v>
      </c>
      <c r="AG43" s="29" t="s">
        <v>264</v>
      </c>
      <c r="AH43" s="92">
        <v>42941</v>
      </c>
      <c r="AI43" s="93" t="s">
        <v>68</v>
      </c>
      <c r="AJ43" s="94" t="s">
        <v>265</v>
      </c>
      <c r="AK43" s="29">
        <v>322.7</v>
      </c>
      <c r="AL43" s="29">
        <v>326.6</v>
      </c>
      <c r="AM43" s="28">
        <f t="shared" si="9"/>
        <v>3.90000000000003</v>
      </c>
      <c r="AN43" s="29">
        <v>288.2</v>
      </c>
      <c r="AO43" s="29">
        <v>307.2</v>
      </c>
      <c r="AP43" s="28">
        <f t="shared" si="10"/>
        <v>19</v>
      </c>
      <c r="AQ43" s="109">
        <f t="shared" si="11"/>
        <v>61.26</v>
      </c>
      <c r="AR43" s="110">
        <v>240</v>
      </c>
      <c r="AS43" s="110">
        <v>61.4</v>
      </c>
      <c r="AT43" s="110">
        <v>61.4</v>
      </c>
      <c r="AU43" s="110">
        <v>61.2</v>
      </c>
      <c r="AV43" s="110">
        <v>61.1</v>
      </c>
      <c r="AW43" s="110">
        <v>61.2</v>
      </c>
      <c r="AX43" s="110" t="s">
        <v>69</v>
      </c>
      <c r="AY43" s="110" t="s">
        <v>69</v>
      </c>
      <c r="AZ43" s="110" t="s">
        <v>69</v>
      </c>
      <c r="BA43" s="110" t="s">
        <v>69</v>
      </c>
      <c r="BB43" s="110" t="s">
        <v>69</v>
      </c>
    </row>
    <row r="44" s="29" customFormat="1" customHeight="1" spans="1:54">
      <c r="A44" s="60" t="s">
        <v>60</v>
      </c>
      <c r="B44" s="74" t="s">
        <v>266</v>
      </c>
      <c r="C44" s="53" t="s">
        <v>177</v>
      </c>
      <c r="D44" s="122">
        <v>42940.7604166667</v>
      </c>
      <c r="E44" s="132">
        <v>42941.46875</v>
      </c>
      <c r="F44" s="123" t="s">
        <v>267</v>
      </c>
      <c r="G44" s="57">
        <f t="shared" si="6"/>
        <v>0.708333333335759</v>
      </c>
      <c r="H44" s="29">
        <v>67.18</v>
      </c>
      <c r="I44" s="29">
        <v>203.6</v>
      </c>
      <c r="J44" s="29">
        <v>81.29</v>
      </c>
      <c r="Q44" s="28" t="s">
        <v>64</v>
      </c>
      <c r="R44" s="29">
        <v>800</v>
      </c>
      <c r="S44" s="29" t="s">
        <v>268</v>
      </c>
      <c r="T44" s="29">
        <v>28</v>
      </c>
      <c r="U44" s="29">
        <v>29.4</v>
      </c>
      <c r="V44" s="29">
        <v>70</v>
      </c>
      <c r="W44" s="29">
        <v>2800</v>
      </c>
      <c r="Z44" s="28" t="s">
        <v>269</v>
      </c>
      <c r="AC44" s="29">
        <v>6</v>
      </c>
      <c r="AG44" s="29" t="s">
        <v>270</v>
      </c>
      <c r="AH44" s="92">
        <v>42941</v>
      </c>
      <c r="AI44" s="93" t="s">
        <v>68</v>
      </c>
      <c r="AJ44" s="94" t="s">
        <v>271</v>
      </c>
      <c r="AK44" s="29">
        <v>270.8</v>
      </c>
      <c r="AL44" s="29">
        <v>274.5</v>
      </c>
      <c r="AM44" s="28">
        <f t="shared" si="9"/>
        <v>3.69999999999999</v>
      </c>
      <c r="AN44" s="29">
        <v>251.6</v>
      </c>
      <c r="AO44" s="29">
        <v>267.6</v>
      </c>
      <c r="AP44" s="28">
        <f t="shared" si="10"/>
        <v>16</v>
      </c>
      <c r="AQ44" s="109">
        <f t="shared" si="11"/>
        <v>61.42</v>
      </c>
      <c r="AR44" s="110">
        <v>239</v>
      </c>
      <c r="AS44" s="110">
        <v>61.8</v>
      </c>
      <c r="AT44" s="110">
        <v>61</v>
      </c>
      <c r="AU44" s="110">
        <v>61.5</v>
      </c>
      <c r="AV44" s="110">
        <v>61.7</v>
      </c>
      <c r="AW44" s="110">
        <v>61.1</v>
      </c>
      <c r="AX44" s="110" t="s">
        <v>69</v>
      </c>
      <c r="AY44" s="110" t="s">
        <v>69</v>
      </c>
      <c r="AZ44" s="110" t="s">
        <v>69</v>
      </c>
      <c r="BA44" s="110" t="s">
        <v>69</v>
      </c>
      <c r="BB44" s="110" t="s">
        <v>69</v>
      </c>
    </row>
    <row r="45" s="35" customFormat="1" customHeight="1" spans="1:49">
      <c r="A45" s="66" t="s">
        <v>128</v>
      </c>
      <c r="B45" s="67"/>
      <c r="C45" s="68"/>
      <c r="D45" s="68"/>
      <c r="E45" s="68"/>
      <c r="F45" s="69"/>
      <c r="G45" s="68"/>
      <c r="H45" s="68"/>
      <c r="I45" s="68"/>
      <c r="J45" s="68"/>
      <c r="AH45" s="102"/>
      <c r="AI45" s="93"/>
      <c r="AJ45" s="93"/>
      <c r="AQ45" s="115"/>
      <c r="AR45" s="116"/>
      <c r="AS45" s="116"/>
      <c r="AT45" s="116"/>
      <c r="AU45" s="116"/>
      <c r="AV45" s="116"/>
      <c r="AW45" s="116"/>
    </row>
    <row r="46" s="29" customFormat="1" customHeight="1" spans="1:54">
      <c r="A46" s="51" t="s">
        <v>60</v>
      </c>
      <c r="B46" s="74" t="s">
        <v>272</v>
      </c>
      <c r="C46" s="53" t="s">
        <v>62</v>
      </c>
      <c r="D46" s="122">
        <v>42943.7916666667</v>
      </c>
      <c r="E46" s="132">
        <v>42944.4583333333</v>
      </c>
      <c r="F46" s="123" t="s">
        <v>273</v>
      </c>
      <c r="G46" s="57">
        <f t="shared" ref="G46:G68" si="12">E46-D46</f>
        <v>0.666666666598758</v>
      </c>
      <c r="H46" s="29">
        <v>61.2</v>
      </c>
      <c r="I46" s="29">
        <v>186.7</v>
      </c>
      <c r="J46" s="29">
        <v>72.96</v>
      </c>
      <c r="K46" s="29">
        <v>1200</v>
      </c>
      <c r="L46" s="29">
        <v>12.8</v>
      </c>
      <c r="N46" s="81">
        <v>63.91</v>
      </c>
      <c r="O46" s="81">
        <v>205.07</v>
      </c>
      <c r="Q46" s="28" t="s">
        <v>64</v>
      </c>
      <c r="R46" s="29">
        <v>1000</v>
      </c>
      <c r="S46" s="29" t="s">
        <v>274</v>
      </c>
      <c r="T46" s="29">
        <v>28</v>
      </c>
      <c r="U46" s="29">
        <v>30.9</v>
      </c>
      <c r="V46" s="29">
        <v>60</v>
      </c>
      <c r="W46" s="29">
        <v>6000</v>
      </c>
      <c r="X46" s="29">
        <v>1800</v>
      </c>
      <c r="Y46" s="29">
        <v>1200</v>
      </c>
      <c r="Z46" s="28" t="s">
        <v>255</v>
      </c>
      <c r="AA46" s="85">
        <v>50</v>
      </c>
      <c r="AB46" s="29">
        <v>20</v>
      </c>
      <c r="AC46" s="29">
        <v>3</v>
      </c>
      <c r="AD46" s="29">
        <v>8</v>
      </c>
      <c r="AE46" s="29">
        <v>12</v>
      </c>
      <c r="AF46" s="29">
        <v>6</v>
      </c>
      <c r="AG46" s="29" t="s">
        <v>275</v>
      </c>
      <c r="AH46" s="92">
        <v>42948</v>
      </c>
      <c r="AI46" s="93" t="s">
        <v>68</v>
      </c>
      <c r="AJ46" s="94" t="s">
        <v>271</v>
      </c>
      <c r="AK46" s="29">
        <v>320.6</v>
      </c>
      <c r="AL46" s="29">
        <v>324.1</v>
      </c>
      <c r="AM46" s="28">
        <f t="shared" ref="AM46:AM54" si="13">AL46-AK46</f>
        <v>3.5</v>
      </c>
      <c r="AN46" s="29">
        <v>298.6</v>
      </c>
      <c r="AO46" s="29">
        <v>318.2</v>
      </c>
      <c r="AP46" s="28">
        <f t="shared" ref="AP46:AP54" si="14">AO46-AN46</f>
        <v>19.6</v>
      </c>
      <c r="AQ46" s="109">
        <f t="shared" ref="AQ46:AQ54" si="15">AVERAGE(AS46:AW46)</f>
        <v>63.04</v>
      </c>
      <c r="AR46" s="110">
        <v>240</v>
      </c>
      <c r="AS46" s="110">
        <v>63.1</v>
      </c>
      <c r="AT46" s="110">
        <v>62.8</v>
      </c>
      <c r="AU46" s="110">
        <v>63</v>
      </c>
      <c r="AV46" s="110">
        <v>63.2</v>
      </c>
      <c r="AW46" s="110">
        <v>63.1</v>
      </c>
      <c r="AX46" s="110" t="s">
        <v>69</v>
      </c>
      <c r="AY46" s="110" t="s">
        <v>69</v>
      </c>
      <c r="AZ46" s="110" t="s">
        <v>69</v>
      </c>
      <c r="BA46" s="110" t="s">
        <v>69</v>
      </c>
      <c r="BB46" s="110" t="s">
        <v>69</v>
      </c>
    </row>
    <row r="47" s="29" customFormat="1" customHeight="1" spans="1:54">
      <c r="A47" s="51" t="s">
        <v>60</v>
      </c>
      <c r="B47" s="139">
        <v>55</v>
      </c>
      <c r="C47" s="53" t="s">
        <v>62</v>
      </c>
      <c r="D47" s="140">
        <v>42944.7569444444</v>
      </c>
      <c r="E47" s="140">
        <v>42945.4236111111</v>
      </c>
      <c r="F47" s="123" t="s">
        <v>276</v>
      </c>
      <c r="G47" s="57">
        <f t="shared" si="12"/>
        <v>0.666666666700621</v>
      </c>
      <c r="H47" s="29">
        <v>62.74</v>
      </c>
      <c r="I47" s="29">
        <v>204.11</v>
      </c>
      <c r="J47" s="29">
        <v>73.36</v>
      </c>
      <c r="K47" s="29">
        <v>800</v>
      </c>
      <c r="Q47" s="28" t="s">
        <v>64</v>
      </c>
      <c r="R47" s="29">
        <v>1000</v>
      </c>
      <c r="S47" s="29" t="s">
        <v>277</v>
      </c>
      <c r="T47" s="29">
        <v>28</v>
      </c>
      <c r="U47" s="29">
        <v>30.5</v>
      </c>
      <c r="V47" s="29">
        <v>70</v>
      </c>
      <c r="W47" s="29">
        <v>2600</v>
      </c>
      <c r="Z47" s="28" t="s">
        <v>255</v>
      </c>
      <c r="AB47" s="29">
        <v>2</v>
      </c>
      <c r="AC47" s="29">
        <v>6</v>
      </c>
      <c r="AH47" s="92">
        <v>42948</v>
      </c>
      <c r="AI47" s="93" t="s">
        <v>68</v>
      </c>
      <c r="AJ47" s="94" t="s">
        <v>278</v>
      </c>
      <c r="AK47" s="29">
        <v>316.1</v>
      </c>
      <c r="AL47" s="29">
        <v>319.8</v>
      </c>
      <c r="AM47" s="28">
        <f t="shared" si="13"/>
        <v>3.69999999999999</v>
      </c>
      <c r="AN47" s="29">
        <v>312.4</v>
      </c>
      <c r="AO47" s="29">
        <v>331.6</v>
      </c>
      <c r="AP47" s="28">
        <f t="shared" si="14"/>
        <v>19.2</v>
      </c>
      <c r="AQ47" s="109">
        <f t="shared" si="15"/>
        <v>62.32</v>
      </c>
      <c r="AR47" s="110">
        <v>241</v>
      </c>
      <c r="AS47" s="110">
        <v>62.2</v>
      </c>
      <c r="AT47" s="110">
        <v>62.4</v>
      </c>
      <c r="AU47" s="110">
        <v>62</v>
      </c>
      <c r="AV47" s="110">
        <v>62.4</v>
      </c>
      <c r="AW47" s="110">
        <v>62.6</v>
      </c>
      <c r="AX47" s="110" t="s">
        <v>69</v>
      </c>
      <c r="AY47" s="110" t="s">
        <v>69</v>
      </c>
      <c r="AZ47" s="110" t="s">
        <v>69</v>
      </c>
      <c r="BA47" s="110" t="s">
        <v>69</v>
      </c>
      <c r="BB47" s="110" t="s">
        <v>69</v>
      </c>
    </row>
    <row r="48" s="29" customFormat="1" customHeight="1" spans="1:54">
      <c r="A48" s="51" t="s">
        <v>60</v>
      </c>
      <c r="B48" s="74" t="s">
        <v>279</v>
      </c>
      <c r="C48" s="53" t="s">
        <v>62</v>
      </c>
      <c r="D48" s="122">
        <v>42946.75</v>
      </c>
      <c r="E48" s="132">
        <v>42947.4166666667</v>
      </c>
      <c r="F48" s="123" t="s">
        <v>280</v>
      </c>
      <c r="G48" s="57">
        <f t="shared" si="12"/>
        <v>0.666666666700621</v>
      </c>
      <c r="H48" s="29">
        <v>63.89</v>
      </c>
      <c r="I48" s="29">
        <v>201.31</v>
      </c>
      <c r="J48" s="29">
        <v>71.69</v>
      </c>
      <c r="K48" s="29">
        <v>400</v>
      </c>
      <c r="L48" s="29">
        <v>2</v>
      </c>
      <c r="N48" s="29">
        <v>66.68</v>
      </c>
      <c r="O48" s="29">
        <v>207.49</v>
      </c>
      <c r="Q48" s="28" t="s">
        <v>64</v>
      </c>
      <c r="R48" s="29">
        <v>1000</v>
      </c>
      <c r="S48" s="29" t="s">
        <v>281</v>
      </c>
      <c r="T48" s="29">
        <v>28</v>
      </c>
      <c r="U48" s="29">
        <v>30.2</v>
      </c>
      <c r="V48" s="29">
        <v>70</v>
      </c>
      <c r="W48" s="29">
        <v>2600</v>
      </c>
      <c r="Y48" s="29">
        <v>100</v>
      </c>
      <c r="Z48" s="28" t="s">
        <v>255</v>
      </c>
      <c r="AA48" s="29">
        <v>25</v>
      </c>
      <c r="AB48" s="29">
        <v>2</v>
      </c>
      <c r="AC48" s="29">
        <v>10</v>
      </c>
      <c r="AH48" s="92">
        <v>42948</v>
      </c>
      <c r="AI48" s="93" t="s">
        <v>68</v>
      </c>
      <c r="AJ48" s="94" t="s">
        <v>271</v>
      </c>
      <c r="AK48" s="29">
        <v>324.1</v>
      </c>
      <c r="AL48" s="29">
        <v>327.6</v>
      </c>
      <c r="AM48" s="28">
        <f t="shared" si="13"/>
        <v>3.5</v>
      </c>
      <c r="AN48" s="29">
        <v>309.8</v>
      </c>
      <c r="AO48" s="29">
        <v>328.8</v>
      </c>
      <c r="AP48" s="28">
        <f t="shared" si="14"/>
        <v>19</v>
      </c>
      <c r="AQ48" s="109">
        <f t="shared" si="15"/>
        <v>62.28</v>
      </c>
      <c r="AR48" s="110">
        <v>241</v>
      </c>
      <c r="AS48" s="110">
        <v>61.8</v>
      </c>
      <c r="AT48" s="110">
        <v>62.5</v>
      </c>
      <c r="AU48" s="110">
        <v>62.5</v>
      </c>
      <c r="AV48" s="110">
        <v>62.6</v>
      </c>
      <c r="AW48" s="110">
        <v>62</v>
      </c>
      <c r="AX48" s="110" t="s">
        <v>69</v>
      </c>
      <c r="AY48" s="110" t="s">
        <v>69</v>
      </c>
      <c r="AZ48" s="110" t="s">
        <v>69</v>
      </c>
      <c r="BA48" s="110" t="s">
        <v>69</v>
      </c>
      <c r="BB48" s="110" t="s">
        <v>69</v>
      </c>
    </row>
    <row r="49" s="29" customFormat="1" customHeight="1" spans="1:54">
      <c r="A49" s="51" t="s">
        <v>60</v>
      </c>
      <c r="B49" s="74">
        <v>60</v>
      </c>
      <c r="C49" s="53" t="s">
        <v>170</v>
      </c>
      <c r="D49" s="122">
        <v>42947.7604166667</v>
      </c>
      <c r="E49" s="132">
        <v>42948.4270833333</v>
      </c>
      <c r="F49" s="123" t="s">
        <v>282</v>
      </c>
      <c r="G49" s="57">
        <f t="shared" si="12"/>
        <v>0.666666666598758</v>
      </c>
      <c r="H49" s="29">
        <v>65.84</v>
      </c>
      <c r="I49" s="29">
        <v>207.27</v>
      </c>
      <c r="J49" s="29">
        <v>71.53</v>
      </c>
      <c r="Q49" s="28" t="s">
        <v>64</v>
      </c>
      <c r="R49" s="29">
        <v>800</v>
      </c>
      <c r="S49" s="29" t="s">
        <v>283</v>
      </c>
      <c r="T49" s="29">
        <v>28</v>
      </c>
      <c r="U49" s="29">
        <v>30.1</v>
      </c>
      <c r="V49" s="29">
        <v>70</v>
      </c>
      <c r="W49" s="29">
        <v>2600</v>
      </c>
      <c r="Z49" s="28" t="s">
        <v>173</v>
      </c>
      <c r="AA49" s="29">
        <v>25</v>
      </c>
      <c r="AB49" s="29">
        <v>2</v>
      </c>
      <c r="AC49" s="29">
        <v>6</v>
      </c>
      <c r="AG49" s="29" t="s">
        <v>284</v>
      </c>
      <c r="AH49" s="92">
        <v>42948</v>
      </c>
      <c r="AI49" s="93" t="s">
        <v>68</v>
      </c>
      <c r="AJ49" s="94" t="s">
        <v>271</v>
      </c>
      <c r="AK49" s="29">
        <v>267.8</v>
      </c>
      <c r="AL49" s="29">
        <v>271.1</v>
      </c>
      <c r="AM49" s="28">
        <f t="shared" si="13"/>
        <v>3.30000000000001</v>
      </c>
      <c r="AN49" s="29">
        <v>303.2</v>
      </c>
      <c r="AO49" s="29">
        <v>318.4</v>
      </c>
      <c r="AP49" s="28">
        <f t="shared" si="14"/>
        <v>15.2</v>
      </c>
      <c r="AQ49" s="109">
        <f t="shared" si="15"/>
        <v>62.56</v>
      </c>
      <c r="AR49" s="110">
        <v>241</v>
      </c>
      <c r="AS49" s="110">
        <v>62.1</v>
      </c>
      <c r="AT49" s="110">
        <v>63.3</v>
      </c>
      <c r="AU49" s="110">
        <v>62.4</v>
      </c>
      <c r="AV49" s="110">
        <v>62.4</v>
      </c>
      <c r="AW49" s="110">
        <v>62.6</v>
      </c>
      <c r="AX49" s="110" t="s">
        <v>69</v>
      </c>
      <c r="AY49" s="110" t="s">
        <v>69</v>
      </c>
      <c r="AZ49" s="110" t="s">
        <v>69</v>
      </c>
      <c r="BA49" s="110" t="s">
        <v>69</v>
      </c>
      <c r="BB49" s="110" t="s">
        <v>69</v>
      </c>
    </row>
    <row r="50" s="29" customFormat="1" customHeight="1" spans="1:54">
      <c r="A50" s="51" t="s">
        <v>60</v>
      </c>
      <c r="B50" s="74">
        <v>40</v>
      </c>
      <c r="C50" s="53" t="s">
        <v>62</v>
      </c>
      <c r="D50" s="122">
        <v>42948.7638888889</v>
      </c>
      <c r="E50" s="132">
        <v>42949.4305555556</v>
      </c>
      <c r="F50" s="123" t="s">
        <v>285</v>
      </c>
      <c r="G50" s="57">
        <f t="shared" si="12"/>
        <v>0.666666666700621</v>
      </c>
      <c r="H50" s="29">
        <v>65.43</v>
      </c>
      <c r="I50" s="29">
        <v>202.94</v>
      </c>
      <c r="J50" s="29">
        <v>73.11</v>
      </c>
      <c r="Q50" s="28" t="s">
        <v>64</v>
      </c>
      <c r="R50" s="29">
        <v>1000</v>
      </c>
      <c r="S50" s="29" t="s">
        <v>213</v>
      </c>
      <c r="T50" s="29">
        <v>28</v>
      </c>
      <c r="U50" s="29">
        <v>30.8</v>
      </c>
      <c r="V50" s="29">
        <v>60</v>
      </c>
      <c r="W50" s="29">
        <v>2200</v>
      </c>
      <c r="Z50" s="28" t="s">
        <v>255</v>
      </c>
      <c r="AC50" s="29">
        <v>6</v>
      </c>
      <c r="AH50" s="92">
        <v>42957</v>
      </c>
      <c r="AI50" s="93" t="s">
        <v>68</v>
      </c>
      <c r="AJ50" s="94" t="s">
        <v>286</v>
      </c>
      <c r="AK50" s="29">
        <v>323.1</v>
      </c>
      <c r="AL50" s="29">
        <v>326.75</v>
      </c>
      <c r="AM50" s="28">
        <f t="shared" si="13"/>
        <v>3.64999999999998</v>
      </c>
      <c r="AN50" s="29">
        <v>305</v>
      </c>
      <c r="AO50" s="29">
        <v>324.2</v>
      </c>
      <c r="AP50" s="28">
        <f t="shared" si="14"/>
        <v>19.2</v>
      </c>
      <c r="AQ50" s="109">
        <f t="shared" si="15"/>
        <v>63.1</v>
      </c>
      <c r="AR50" s="110">
        <v>240</v>
      </c>
      <c r="AS50" s="110">
        <v>63.2</v>
      </c>
      <c r="AT50" s="110">
        <v>63</v>
      </c>
      <c r="AU50" s="110">
        <v>63.4</v>
      </c>
      <c r="AV50" s="110">
        <v>63</v>
      </c>
      <c r="AW50" s="110">
        <v>62.9</v>
      </c>
      <c r="AX50" s="110" t="s">
        <v>69</v>
      </c>
      <c r="AY50" s="110" t="s">
        <v>69</v>
      </c>
      <c r="AZ50" s="110" t="s">
        <v>69</v>
      </c>
      <c r="BA50" s="110" t="s">
        <v>69</v>
      </c>
      <c r="BB50" s="110" t="s">
        <v>69</v>
      </c>
    </row>
    <row r="51" s="29" customFormat="1" customHeight="1" spans="1:54">
      <c r="A51" s="51" t="s">
        <v>140</v>
      </c>
      <c r="B51" s="74">
        <v>2111</v>
      </c>
      <c r="C51" s="29" t="s">
        <v>142</v>
      </c>
      <c r="D51" s="122">
        <v>42950.7083333333</v>
      </c>
      <c r="E51" s="132">
        <v>42951.5</v>
      </c>
      <c r="F51" s="123" t="s">
        <v>287</v>
      </c>
      <c r="G51" s="57">
        <f t="shared" si="12"/>
        <v>0.791666666700621</v>
      </c>
      <c r="H51" s="29">
        <v>65.53</v>
      </c>
      <c r="I51" s="29">
        <v>200.28</v>
      </c>
      <c r="J51" s="29">
        <v>76.95</v>
      </c>
      <c r="L51" s="29">
        <v>2</v>
      </c>
      <c r="O51" s="29">
        <v>215.12</v>
      </c>
      <c r="Q51" s="28" t="s">
        <v>64</v>
      </c>
      <c r="R51" s="29">
        <v>680</v>
      </c>
      <c r="S51" s="29" t="s">
        <v>196</v>
      </c>
      <c r="T51" s="29">
        <v>28</v>
      </c>
      <c r="U51" s="29">
        <v>30</v>
      </c>
      <c r="V51" s="29">
        <v>60</v>
      </c>
      <c r="W51" s="29">
        <v>2600</v>
      </c>
      <c r="Y51" s="29">
        <v>100</v>
      </c>
      <c r="Z51" s="29" t="s">
        <v>288</v>
      </c>
      <c r="AA51" s="29">
        <v>25</v>
      </c>
      <c r="AC51" s="29">
        <v>6</v>
      </c>
      <c r="AG51" s="29" t="s">
        <v>289</v>
      </c>
      <c r="AH51" s="92">
        <v>42963</v>
      </c>
      <c r="AI51" s="93" t="s">
        <v>68</v>
      </c>
      <c r="AJ51" s="94" t="s">
        <v>290</v>
      </c>
      <c r="AK51" s="29">
        <v>210.1</v>
      </c>
      <c r="AL51" s="29">
        <v>213.4</v>
      </c>
      <c r="AM51" s="28">
        <f t="shared" si="13"/>
        <v>3.30000000000001</v>
      </c>
      <c r="AN51" s="29">
        <v>203.2</v>
      </c>
      <c r="AO51" s="29">
        <v>218.8</v>
      </c>
      <c r="AP51" s="28">
        <f t="shared" si="14"/>
        <v>15.6</v>
      </c>
      <c r="AQ51" s="109">
        <f t="shared" si="15"/>
        <v>64.52</v>
      </c>
      <c r="AR51" s="110">
        <v>240</v>
      </c>
      <c r="AS51" s="110">
        <v>64.1</v>
      </c>
      <c r="AT51" s="110">
        <v>64.5</v>
      </c>
      <c r="AU51" s="110">
        <v>64.7</v>
      </c>
      <c r="AV51" s="110">
        <v>64.8</v>
      </c>
      <c r="AW51" s="110">
        <v>64.5</v>
      </c>
      <c r="AX51" s="110" t="s">
        <v>69</v>
      </c>
      <c r="AY51" s="110" t="s">
        <v>69</v>
      </c>
      <c r="AZ51" s="110" t="s">
        <v>69</v>
      </c>
      <c r="BA51" s="110" t="s">
        <v>69</v>
      </c>
      <c r="BB51" s="110" t="s">
        <v>69</v>
      </c>
    </row>
    <row r="52" s="29" customFormat="1" customHeight="1" spans="1:54">
      <c r="A52" s="51" t="s">
        <v>60</v>
      </c>
      <c r="B52" s="74">
        <v>46</v>
      </c>
      <c r="C52" s="53" t="s">
        <v>62</v>
      </c>
      <c r="D52" s="122">
        <v>42952.75</v>
      </c>
      <c r="E52" s="132">
        <v>42953.4166666667</v>
      </c>
      <c r="F52" s="123" t="s">
        <v>291</v>
      </c>
      <c r="G52" s="57">
        <f t="shared" si="12"/>
        <v>0.666666666700621</v>
      </c>
      <c r="H52" s="29">
        <v>66.31</v>
      </c>
      <c r="I52" s="29">
        <v>208.06</v>
      </c>
      <c r="J52" s="29">
        <v>72.93</v>
      </c>
      <c r="Q52" s="28" t="s">
        <v>64</v>
      </c>
      <c r="R52" s="29">
        <v>1000</v>
      </c>
      <c r="S52" s="29" t="s">
        <v>292</v>
      </c>
      <c r="T52" s="29">
        <v>28</v>
      </c>
      <c r="U52" s="29">
        <v>31</v>
      </c>
      <c r="V52" s="29">
        <v>60</v>
      </c>
      <c r="W52" s="29">
        <v>2200</v>
      </c>
      <c r="Y52" s="29">
        <v>100</v>
      </c>
      <c r="Z52" s="28" t="s">
        <v>263</v>
      </c>
      <c r="AA52" s="29">
        <v>25</v>
      </c>
      <c r="AG52" s="29" t="s">
        <v>293</v>
      </c>
      <c r="AH52" s="92">
        <v>42957</v>
      </c>
      <c r="AI52" s="93" t="s">
        <v>68</v>
      </c>
      <c r="AJ52" s="94" t="s">
        <v>294</v>
      </c>
      <c r="AK52" s="29">
        <v>328.5</v>
      </c>
      <c r="AL52" s="29">
        <v>332.1</v>
      </c>
      <c r="AM52" s="28">
        <f t="shared" si="13"/>
        <v>3.60000000000002</v>
      </c>
      <c r="AN52" s="29">
        <v>328.8</v>
      </c>
      <c r="AO52" s="29">
        <v>347.4</v>
      </c>
      <c r="AP52" s="28">
        <f t="shared" si="14"/>
        <v>18.6</v>
      </c>
      <c r="AQ52" s="109">
        <f t="shared" si="15"/>
        <v>61.98</v>
      </c>
      <c r="AR52" s="110">
        <v>241</v>
      </c>
      <c r="AS52" s="110">
        <v>62.3</v>
      </c>
      <c r="AT52" s="110">
        <v>62.2</v>
      </c>
      <c r="AU52" s="110">
        <v>61.7</v>
      </c>
      <c r="AV52" s="110">
        <v>61.8</v>
      </c>
      <c r="AW52" s="110">
        <v>61.9</v>
      </c>
      <c r="AX52" s="110" t="s">
        <v>69</v>
      </c>
      <c r="AY52" s="110" t="s">
        <v>69</v>
      </c>
      <c r="AZ52" s="110" t="s">
        <v>69</v>
      </c>
      <c r="BA52" s="110" t="s">
        <v>69</v>
      </c>
      <c r="BB52" s="110" t="s">
        <v>69</v>
      </c>
    </row>
    <row r="53" s="29" customFormat="1" customHeight="1" spans="1:54">
      <c r="A53" s="51" t="s">
        <v>60</v>
      </c>
      <c r="B53" s="74">
        <v>43</v>
      </c>
      <c r="C53" s="53" t="s">
        <v>62</v>
      </c>
      <c r="D53" s="122">
        <v>42953.7534722222</v>
      </c>
      <c r="E53" s="132">
        <v>42954.4201388889</v>
      </c>
      <c r="F53" s="123" t="s">
        <v>295</v>
      </c>
      <c r="G53" s="57">
        <f t="shared" si="12"/>
        <v>0.666666666700621</v>
      </c>
      <c r="H53" s="29">
        <v>65.63</v>
      </c>
      <c r="I53" s="29">
        <v>205.62</v>
      </c>
      <c r="J53" s="29">
        <v>77</v>
      </c>
      <c r="Q53" s="28" t="s">
        <v>64</v>
      </c>
      <c r="R53" s="29">
        <v>1000</v>
      </c>
      <c r="S53" s="29" t="s">
        <v>296</v>
      </c>
      <c r="T53" s="29">
        <v>28</v>
      </c>
      <c r="U53" s="29">
        <v>30.8</v>
      </c>
      <c r="V53" s="29">
        <v>60</v>
      </c>
      <c r="W53" s="29">
        <v>2800</v>
      </c>
      <c r="Z53" s="28" t="s">
        <v>263</v>
      </c>
      <c r="AB53" s="29">
        <v>5</v>
      </c>
      <c r="AC53" s="29">
        <v>6</v>
      </c>
      <c r="AG53" s="29" t="s">
        <v>297</v>
      </c>
      <c r="AH53" s="92">
        <v>42957</v>
      </c>
      <c r="AI53" s="93" t="s">
        <v>68</v>
      </c>
      <c r="AJ53" s="94" t="s">
        <v>298</v>
      </c>
      <c r="AK53" s="29">
        <v>328.9</v>
      </c>
      <c r="AL53" s="29">
        <v>332.8</v>
      </c>
      <c r="AM53" s="28">
        <f t="shared" si="13"/>
        <v>3.90000000000003</v>
      </c>
      <c r="AN53" s="29">
        <v>338.6</v>
      </c>
      <c r="AO53" s="29">
        <v>357.6</v>
      </c>
      <c r="AP53" s="28">
        <f t="shared" si="14"/>
        <v>19</v>
      </c>
      <c r="AQ53" s="109">
        <f t="shared" si="15"/>
        <v>61.68</v>
      </c>
      <c r="AR53" s="110">
        <v>241</v>
      </c>
      <c r="AS53" s="110">
        <v>61.5</v>
      </c>
      <c r="AT53" s="110">
        <v>61.5</v>
      </c>
      <c r="AU53" s="110">
        <v>61.3</v>
      </c>
      <c r="AV53" s="110">
        <v>61.2</v>
      </c>
      <c r="AW53" s="110">
        <v>62.9</v>
      </c>
      <c r="AX53" s="110" t="s">
        <v>69</v>
      </c>
      <c r="AY53" s="110" t="s">
        <v>69</v>
      </c>
      <c r="AZ53" s="110" t="s">
        <v>69</v>
      </c>
      <c r="BA53" s="110" t="s">
        <v>69</v>
      </c>
      <c r="BB53" s="110" t="s">
        <v>69</v>
      </c>
    </row>
    <row r="54" s="30" customFormat="1" customHeight="1" spans="1:54">
      <c r="A54" s="51" t="s">
        <v>60</v>
      </c>
      <c r="B54" s="74">
        <v>53</v>
      </c>
      <c r="C54" s="30" t="s">
        <v>62</v>
      </c>
      <c r="D54" s="134">
        <v>42954.7708333333</v>
      </c>
      <c r="E54" s="63">
        <v>42955.4375</v>
      </c>
      <c r="F54" s="135" t="s">
        <v>299</v>
      </c>
      <c r="G54" s="65">
        <f t="shared" si="12"/>
        <v>0.666666666700621</v>
      </c>
      <c r="H54" s="30">
        <v>66.15</v>
      </c>
      <c r="I54" s="30">
        <v>205.62</v>
      </c>
      <c r="J54" s="30">
        <v>77.38</v>
      </c>
      <c r="Q54" s="30" t="s">
        <v>64</v>
      </c>
      <c r="R54" s="30">
        <v>1000</v>
      </c>
      <c r="S54" s="30" t="s">
        <v>300</v>
      </c>
      <c r="T54" s="30">
        <v>28</v>
      </c>
      <c r="U54" s="30">
        <v>31.2</v>
      </c>
      <c r="V54" s="30">
        <v>70</v>
      </c>
      <c r="W54" s="30">
        <v>2800</v>
      </c>
      <c r="Z54" s="34" t="s">
        <v>263</v>
      </c>
      <c r="AA54" s="30">
        <v>25</v>
      </c>
      <c r="AC54" s="30">
        <v>2</v>
      </c>
      <c r="AF54" s="30">
        <v>6</v>
      </c>
      <c r="AG54" s="30" t="s">
        <v>297</v>
      </c>
      <c r="AH54" s="92">
        <v>42957</v>
      </c>
      <c r="AI54" s="93" t="s">
        <v>68</v>
      </c>
      <c r="AJ54" s="167" t="s">
        <v>301</v>
      </c>
      <c r="AK54" s="30">
        <v>326.8</v>
      </c>
      <c r="AL54" s="30">
        <v>330.45</v>
      </c>
      <c r="AM54" s="34">
        <f t="shared" si="13"/>
        <v>3.64999999999998</v>
      </c>
      <c r="AN54" s="30">
        <v>302.2</v>
      </c>
      <c r="AO54" s="30">
        <v>321.2</v>
      </c>
      <c r="AP54" s="34">
        <f t="shared" si="14"/>
        <v>19</v>
      </c>
      <c r="AQ54" s="113">
        <f t="shared" si="15"/>
        <v>61.5</v>
      </c>
      <c r="AR54" s="112">
        <v>241</v>
      </c>
      <c r="AS54" s="112">
        <v>61.6</v>
      </c>
      <c r="AT54" s="112">
        <v>61.9</v>
      </c>
      <c r="AU54" s="112">
        <v>61.2</v>
      </c>
      <c r="AV54" s="112">
        <v>61.6</v>
      </c>
      <c r="AW54" s="112">
        <v>61.2</v>
      </c>
      <c r="AX54" s="30" t="s">
        <v>69</v>
      </c>
      <c r="AY54" s="30" t="s">
        <v>69</v>
      </c>
      <c r="AZ54" s="30" t="s">
        <v>69</v>
      </c>
      <c r="BA54" s="30" t="s">
        <v>69</v>
      </c>
      <c r="BB54" s="30" t="s">
        <v>69</v>
      </c>
    </row>
    <row r="55" s="29" customFormat="1" customHeight="1" spans="1:64">
      <c r="A55" s="58" t="s">
        <v>60</v>
      </c>
      <c r="B55" s="124">
        <v>47</v>
      </c>
      <c r="C55" s="53" t="s">
        <v>62</v>
      </c>
      <c r="D55" s="122">
        <v>42956.7569444444</v>
      </c>
      <c r="E55" s="132">
        <v>42957</v>
      </c>
      <c r="F55" s="123" t="s">
        <v>69</v>
      </c>
      <c r="G55" s="57">
        <f t="shared" si="12"/>
        <v>0.243055555598403</v>
      </c>
      <c r="H55" s="29">
        <v>66.15</v>
      </c>
      <c r="I55" s="29">
        <v>192.15</v>
      </c>
      <c r="J55" s="29">
        <v>83.48</v>
      </c>
      <c r="K55" s="29">
        <v>500</v>
      </c>
      <c r="L55" s="29">
        <v>3</v>
      </c>
      <c r="N55" s="29">
        <v>68.1</v>
      </c>
      <c r="O55" s="29">
        <v>214.39</v>
      </c>
      <c r="Q55" s="28" t="s">
        <v>64</v>
      </c>
      <c r="R55" s="29">
        <v>1000</v>
      </c>
      <c r="S55" s="29" t="s">
        <v>302</v>
      </c>
      <c r="T55" s="29">
        <v>28</v>
      </c>
      <c r="U55" s="29">
        <v>32</v>
      </c>
      <c r="V55" s="29">
        <v>70</v>
      </c>
      <c r="W55" s="29">
        <v>2800</v>
      </c>
      <c r="Y55" s="29">
        <v>100</v>
      </c>
      <c r="Z55" s="28" t="s">
        <v>263</v>
      </c>
      <c r="AA55" s="29">
        <v>25</v>
      </c>
      <c r="AB55" s="29">
        <v>3</v>
      </c>
      <c r="AC55" s="29">
        <v>6</v>
      </c>
      <c r="AG55" s="29" t="s">
        <v>303</v>
      </c>
      <c r="AH55" s="92">
        <v>42962</v>
      </c>
      <c r="AI55" s="96" t="s">
        <v>82</v>
      </c>
      <c r="AJ55" s="96" t="s">
        <v>304</v>
      </c>
      <c r="AK55" s="58"/>
      <c r="AL55" s="169" t="s">
        <v>69</v>
      </c>
      <c r="AM55" s="169" t="s">
        <v>69</v>
      </c>
      <c r="AN55" s="58"/>
      <c r="AO55" s="169" t="s">
        <v>69</v>
      </c>
      <c r="AP55" s="169" t="s">
        <v>69</v>
      </c>
      <c r="AQ55" s="169" t="s">
        <v>69</v>
      </c>
      <c r="AR55" s="169" t="s">
        <v>69</v>
      </c>
      <c r="AS55" s="169" t="s">
        <v>69</v>
      </c>
      <c r="AT55" s="169" t="s">
        <v>69</v>
      </c>
      <c r="AU55" s="169" t="s">
        <v>69</v>
      </c>
      <c r="AV55" s="169" t="s">
        <v>69</v>
      </c>
      <c r="AW55" s="169" t="s">
        <v>69</v>
      </c>
      <c r="AX55" s="169" t="s">
        <v>69</v>
      </c>
      <c r="AY55" s="169" t="s">
        <v>69</v>
      </c>
      <c r="AZ55" s="169" t="s">
        <v>69</v>
      </c>
      <c r="BA55" s="169" t="s">
        <v>69</v>
      </c>
      <c r="BB55" s="169" t="s">
        <v>69</v>
      </c>
      <c r="BC55" s="181"/>
      <c r="BD55" s="181"/>
      <c r="BE55" s="181"/>
      <c r="BF55" s="181"/>
      <c r="BG55" s="181"/>
      <c r="BH55" s="181"/>
      <c r="BI55" s="181"/>
      <c r="BJ55" s="181"/>
      <c r="BK55" s="181"/>
      <c r="BL55" s="181"/>
    </row>
    <row r="56" s="29" customFormat="1" customHeight="1" spans="1:54">
      <c r="A56" s="51" t="s">
        <v>60</v>
      </c>
      <c r="B56" s="74">
        <v>61</v>
      </c>
      <c r="C56" s="53" t="s">
        <v>170</v>
      </c>
      <c r="D56" s="122">
        <v>42957.7638888889</v>
      </c>
      <c r="E56" s="132">
        <v>42958.4305555556</v>
      </c>
      <c r="F56" s="123" t="s">
        <v>305</v>
      </c>
      <c r="G56" s="57">
        <f t="shared" si="12"/>
        <v>0.666666666700621</v>
      </c>
      <c r="H56" s="29">
        <v>68.1</v>
      </c>
      <c r="I56" s="29">
        <v>214.39</v>
      </c>
      <c r="J56" s="29">
        <v>83.48</v>
      </c>
      <c r="Q56" s="28" t="s">
        <v>64</v>
      </c>
      <c r="R56" s="29">
        <v>800</v>
      </c>
      <c r="S56" s="29" t="s">
        <v>306</v>
      </c>
      <c r="T56" s="29">
        <v>28</v>
      </c>
      <c r="U56" s="29">
        <v>29.8</v>
      </c>
      <c r="V56" s="29">
        <v>60</v>
      </c>
      <c r="W56" s="29">
        <v>1200</v>
      </c>
      <c r="Z56" s="28" t="s">
        <v>173</v>
      </c>
      <c r="AC56" s="29">
        <v>6</v>
      </c>
      <c r="AG56" s="29" t="s">
        <v>307</v>
      </c>
      <c r="AH56" s="92">
        <v>42962</v>
      </c>
      <c r="AI56" s="93" t="s">
        <v>68</v>
      </c>
      <c r="AJ56" s="94" t="s">
        <v>308</v>
      </c>
      <c r="AK56" s="29">
        <v>265.2</v>
      </c>
      <c r="AL56" s="29">
        <v>268.5</v>
      </c>
      <c r="AM56" s="28">
        <f t="shared" ref="AM56:AM68" si="16">AL56-AK56</f>
        <v>3.30000000000001</v>
      </c>
      <c r="AN56" s="29">
        <v>287.8</v>
      </c>
      <c r="AO56" s="29">
        <v>302.8</v>
      </c>
      <c r="AP56" s="28">
        <f t="shared" ref="AP56:AP68" si="17">AO56-AN56</f>
        <v>15</v>
      </c>
      <c r="AQ56" s="109">
        <f t="shared" ref="AQ56:AQ68" si="18">AVERAGE(AS56:AW56)</f>
        <v>63.66</v>
      </c>
      <c r="AR56" s="110">
        <v>240</v>
      </c>
      <c r="AS56" s="110">
        <v>63.7</v>
      </c>
      <c r="AT56" s="110">
        <v>63.8</v>
      </c>
      <c r="AU56" s="110">
        <v>63.7</v>
      </c>
      <c r="AV56" s="110">
        <v>63.6</v>
      </c>
      <c r="AW56" s="110">
        <v>63.5</v>
      </c>
      <c r="AX56" s="110" t="s">
        <v>69</v>
      </c>
      <c r="AY56" s="110" t="s">
        <v>69</v>
      </c>
      <c r="AZ56" s="110" t="s">
        <v>69</v>
      </c>
      <c r="BA56" s="110" t="s">
        <v>69</v>
      </c>
      <c r="BB56" s="110" t="s">
        <v>69</v>
      </c>
    </row>
    <row r="57" s="29" customFormat="1" customHeight="1" spans="1:54">
      <c r="A57" s="51" t="s">
        <v>60</v>
      </c>
      <c r="B57" s="74">
        <v>4</v>
      </c>
      <c r="C57" s="53" t="s">
        <v>177</v>
      </c>
      <c r="D57" s="122">
        <v>42958.7638888889</v>
      </c>
      <c r="E57" s="132">
        <v>42959.4305555556</v>
      </c>
      <c r="F57" s="123" t="s">
        <v>309</v>
      </c>
      <c r="G57" s="57">
        <f t="shared" si="12"/>
        <v>0.666666666700621</v>
      </c>
      <c r="H57" s="29">
        <v>68.3</v>
      </c>
      <c r="I57" s="29">
        <v>208.9</v>
      </c>
      <c r="J57" s="29">
        <v>81.54</v>
      </c>
      <c r="Q57" s="28" t="s">
        <v>64</v>
      </c>
      <c r="R57" s="29">
        <v>800</v>
      </c>
      <c r="S57" s="29" t="s">
        <v>310</v>
      </c>
      <c r="T57" s="29">
        <v>28</v>
      </c>
      <c r="U57" s="29">
        <v>28.6</v>
      </c>
      <c r="V57" s="29">
        <v>60</v>
      </c>
      <c r="W57" s="29">
        <v>2200</v>
      </c>
      <c r="X57" s="29">
        <v>100</v>
      </c>
      <c r="Z57" s="28" t="s">
        <v>173</v>
      </c>
      <c r="AA57" s="29">
        <v>25</v>
      </c>
      <c r="AC57" s="29">
        <v>6</v>
      </c>
      <c r="AH57" s="92">
        <v>42962</v>
      </c>
      <c r="AI57" s="93" t="s">
        <v>68</v>
      </c>
      <c r="AJ57" s="94" t="s">
        <v>311</v>
      </c>
      <c r="AK57" s="29">
        <v>269.8</v>
      </c>
      <c r="AL57" s="29">
        <v>273.3</v>
      </c>
      <c r="AM57" s="28">
        <f t="shared" si="16"/>
        <v>3.5</v>
      </c>
      <c r="AN57" s="29">
        <v>248.2</v>
      </c>
      <c r="AO57" s="29">
        <v>263.6</v>
      </c>
      <c r="AP57" s="28">
        <f t="shared" si="17"/>
        <v>15.4</v>
      </c>
      <c r="AQ57" s="109">
        <f t="shared" si="18"/>
        <v>63.06</v>
      </c>
      <c r="AR57" s="110">
        <v>240</v>
      </c>
      <c r="AS57" s="110">
        <v>62.9</v>
      </c>
      <c r="AT57" s="110">
        <v>63</v>
      </c>
      <c r="AU57" s="110">
        <v>62.9</v>
      </c>
      <c r="AV57" s="110">
        <v>63</v>
      </c>
      <c r="AW57" s="110">
        <v>63.5</v>
      </c>
      <c r="AX57" s="110" t="s">
        <v>69</v>
      </c>
      <c r="AY57" s="110" t="s">
        <v>69</v>
      </c>
      <c r="AZ57" s="110" t="s">
        <v>69</v>
      </c>
      <c r="BA57" s="110" t="s">
        <v>69</v>
      </c>
      <c r="BB57" s="110" t="s">
        <v>69</v>
      </c>
    </row>
    <row r="58" s="29" customFormat="1" customHeight="1" spans="1:64">
      <c r="A58" s="58" t="s">
        <v>60</v>
      </c>
      <c r="B58" s="124">
        <v>12</v>
      </c>
      <c r="C58" s="53" t="s">
        <v>177</v>
      </c>
      <c r="D58" s="122">
        <v>42960.7638888889</v>
      </c>
      <c r="E58" s="132">
        <v>42961.25</v>
      </c>
      <c r="F58" s="123" t="s">
        <v>69</v>
      </c>
      <c r="G58" s="57">
        <f t="shared" si="12"/>
        <v>0.486111111102218</v>
      </c>
      <c r="H58" s="29">
        <v>67.83</v>
      </c>
      <c r="I58" s="29">
        <v>214.99</v>
      </c>
      <c r="J58" s="29">
        <v>82.44</v>
      </c>
      <c r="Q58" s="28" t="s">
        <v>64</v>
      </c>
      <c r="R58" s="29">
        <v>800</v>
      </c>
      <c r="S58" s="29" t="s">
        <v>312</v>
      </c>
      <c r="T58" s="29">
        <v>28</v>
      </c>
      <c r="U58" s="58">
        <v>50</v>
      </c>
      <c r="V58" s="29">
        <v>60</v>
      </c>
      <c r="W58" s="29">
        <v>2200</v>
      </c>
      <c r="Y58" s="29">
        <v>100</v>
      </c>
      <c r="Z58" s="28" t="s">
        <v>173</v>
      </c>
      <c r="AB58" s="29">
        <v>5</v>
      </c>
      <c r="AC58" s="29">
        <v>30</v>
      </c>
      <c r="AG58" s="29" t="s">
        <v>313</v>
      </c>
      <c r="AH58" s="92">
        <v>42962</v>
      </c>
      <c r="AI58" s="96" t="s">
        <v>82</v>
      </c>
      <c r="AJ58" s="96" t="s">
        <v>314</v>
      </c>
      <c r="AK58" s="58">
        <v>271.1</v>
      </c>
      <c r="AL58" s="169" t="s">
        <v>69</v>
      </c>
      <c r="AM58" s="169" t="s">
        <v>69</v>
      </c>
      <c r="AN58" s="58">
        <v>256.6</v>
      </c>
      <c r="AO58" s="169" t="s">
        <v>69</v>
      </c>
      <c r="AP58" s="169" t="s">
        <v>69</v>
      </c>
      <c r="AQ58" s="169" t="s">
        <v>69</v>
      </c>
      <c r="AR58" s="169" t="s">
        <v>69</v>
      </c>
      <c r="AS58" s="169" t="s">
        <v>69</v>
      </c>
      <c r="AT58" s="169" t="s">
        <v>69</v>
      </c>
      <c r="AU58" s="169" t="s">
        <v>69</v>
      </c>
      <c r="AV58" s="169" t="s">
        <v>69</v>
      </c>
      <c r="AW58" s="169" t="s">
        <v>69</v>
      </c>
      <c r="AX58" s="169" t="s">
        <v>69</v>
      </c>
      <c r="AY58" s="169" t="s">
        <v>69</v>
      </c>
      <c r="AZ58" s="169" t="s">
        <v>69</v>
      </c>
      <c r="BA58" s="169" t="s">
        <v>69</v>
      </c>
      <c r="BB58" s="169" t="s">
        <v>69</v>
      </c>
      <c r="BC58" s="181"/>
      <c r="BD58" s="181"/>
      <c r="BE58" s="181"/>
      <c r="BF58" s="181"/>
      <c r="BG58" s="181"/>
      <c r="BH58" s="181"/>
      <c r="BI58" s="181"/>
      <c r="BJ58" s="181"/>
      <c r="BK58" s="181"/>
      <c r="BL58" s="181"/>
    </row>
    <row r="59" s="29" customFormat="1" customHeight="1" spans="1:64">
      <c r="A59" s="141" t="s">
        <v>140</v>
      </c>
      <c r="B59" s="142">
        <v>2115</v>
      </c>
      <c r="C59" s="29" t="s">
        <v>142</v>
      </c>
      <c r="D59" s="122">
        <v>42962.7083333333</v>
      </c>
      <c r="E59" s="132">
        <v>42963.125</v>
      </c>
      <c r="F59" s="123" t="s">
        <v>315</v>
      </c>
      <c r="G59" s="57">
        <f t="shared" si="12"/>
        <v>0.416666666700621</v>
      </c>
      <c r="H59" s="29">
        <v>63.4</v>
      </c>
      <c r="I59" s="29">
        <v>212.23</v>
      </c>
      <c r="J59" s="29">
        <v>71.41</v>
      </c>
      <c r="K59" s="29">
        <v>1500</v>
      </c>
      <c r="Q59" s="28" t="s">
        <v>64</v>
      </c>
      <c r="R59" s="29">
        <v>680</v>
      </c>
      <c r="S59" s="29" t="s">
        <v>316</v>
      </c>
      <c r="T59" s="29">
        <v>28</v>
      </c>
      <c r="U59" s="29">
        <v>34</v>
      </c>
      <c r="V59" s="29">
        <v>60</v>
      </c>
      <c r="W59" s="29">
        <v>1800</v>
      </c>
      <c r="X59" s="29">
        <v>1800</v>
      </c>
      <c r="Y59" s="29">
        <v>1200</v>
      </c>
      <c r="Z59" s="29" t="s">
        <v>317</v>
      </c>
      <c r="AA59" s="29">
        <v>25</v>
      </c>
      <c r="AB59" s="29">
        <v>20</v>
      </c>
      <c r="AC59" s="29">
        <v>6</v>
      </c>
      <c r="AE59" s="29">
        <v>12</v>
      </c>
      <c r="AG59" s="29" t="s">
        <v>318</v>
      </c>
      <c r="AH59" s="92">
        <v>42969</v>
      </c>
      <c r="AI59" s="98" t="s">
        <v>87</v>
      </c>
      <c r="AJ59" s="29" t="s">
        <v>319</v>
      </c>
      <c r="AK59" s="29">
        <v>208.7</v>
      </c>
      <c r="AL59" s="29">
        <v>210.7</v>
      </c>
      <c r="AM59" s="28">
        <f t="shared" si="16"/>
        <v>2</v>
      </c>
      <c r="AN59" s="29">
        <v>197.2</v>
      </c>
      <c r="AO59" s="29">
        <v>205.4</v>
      </c>
      <c r="AP59" s="28">
        <f t="shared" si="17"/>
        <v>8.20000000000002</v>
      </c>
      <c r="AQ59" s="109">
        <f t="shared" si="18"/>
        <v>75.12</v>
      </c>
      <c r="AR59" s="29" t="s">
        <v>69</v>
      </c>
      <c r="AS59" s="29">
        <v>74.8</v>
      </c>
      <c r="AT59" s="29">
        <v>75.4</v>
      </c>
      <c r="AU59" s="29">
        <v>75</v>
      </c>
      <c r="AV59" s="29">
        <v>75.6</v>
      </c>
      <c r="AW59" s="29">
        <v>74.8</v>
      </c>
      <c r="AX59" s="110" t="s">
        <v>69</v>
      </c>
      <c r="AY59" s="110" t="s">
        <v>69</v>
      </c>
      <c r="AZ59" s="110" t="s">
        <v>69</v>
      </c>
      <c r="BA59" s="110" t="s">
        <v>69</v>
      </c>
      <c r="BB59" s="110" t="s">
        <v>69</v>
      </c>
      <c r="BC59" s="181"/>
      <c r="BD59" s="181"/>
      <c r="BE59" s="181"/>
      <c r="BF59" s="181"/>
      <c r="BG59" s="181"/>
      <c r="BH59" s="181"/>
      <c r="BI59" s="181"/>
      <c r="BJ59" s="181"/>
      <c r="BK59" s="181"/>
      <c r="BL59" s="181"/>
    </row>
    <row r="60" s="29" customFormat="1" customHeight="1" spans="1:54">
      <c r="A60" s="51" t="s">
        <v>60</v>
      </c>
      <c r="B60" s="74">
        <v>13</v>
      </c>
      <c r="C60" s="53" t="s">
        <v>177</v>
      </c>
      <c r="D60" s="122">
        <v>42963.7361111111</v>
      </c>
      <c r="E60" s="132">
        <v>42964.4027777778</v>
      </c>
      <c r="F60" s="123" t="s">
        <v>320</v>
      </c>
      <c r="G60" s="57">
        <f t="shared" si="12"/>
        <v>0.666666666700621</v>
      </c>
      <c r="H60" s="29">
        <v>68.74</v>
      </c>
      <c r="I60" s="29">
        <v>209.56</v>
      </c>
      <c r="J60" s="29">
        <v>78.23</v>
      </c>
      <c r="Q60" s="28" t="s">
        <v>64</v>
      </c>
      <c r="R60" s="29">
        <v>800</v>
      </c>
      <c r="S60" s="29" t="s">
        <v>321</v>
      </c>
      <c r="T60" s="29">
        <v>28</v>
      </c>
      <c r="U60" s="29">
        <v>28.8</v>
      </c>
      <c r="V60" s="29">
        <v>60</v>
      </c>
      <c r="W60" s="29">
        <v>1200</v>
      </c>
      <c r="Z60" s="28" t="s">
        <v>173</v>
      </c>
      <c r="AA60" s="29">
        <v>25</v>
      </c>
      <c r="AC60" s="29">
        <v>3</v>
      </c>
      <c r="AH60" s="92">
        <v>42969</v>
      </c>
      <c r="AI60" s="93" t="s">
        <v>68</v>
      </c>
      <c r="AJ60" s="29" t="s">
        <v>322</v>
      </c>
      <c r="AK60" s="29">
        <v>272.5</v>
      </c>
      <c r="AL60" s="29">
        <v>275.9</v>
      </c>
      <c r="AM60" s="28">
        <f t="shared" si="16"/>
        <v>3.39999999999998</v>
      </c>
      <c r="AN60" s="29">
        <v>231</v>
      </c>
      <c r="AO60" s="29">
        <v>246.4</v>
      </c>
      <c r="AP60" s="28">
        <f t="shared" si="17"/>
        <v>15.4</v>
      </c>
      <c r="AQ60" s="109">
        <f t="shared" si="18"/>
        <v>63.2</v>
      </c>
      <c r="AR60" s="29">
        <v>240</v>
      </c>
      <c r="AS60" s="110">
        <v>63.4</v>
      </c>
      <c r="AT60" s="110">
        <v>63.3</v>
      </c>
      <c r="AU60" s="110">
        <v>63.5</v>
      </c>
      <c r="AV60" s="110">
        <v>62.8</v>
      </c>
      <c r="AW60" s="110">
        <v>63</v>
      </c>
      <c r="AX60" s="110" t="s">
        <v>69</v>
      </c>
      <c r="AY60" s="110" t="s">
        <v>69</v>
      </c>
      <c r="AZ60" s="110" t="s">
        <v>69</v>
      </c>
      <c r="BA60" s="110" t="s">
        <v>69</v>
      </c>
      <c r="BB60" s="110" t="s">
        <v>69</v>
      </c>
    </row>
    <row r="61" s="29" customFormat="1" customHeight="1" spans="1:54">
      <c r="A61" s="51" t="s">
        <v>60</v>
      </c>
      <c r="B61" s="74">
        <v>14</v>
      </c>
      <c r="C61" s="53" t="s">
        <v>177</v>
      </c>
      <c r="D61" s="122">
        <v>42964.7569444444</v>
      </c>
      <c r="E61" s="132">
        <v>42965.4236111111</v>
      </c>
      <c r="F61" s="123" t="s">
        <v>323</v>
      </c>
      <c r="G61" s="57">
        <f t="shared" si="12"/>
        <v>0.666666666656965</v>
      </c>
      <c r="H61" s="29">
        <v>68.79</v>
      </c>
      <c r="I61" s="29">
        <v>205.75</v>
      </c>
      <c r="J61" s="29">
        <v>79.93</v>
      </c>
      <c r="Q61" s="28" t="s">
        <v>64</v>
      </c>
      <c r="R61" s="29">
        <v>800</v>
      </c>
      <c r="S61" s="29" t="s">
        <v>324</v>
      </c>
      <c r="T61" s="29">
        <v>28</v>
      </c>
      <c r="U61" s="29">
        <v>29.4</v>
      </c>
      <c r="V61" s="29">
        <v>60</v>
      </c>
      <c r="W61" s="29">
        <v>2200</v>
      </c>
      <c r="Z61" s="28" t="s">
        <v>173</v>
      </c>
      <c r="AC61" s="29">
        <v>6</v>
      </c>
      <c r="AH61" s="92">
        <v>42969</v>
      </c>
      <c r="AI61" s="93" t="s">
        <v>68</v>
      </c>
      <c r="AJ61" s="94" t="s">
        <v>325</v>
      </c>
      <c r="AK61" s="29">
        <v>269.1</v>
      </c>
      <c r="AL61" s="29">
        <v>272.6</v>
      </c>
      <c r="AM61" s="28">
        <f t="shared" si="16"/>
        <v>3.5</v>
      </c>
      <c r="AN61" s="29">
        <v>214.4</v>
      </c>
      <c r="AO61" s="29">
        <v>229.8</v>
      </c>
      <c r="AP61" s="28">
        <f t="shared" si="17"/>
        <v>15.4</v>
      </c>
      <c r="AQ61" s="109">
        <f t="shared" si="18"/>
        <v>63.52</v>
      </c>
      <c r="AR61" s="110">
        <v>240</v>
      </c>
      <c r="AS61" s="110">
        <v>63.9</v>
      </c>
      <c r="AT61" s="110">
        <v>63.8</v>
      </c>
      <c r="AU61" s="110">
        <v>63.6</v>
      </c>
      <c r="AV61" s="110">
        <v>63.3</v>
      </c>
      <c r="AW61" s="110">
        <v>63</v>
      </c>
      <c r="AX61" s="110" t="s">
        <v>69</v>
      </c>
      <c r="AY61" s="110" t="s">
        <v>69</v>
      </c>
      <c r="AZ61" s="110" t="s">
        <v>69</v>
      </c>
      <c r="BA61" s="110" t="s">
        <v>69</v>
      </c>
      <c r="BB61" s="110" t="s">
        <v>69</v>
      </c>
    </row>
    <row r="62" s="29" customFormat="1" customHeight="1" spans="1:54">
      <c r="A62" s="51" t="s">
        <v>60</v>
      </c>
      <c r="B62" s="74">
        <v>30</v>
      </c>
      <c r="C62" s="53" t="s">
        <v>62</v>
      </c>
      <c r="D62" s="122">
        <v>42966.7569444444</v>
      </c>
      <c r="E62" s="132">
        <v>42967.4236111111</v>
      </c>
      <c r="F62" s="123" t="s">
        <v>326</v>
      </c>
      <c r="G62" s="57">
        <f t="shared" si="12"/>
        <v>0.666666666664241</v>
      </c>
      <c r="H62" s="29">
        <v>69.11</v>
      </c>
      <c r="I62" s="29">
        <v>211.02</v>
      </c>
      <c r="J62" s="29">
        <v>79.42</v>
      </c>
      <c r="Q62" s="29" t="s">
        <v>327</v>
      </c>
      <c r="R62" s="29">
        <v>1000</v>
      </c>
      <c r="S62" s="29" t="s">
        <v>302</v>
      </c>
      <c r="T62" s="29">
        <v>28</v>
      </c>
      <c r="U62" s="29">
        <v>30.8</v>
      </c>
      <c r="V62" s="29">
        <v>60</v>
      </c>
      <c r="W62" s="29">
        <v>2200</v>
      </c>
      <c r="Y62" s="29">
        <v>100</v>
      </c>
      <c r="Z62" s="28" t="s">
        <v>255</v>
      </c>
      <c r="AA62" s="29">
        <v>25</v>
      </c>
      <c r="AB62" s="29">
        <v>5</v>
      </c>
      <c r="AC62" s="29">
        <v>6</v>
      </c>
      <c r="AG62" s="29" t="s">
        <v>328</v>
      </c>
      <c r="AH62" s="92">
        <v>42969</v>
      </c>
      <c r="AI62" s="93" t="s">
        <v>68</v>
      </c>
      <c r="AJ62" s="94" t="s">
        <v>329</v>
      </c>
      <c r="AK62" s="29">
        <v>327.5</v>
      </c>
      <c r="AL62" s="29">
        <v>331.6</v>
      </c>
      <c r="AM62" s="28">
        <f t="shared" si="16"/>
        <v>4.10000000000002</v>
      </c>
      <c r="AN62" s="29">
        <v>337.6</v>
      </c>
      <c r="AO62" s="29">
        <v>357</v>
      </c>
      <c r="AP62" s="28">
        <f t="shared" si="17"/>
        <v>19.4</v>
      </c>
      <c r="AQ62" s="109">
        <f t="shared" si="18"/>
        <v>63.6</v>
      </c>
      <c r="AR62" s="110">
        <v>240</v>
      </c>
      <c r="AS62" s="110">
        <v>63.4</v>
      </c>
      <c r="AT62" s="110">
        <v>63</v>
      </c>
      <c r="AU62" s="110">
        <v>64</v>
      </c>
      <c r="AV62" s="110">
        <v>64</v>
      </c>
      <c r="AW62" s="110">
        <v>63.6</v>
      </c>
      <c r="AX62" s="110" t="s">
        <v>69</v>
      </c>
      <c r="AY62" s="110" t="s">
        <v>69</v>
      </c>
      <c r="AZ62" s="110" t="s">
        <v>69</v>
      </c>
      <c r="BA62" s="110" t="s">
        <v>69</v>
      </c>
      <c r="BB62" s="110" t="s">
        <v>69</v>
      </c>
    </row>
    <row r="63" s="29" customFormat="1" customHeight="1" spans="1:54">
      <c r="A63" s="51" t="s">
        <v>60</v>
      </c>
      <c r="B63" s="74">
        <v>22</v>
      </c>
      <c r="C63" s="53" t="s">
        <v>62</v>
      </c>
      <c r="D63" s="122">
        <v>42967.7638888889</v>
      </c>
      <c r="E63" s="132">
        <v>42968.4305555556</v>
      </c>
      <c r="F63" s="123" t="s">
        <v>330</v>
      </c>
      <c r="G63" s="57">
        <f t="shared" si="12"/>
        <v>0.666666666664241</v>
      </c>
      <c r="H63" s="29">
        <v>68.65</v>
      </c>
      <c r="I63" s="29">
        <v>199.46</v>
      </c>
      <c r="J63" s="29">
        <v>79.76</v>
      </c>
      <c r="L63" s="29">
        <v>3</v>
      </c>
      <c r="O63" s="29">
        <v>202.28</v>
      </c>
      <c r="Q63" s="28" t="s">
        <v>64</v>
      </c>
      <c r="R63" s="29">
        <v>1000</v>
      </c>
      <c r="S63" s="29" t="s">
        <v>331</v>
      </c>
      <c r="T63" s="29">
        <v>28</v>
      </c>
      <c r="U63" s="29">
        <v>30.6</v>
      </c>
      <c r="V63" s="29">
        <v>70</v>
      </c>
      <c r="W63" s="29">
        <v>2600</v>
      </c>
      <c r="Z63" s="28" t="s">
        <v>255</v>
      </c>
      <c r="AA63" s="29">
        <v>25</v>
      </c>
      <c r="AB63" s="29">
        <v>2</v>
      </c>
      <c r="AC63" s="29">
        <v>5</v>
      </c>
      <c r="AH63" s="92">
        <v>42969</v>
      </c>
      <c r="AI63" s="93" t="s">
        <v>68</v>
      </c>
      <c r="AJ63" s="94" t="s">
        <v>332</v>
      </c>
      <c r="AK63" s="29">
        <v>327.2</v>
      </c>
      <c r="AL63" s="29">
        <v>331.3</v>
      </c>
      <c r="AM63" s="28">
        <f t="shared" si="16"/>
        <v>4.10000000000002</v>
      </c>
      <c r="AN63" s="29">
        <v>334.4</v>
      </c>
      <c r="AO63" s="29">
        <v>353.8</v>
      </c>
      <c r="AP63" s="28">
        <f t="shared" si="17"/>
        <v>19.4</v>
      </c>
      <c r="AQ63" s="109">
        <f t="shared" si="18"/>
        <v>62.04</v>
      </c>
      <c r="AR63" s="110">
        <v>241</v>
      </c>
      <c r="AS63" s="110">
        <v>62.5</v>
      </c>
      <c r="AT63" s="110">
        <v>62.3</v>
      </c>
      <c r="AU63" s="110">
        <v>61.6</v>
      </c>
      <c r="AV63" s="110">
        <v>61.6</v>
      </c>
      <c r="AW63" s="110">
        <v>62.2</v>
      </c>
      <c r="AX63" s="110" t="s">
        <v>69</v>
      </c>
      <c r="AY63" s="110" t="s">
        <v>69</v>
      </c>
      <c r="AZ63" s="110" t="s">
        <v>69</v>
      </c>
      <c r="BA63" s="110" t="s">
        <v>69</v>
      </c>
      <c r="BB63" s="110" t="s">
        <v>69</v>
      </c>
    </row>
    <row r="64" s="29" customFormat="1" customHeight="1" spans="1:54">
      <c r="A64" s="51" t="s">
        <v>60</v>
      </c>
      <c r="B64" s="74">
        <v>38</v>
      </c>
      <c r="C64" s="53" t="s">
        <v>62</v>
      </c>
      <c r="D64" s="122">
        <v>42968.6770833333</v>
      </c>
      <c r="E64" s="132">
        <v>42969.34375</v>
      </c>
      <c r="F64" s="123" t="s">
        <v>333</v>
      </c>
      <c r="G64" s="57">
        <f t="shared" si="12"/>
        <v>0.666666666664241</v>
      </c>
      <c r="H64" s="29">
        <v>68.88</v>
      </c>
      <c r="I64" s="29">
        <v>192.4</v>
      </c>
      <c r="J64" s="29">
        <v>84.12</v>
      </c>
      <c r="L64" s="29">
        <v>3</v>
      </c>
      <c r="Q64" s="28" t="s">
        <v>64</v>
      </c>
      <c r="R64" s="29">
        <v>1000</v>
      </c>
      <c r="S64" s="29" t="s">
        <v>334</v>
      </c>
      <c r="T64" s="29">
        <v>28</v>
      </c>
      <c r="U64" s="29">
        <v>31</v>
      </c>
      <c r="V64" s="29">
        <v>60</v>
      </c>
      <c r="W64" s="29">
        <v>2600</v>
      </c>
      <c r="Z64" s="28" t="s">
        <v>335</v>
      </c>
      <c r="AB64" s="29">
        <v>2</v>
      </c>
      <c r="AC64" s="29">
        <v>3</v>
      </c>
      <c r="AH64" s="92">
        <v>42969</v>
      </c>
      <c r="AI64" s="93" t="s">
        <v>68</v>
      </c>
      <c r="AJ64" s="94" t="s">
        <v>210</v>
      </c>
      <c r="AK64" s="29">
        <v>324.3</v>
      </c>
      <c r="AL64" s="29">
        <v>328</v>
      </c>
      <c r="AM64" s="28">
        <f t="shared" si="16"/>
        <v>3.69999999999999</v>
      </c>
      <c r="AN64" s="29">
        <v>307</v>
      </c>
      <c r="AO64" s="29">
        <v>325.6</v>
      </c>
      <c r="AP64" s="28">
        <f t="shared" si="17"/>
        <v>18.6</v>
      </c>
      <c r="AQ64" s="109">
        <f t="shared" si="18"/>
        <v>62.84</v>
      </c>
      <c r="AR64" s="110">
        <v>240</v>
      </c>
      <c r="AS64" s="110">
        <v>62.9</v>
      </c>
      <c r="AT64" s="110">
        <v>62.7</v>
      </c>
      <c r="AU64" s="110">
        <v>62.6</v>
      </c>
      <c r="AV64" s="110">
        <v>63.4</v>
      </c>
      <c r="AW64" s="110">
        <v>62.6</v>
      </c>
      <c r="AX64" s="110" t="s">
        <v>69</v>
      </c>
      <c r="AY64" s="110" t="s">
        <v>69</v>
      </c>
      <c r="AZ64" s="110" t="s">
        <v>69</v>
      </c>
      <c r="BA64" s="110" t="s">
        <v>69</v>
      </c>
      <c r="BB64" s="110" t="s">
        <v>69</v>
      </c>
    </row>
    <row r="65" s="29" customFormat="1" customHeight="1" spans="1:54">
      <c r="A65" s="51" t="s">
        <v>60</v>
      </c>
      <c r="B65" s="74">
        <v>17</v>
      </c>
      <c r="C65" s="53" t="s">
        <v>177</v>
      </c>
      <c r="D65" s="122">
        <v>42970.7604166667</v>
      </c>
      <c r="E65" s="132">
        <v>42971.4270833333</v>
      </c>
      <c r="F65" s="123" t="s">
        <v>336</v>
      </c>
      <c r="G65" s="57">
        <f t="shared" si="12"/>
        <v>0.666666666671517</v>
      </c>
      <c r="H65" s="29">
        <v>67.48</v>
      </c>
      <c r="I65" s="29">
        <v>209.64</v>
      </c>
      <c r="J65" s="29">
        <v>86.08</v>
      </c>
      <c r="Q65" s="28" t="s">
        <v>64</v>
      </c>
      <c r="R65" s="29">
        <v>800</v>
      </c>
      <c r="S65" s="29" t="s">
        <v>337</v>
      </c>
      <c r="T65" s="29">
        <v>28</v>
      </c>
      <c r="U65" s="29">
        <v>28.9</v>
      </c>
      <c r="V65" s="29">
        <v>60</v>
      </c>
      <c r="W65" s="29">
        <v>2600</v>
      </c>
      <c r="Y65" s="29">
        <v>100</v>
      </c>
      <c r="Z65" s="28" t="s">
        <v>338</v>
      </c>
      <c r="AA65" s="29">
        <v>25</v>
      </c>
      <c r="AB65" s="29">
        <v>3</v>
      </c>
      <c r="AC65" s="29">
        <v>3</v>
      </c>
      <c r="AG65" s="29" t="s">
        <v>328</v>
      </c>
      <c r="AH65" s="92">
        <v>42976</v>
      </c>
      <c r="AI65" s="93" t="s">
        <v>68</v>
      </c>
      <c r="AJ65" s="94" t="s">
        <v>339</v>
      </c>
      <c r="AK65" s="29">
        <v>270.2</v>
      </c>
      <c r="AL65" s="29">
        <v>273.45</v>
      </c>
      <c r="AM65" s="28">
        <f t="shared" si="16"/>
        <v>3.25</v>
      </c>
      <c r="AN65" s="29">
        <v>220.2</v>
      </c>
      <c r="AO65" s="29">
        <v>235.2</v>
      </c>
      <c r="AP65" s="28">
        <f t="shared" si="17"/>
        <v>15</v>
      </c>
      <c r="AQ65" s="109">
        <f t="shared" si="18"/>
        <v>63.52</v>
      </c>
      <c r="AR65" s="110">
        <v>240</v>
      </c>
      <c r="AS65" s="110">
        <v>63.7</v>
      </c>
      <c r="AT65" s="110">
        <v>63.7</v>
      </c>
      <c r="AU65" s="110">
        <v>63.3</v>
      </c>
      <c r="AV65" s="110">
        <v>63.7</v>
      </c>
      <c r="AW65" s="110">
        <v>63.2</v>
      </c>
      <c r="AX65" s="110" t="s">
        <v>69</v>
      </c>
      <c r="AY65" s="110" t="s">
        <v>69</v>
      </c>
      <c r="AZ65" s="110" t="s">
        <v>69</v>
      </c>
      <c r="BA65" s="110" t="s">
        <v>69</v>
      </c>
      <c r="BB65" s="110" t="s">
        <v>69</v>
      </c>
    </row>
    <row r="66" s="29" customFormat="1" customHeight="1" spans="1:54">
      <c r="A66" s="51" t="s">
        <v>60</v>
      </c>
      <c r="B66" s="74">
        <v>12</v>
      </c>
      <c r="C66" s="53" t="s">
        <v>177</v>
      </c>
      <c r="D66" s="122">
        <v>42971.7708333333</v>
      </c>
      <c r="E66" s="132">
        <v>42972.4375</v>
      </c>
      <c r="F66" s="123" t="s">
        <v>340</v>
      </c>
      <c r="G66" s="57">
        <f t="shared" si="12"/>
        <v>0.666666666664241</v>
      </c>
      <c r="H66" s="29">
        <v>69.4</v>
      </c>
      <c r="I66" s="29">
        <v>206.63</v>
      </c>
      <c r="J66" s="29">
        <v>85.61</v>
      </c>
      <c r="Q66" s="28" t="s">
        <v>64</v>
      </c>
      <c r="R66" s="29">
        <v>800</v>
      </c>
      <c r="S66" s="29" t="s">
        <v>341</v>
      </c>
      <c r="T66" s="29">
        <v>28</v>
      </c>
      <c r="U66" s="29">
        <v>28.9</v>
      </c>
      <c r="V66" s="29">
        <v>60</v>
      </c>
      <c r="W66" s="29">
        <v>2200</v>
      </c>
      <c r="Z66" s="28" t="s">
        <v>342</v>
      </c>
      <c r="AA66" s="29">
        <v>25</v>
      </c>
      <c r="AC66" s="29">
        <v>6</v>
      </c>
      <c r="AH66" s="92">
        <v>42976</v>
      </c>
      <c r="AI66" s="93" t="s">
        <v>68</v>
      </c>
      <c r="AJ66" s="94" t="s">
        <v>210</v>
      </c>
      <c r="AK66" s="29">
        <v>272.8</v>
      </c>
      <c r="AL66" s="29">
        <v>276.2</v>
      </c>
      <c r="AM66" s="28">
        <f t="shared" si="16"/>
        <v>3.39999999999998</v>
      </c>
      <c r="AN66" s="29">
        <v>265.4</v>
      </c>
      <c r="AO66" s="29">
        <v>280.4</v>
      </c>
      <c r="AP66" s="28">
        <f t="shared" si="17"/>
        <v>15</v>
      </c>
      <c r="AQ66" s="109">
        <f t="shared" si="18"/>
        <v>62.9</v>
      </c>
      <c r="AR66" s="110">
        <v>240</v>
      </c>
      <c r="AS66" s="110">
        <v>63</v>
      </c>
      <c r="AT66" s="110">
        <v>62.6</v>
      </c>
      <c r="AU66" s="110">
        <v>62.6</v>
      </c>
      <c r="AV66" s="110">
        <v>63.4</v>
      </c>
      <c r="AW66" s="110">
        <v>62.9</v>
      </c>
      <c r="AX66" s="110" t="s">
        <v>69</v>
      </c>
      <c r="AY66" s="110" t="s">
        <v>69</v>
      </c>
      <c r="AZ66" s="110" t="s">
        <v>69</v>
      </c>
      <c r="BA66" s="110" t="s">
        <v>69</v>
      </c>
      <c r="BB66" s="110" t="s">
        <v>69</v>
      </c>
    </row>
    <row r="67" s="29" customFormat="1" customHeight="1" spans="1:64">
      <c r="A67" s="141" t="s">
        <v>140</v>
      </c>
      <c r="B67" s="142">
        <v>2105</v>
      </c>
      <c r="C67" s="29" t="s">
        <v>142</v>
      </c>
      <c r="D67" s="122">
        <v>42972.7777777778</v>
      </c>
      <c r="E67" s="132">
        <v>42973.4444444444</v>
      </c>
      <c r="F67" s="123" t="s">
        <v>343</v>
      </c>
      <c r="G67" s="57">
        <f t="shared" si="12"/>
        <v>0.666666666664241</v>
      </c>
      <c r="H67" s="29">
        <v>68.92</v>
      </c>
      <c r="I67" s="29">
        <v>202.2</v>
      </c>
      <c r="J67" s="29">
        <v>83.49</v>
      </c>
      <c r="Q67" s="28" t="s">
        <v>64</v>
      </c>
      <c r="R67" s="29">
        <v>600</v>
      </c>
      <c r="S67" s="29" t="s">
        <v>344</v>
      </c>
      <c r="T67" s="29">
        <v>28</v>
      </c>
      <c r="U67" s="29">
        <v>28.2</v>
      </c>
      <c r="V67" s="29">
        <v>60</v>
      </c>
      <c r="W67" s="29">
        <v>2200</v>
      </c>
      <c r="Z67" s="29" t="s">
        <v>288</v>
      </c>
      <c r="AC67" s="29">
        <v>3</v>
      </c>
      <c r="AG67" s="29" t="s">
        <v>345</v>
      </c>
      <c r="AH67" s="92">
        <v>42976</v>
      </c>
      <c r="AI67" s="98" t="s">
        <v>87</v>
      </c>
      <c r="AJ67" s="94" t="s">
        <v>346</v>
      </c>
      <c r="AK67" s="29">
        <v>209.9</v>
      </c>
      <c r="AL67" s="29">
        <v>212.6</v>
      </c>
      <c r="AM67" s="28">
        <f t="shared" si="16"/>
        <v>2.69999999999999</v>
      </c>
      <c r="AN67" s="29">
        <v>182</v>
      </c>
      <c r="AO67" s="29">
        <v>193.8</v>
      </c>
      <c r="AP67" s="28">
        <f t="shared" si="17"/>
        <v>11.8</v>
      </c>
      <c r="AQ67" s="109">
        <f t="shared" si="18"/>
        <v>63.98</v>
      </c>
      <c r="AR67" s="29" t="s">
        <v>69</v>
      </c>
      <c r="AS67" s="110">
        <v>64.2</v>
      </c>
      <c r="AT67" s="110">
        <v>64</v>
      </c>
      <c r="AU67" s="110">
        <v>64</v>
      </c>
      <c r="AV67" s="110">
        <v>64.4</v>
      </c>
      <c r="AW67" s="110">
        <v>63.3</v>
      </c>
      <c r="AX67" s="110" t="s">
        <v>69</v>
      </c>
      <c r="AY67" s="110" t="s">
        <v>69</v>
      </c>
      <c r="AZ67" s="110" t="s">
        <v>69</v>
      </c>
      <c r="BA67" s="110" t="s">
        <v>69</v>
      </c>
      <c r="BB67" s="110" t="s">
        <v>69</v>
      </c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</row>
    <row r="68" s="29" customFormat="1" customHeight="1" spans="1:64">
      <c r="A68" s="141" t="s">
        <v>140</v>
      </c>
      <c r="B68" s="142">
        <v>2136</v>
      </c>
      <c r="C68" s="29" t="s">
        <v>142</v>
      </c>
      <c r="D68" s="122">
        <v>42973.75</v>
      </c>
      <c r="E68" s="132">
        <v>42974.4166666667</v>
      </c>
      <c r="F68" s="123" t="s">
        <v>347</v>
      </c>
      <c r="G68" s="57">
        <f t="shared" si="12"/>
        <v>0.666666666664241</v>
      </c>
      <c r="H68" s="29">
        <v>68.63</v>
      </c>
      <c r="I68" s="29">
        <v>194.58</v>
      </c>
      <c r="J68" s="29">
        <v>82.88</v>
      </c>
      <c r="Q68" s="28" t="s">
        <v>64</v>
      </c>
      <c r="R68" s="29">
        <v>600</v>
      </c>
      <c r="S68" s="29" t="s">
        <v>344</v>
      </c>
      <c r="T68" s="29">
        <v>28</v>
      </c>
      <c r="U68" s="29">
        <v>28.3</v>
      </c>
      <c r="V68" s="29">
        <v>60</v>
      </c>
      <c r="Z68" s="29" t="s">
        <v>348</v>
      </c>
      <c r="AC68" s="29">
        <v>5</v>
      </c>
      <c r="AG68" s="29" t="s">
        <v>349</v>
      </c>
      <c r="AH68" s="92">
        <v>42976</v>
      </c>
      <c r="AI68" s="98" t="s">
        <v>87</v>
      </c>
      <c r="AJ68" s="94" t="s">
        <v>350</v>
      </c>
      <c r="AK68" s="29">
        <v>210</v>
      </c>
      <c r="AL68" s="29">
        <v>213.4</v>
      </c>
      <c r="AM68" s="28">
        <f t="shared" si="16"/>
        <v>3.40000000000001</v>
      </c>
      <c r="AN68" s="29">
        <v>181.6</v>
      </c>
      <c r="AO68" s="29">
        <v>193.4</v>
      </c>
      <c r="AP68" s="28">
        <f t="shared" si="17"/>
        <v>11.8</v>
      </c>
      <c r="AQ68" s="109">
        <f t="shared" si="18"/>
        <v>63.6</v>
      </c>
      <c r="AR68" s="29" t="s">
        <v>69</v>
      </c>
      <c r="AS68" s="110">
        <v>64.1</v>
      </c>
      <c r="AT68" s="110">
        <v>63.3</v>
      </c>
      <c r="AU68" s="110">
        <v>63.6</v>
      </c>
      <c r="AV68" s="110">
        <v>63.4</v>
      </c>
      <c r="AW68" s="110">
        <v>63.6</v>
      </c>
      <c r="AX68" s="110" t="s">
        <v>69</v>
      </c>
      <c r="AY68" s="110" t="s">
        <v>69</v>
      </c>
      <c r="AZ68" s="110" t="s">
        <v>69</v>
      </c>
      <c r="BA68" s="110" t="s">
        <v>69</v>
      </c>
      <c r="BB68" s="110" t="s">
        <v>69</v>
      </c>
      <c r="BC68" s="181"/>
      <c r="BD68" s="181"/>
      <c r="BE68" s="181"/>
      <c r="BF68" s="181"/>
      <c r="BG68" s="181"/>
      <c r="BH68" s="181"/>
      <c r="BI68" s="181"/>
      <c r="BJ68" s="181"/>
      <c r="BK68" s="181"/>
      <c r="BL68" s="181"/>
    </row>
    <row r="69" s="35" customFormat="1" customHeight="1" spans="1:49">
      <c r="A69" s="66" t="s">
        <v>128</v>
      </c>
      <c r="B69" s="67"/>
      <c r="C69" s="68"/>
      <c r="D69" s="68"/>
      <c r="E69" s="68"/>
      <c r="F69" s="69"/>
      <c r="G69" s="68"/>
      <c r="H69" s="68"/>
      <c r="I69" s="68"/>
      <c r="J69" s="68"/>
      <c r="AH69" s="102"/>
      <c r="AI69" s="93"/>
      <c r="AJ69" s="93"/>
      <c r="AQ69" s="115"/>
      <c r="AR69" s="116"/>
      <c r="AS69" s="116"/>
      <c r="AT69" s="116"/>
      <c r="AU69" s="116"/>
      <c r="AV69" s="116"/>
      <c r="AW69" s="116"/>
    </row>
    <row r="70" s="29" customFormat="1" customHeight="1" spans="1:54">
      <c r="A70" s="51" t="s">
        <v>60</v>
      </c>
      <c r="B70" s="74">
        <v>60</v>
      </c>
      <c r="C70" s="53" t="s">
        <v>170</v>
      </c>
      <c r="D70" s="122">
        <v>42976.7708333333</v>
      </c>
      <c r="E70" s="132">
        <v>42977.4375</v>
      </c>
      <c r="F70" s="123" t="s">
        <v>351</v>
      </c>
      <c r="G70" s="57">
        <f t="shared" ref="G70:G91" si="19">E70-D70</f>
        <v>0.666666666700621</v>
      </c>
      <c r="H70" s="29">
        <v>66.03</v>
      </c>
      <c r="I70" s="29">
        <v>188.46</v>
      </c>
      <c r="J70" s="29">
        <v>65.09</v>
      </c>
      <c r="K70" s="29">
        <v>600</v>
      </c>
      <c r="L70" s="29">
        <v>12</v>
      </c>
      <c r="M70" s="29">
        <v>15</v>
      </c>
      <c r="N70" s="29">
        <v>68.11</v>
      </c>
      <c r="O70" s="29">
        <v>205.45</v>
      </c>
      <c r="P70" s="29">
        <v>66</v>
      </c>
      <c r="Q70" s="28" t="s">
        <v>64</v>
      </c>
      <c r="R70" s="29">
        <v>800</v>
      </c>
      <c r="S70" s="29" t="s">
        <v>352</v>
      </c>
      <c r="T70" s="29">
        <v>28</v>
      </c>
      <c r="U70" s="29">
        <v>28.8</v>
      </c>
      <c r="V70" s="29">
        <v>60</v>
      </c>
      <c r="W70" s="29">
        <v>6000</v>
      </c>
      <c r="X70" s="29">
        <v>1800</v>
      </c>
      <c r="Y70" s="29">
        <v>1200</v>
      </c>
      <c r="Z70" s="28" t="s">
        <v>353</v>
      </c>
      <c r="AA70" s="29">
        <v>50</v>
      </c>
      <c r="AB70" s="29">
        <v>20</v>
      </c>
      <c r="AC70" s="29">
        <v>8</v>
      </c>
      <c r="AD70" s="29">
        <v>8</v>
      </c>
      <c r="AE70" s="29">
        <v>12</v>
      </c>
      <c r="AF70" s="29">
        <v>6</v>
      </c>
      <c r="AG70" s="29" t="s">
        <v>354</v>
      </c>
      <c r="AH70" s="92">
        <v>42982</v>
      </c>
      <c r="AI70" s="93" t="s">
        <v>68</v>
      </c>
      <c r="AJ70" s="94" t="s">
        <v>355</v>
      </c>
      <c r="AK70" s="29">
        <v>268.5</v>
      </c>
      <c r="AL70" s="29">
        <v>271.7</v>
      </c>
      <c r="AM70" s="28">
        <f t="shared" ref="AM70:AM86" si="20">AL70-AK70</f>
        <v>3.19999999999999</v>
      </c>
      <c r="AN70" s="29">
        <v>306.4</v>
      </c>
      <c r="AO70" s="29">
        <v>321.8</v>
      </c>
      <c r="AP70" s="28">
        <f t="shared" ref="AP70:AP86" si="21">AO70-AN70</f>
        <v>15.4</v>
      </c>
      <c r="AQ70" s="109">
        <f t="shared" ref="AQ70:AQ86" si="22">AVERAGE(AS70:AW70)</f>
        <v>65.7</v>
      </c>
      <c r="AR70" s="110">
        <v>239</v>
      </c>
      <c r="AS70" s="110">
        <v>66.7</v>
      </c>
      <c r="AT70" s="110">
        <v>64.7</v>
      </c>
      <c r="AU70" s="110">
        <v>65.5</v>
      </c>
      <c r="AV70" s="110">
        <v>65.7</v>
      </c>
      <c r="AW70" s="110">
        <v>65.9</v>
      </c>
      <c r="AX70" s="110" t="s">
        <v>69</v>
      </c>
      <c r="AY70" s="110" t="s">
        <v>69</v>
      </c>
      <c r="AZ70" s="110" t="s">
        <v>69</v>
      </c>
      <c r="BA70" s="110" t="s">
        <v>69</v>
      </c>
      <c r="BB70" s="110" t="s">
        <v>69</v>
      </c>
    </row>
    <row r="71" s="29" customFormat="1" customHeight="1" spans="1:54">
      <c r="A71" s="51" t="s">
        <v>140</v>
      </c>
      <c r="B71" s="74">
        <v>2111</v>
      </c>
      <c r="C71" s="29" t="s">
        <v>142</v>
      </c>
      <c r="D71" s="122">
        <v>42977.6666666667</v>
      </c>
      <c r="E71" s="132">
        <v>42978.5416666667</v>
      </c>
      <c r="F71" s="123" t="s">
        <v>356</v>
      </c>
      <c r="G71" s="57">
        <f t="shared" si="19"/>
        <v>0.875</v>
      </c>
      <c r="H71" s="29">
        <v>63.16</v>
      </c>
      <c r="I71" s="29">
        <v>200.11</v>
      </c>
      <c r="J71" s="29">
        <v>77.55</v>
      </c>
      <c r="K71" s="29">
        <v>1500</v>
      </c>
      <c r="Q71" s="28" t="s">
        <v>64</v>
      </c>
      <c r="R71" s="29">
        <v>600</v>
      </c>
      <c r="S71" s="29" t="s">
        <v>357</v>
      </c>
      <c r="T71" s="29">
        <v>28</v>
      </c>
      <c r="U71" s="29">
        <v>28.3</v>
      </c>
      <c r="V71" s="29">
        <v>60</v>
      </c>
      <c r="W71" s="29">
        <v>2000</v>
      </c>
      <c r="Z71" s="28" t="s">
        <v>348</v>
      </c>
      <c r="AA71" s="85">
        <v>25</v>
      </c>
      <c r="AB71" s="29">
        <v>5</v>
      </c>
      <c r="AC71" s="29">
        <v>5</v>
      </c>
      <c r="AH71" s="92">
        <v>42978</v>
      </c>
      <c r="AI71" s="93" t="s">
        <v>68</v>
      </c>
      <c r="AJ71" s="94" t="s">
        <v>358</v>
      </c>
      <c r="AK71" s="29">
        <v>210.1</v>
      </c>
      <c r="AL71" s="29">
        <v>213.4</v>
      </c>
      <c r="AM71" s="28">
        <f t="shared" si="20"/>
        <v>3.30000000000001</v>
      </c>
      <c r="AN71" s="29">
        <v>202.4</v>
      </c>
      <c r="AO71" s="29">
        <v>217.6</v>
      </c>
      <c r="AP71" s="28">
        <f t="shared" si="21"/>
        <v>15.2</v>
      </c>
      <c r="AQ71" s="109">
        <f t="shared" si="22"/>
        <v>65.66</v>
      </c>
      <c r="AR71" s="110">
        <v>240</v>
      </c>
      <c r="AS71" s="110">
        <v>66.2</v>
      </c>
      <c r="AT71" s="110">
        <v>65.6</v>
      </c>
      <c r="AU71" s="110">
        <v>65.6</v>
      </c>
      <c r="AV71" s="110">
        <v>65.6</v>
      </c>
      <c r="AW71" s="110">
        <v>65.3</v>
      </c>
      <c r="AX71" s="110" t="s">
        <v>69</v>
      </c>
      <c r="AY71" s="110" t="s">
        <v>69</v>
      </c>
      <c r="AZ71" s="110" t="s">
        <v>69</v>
      </c>
      <c r="BA71" s="110" t="s">
        <v>69</v>
      </c>
      <c r="BB71" s="110" t="s">
        <v>69</v>
      </c>
    </row>
    <row r="72" s="29" customFormat="1" customHeight="1" spans="1:54">
      <c r="A72" s="51" t="s">
        <v>60</v>
      </c>
      <c r="B72" s="74">
        <v>15</v>
      </c>
      <c r="C72" s="53" t="s">
        <v>177</v>
      </c>
      <c r="D72" s="122">
        <v>42979.7777777778</v>
      </c>
      <c r="E72" s="132">
        <v>42980.4444444444</v>
      </c>
      <c r="F72" s="123" t="s">
        <v>359</v>
      </c>
      <c r="G72" s="57">
        <f t="shared" si="19"/>
        <v>0.666666666598758</v>
      </c>
      <c r="H72" s="29">
        <v>66.16</v>
      </c>
      <c r="I72" s="29">
        <v>197.43</v>
      </c>
      <c r="J72" s="29">
        <v>81.52</v>
      </c>
      <c r="K72" s="29">
        <v>600</v>
      </c>
      <c r="L72" s="29">
        <v>3</v>
      </c>
      <c r="O72" s="29">
        <v>202.93</v>
      </c>
      <c r="Q72" s="28" t="s">
        <v>64</v>
      </c>
      <c r="R72" s="29">
        <v>800</v>
      </c>
      <c r="S72" s="29" t="s">
        <v>360</v>
      </c>
      <c r="T72" s="29">
        <v>28</v>
      </c>
      <c r="U72" s="29">
        <v>28.8</v>
      </c>
      <c r="V72" s="29">
        <v>60</v>
      </c>
      <c r="W72" s="29">
        <v>2400</v>
      </c>
      <c r="Y72" s="29">
        <v>100</v>
      </c>
      <c r="Z72" s="28" t="s">
        <v>361</v>
      </c>
      <c r="AB72" s="29">
        <v>5</v>
      </c>
      <c r="AC72" s="29">
        <v>6</v>
      </c>
      <c r="AG72" s="29" t="s">
        <v>362</v>
      </c>
      <c r="AH72" s="92">
        <v>42982</v>
      </c>
      <c r="AI72" s="93" t="s">
        <v>68</v>
      </c>
      <c r="AJ72" s="94" t="s">
        <v>363</v>
      </c>
      <c r="AK72" s="29">
        <v>270.9</v>
      </c>
      <c r="AL72" s="29">
        <v>274.4</v>
      </c>
      <c r="AM72" s="28">
        <f t="shared" si="20"/>
        <v>3.5</v>
      </c>
      <c r="AN72" s="29">
        <v>224</v>
      </c>
      <c r="AO72" s="29">
        <v>239.2</v>
      </c>
      <c r="AP72" s="28">
        <f t="shared" si="21"/>
        <v>15.2</v>
      </c>
      <c r="AQ72" s="109">
        <f t="shared" si="22"/>
        <v>64.4</v>
      </c>
      <c r="AR72" s="110">
        <v>240</v>
      </c>
      <c r="AS72" s="110">
        <v>64.1</v>
      </c>
      <c r="AT72" s="110">
        <v>64.3</v>
      </c>
      <c r="AU72" s="110">
        <v>64.9</v>
      </c>
      <c r="AV72" s="110">
        <v>64.7</v>
      </c>
      <c r="AW72" s="110">
        <v>64</v>
      </c>
      <c r="AX72" s="110" t="s">
        <v>69</v>
      </c>
      <c r="AY72" s="110" t="s">
        <v>69</v>
      </c>
      <c r="AZ72" s="110" t="s">
        <v>69</v>
      </c>
      <c r="BA72" s="110" t="s">
        <v>69</v>
      </c>
      <c r="BB72" s="110" t="s">
        <v>69</v>
      </c>
    </row>
    <row r="73" s="29" customFormat="1" customHeight="1" spans="1:64">
      <c r="A73" s="141" t="s">
        <v>140</v>
      </c>
      <c r="B73" s="142">
        <v>2105</v>
      </c>
      <c r="C73" s="29" t="s">
        <v>142</v>
      </c>
      <c r="D73" s="122">
        <v>42982.7083333333</v>
      </c>
      <c r="E73" s="132">
        <v>42983.4166666667</v>
      </c>
      <c r="F73" s="123" t="s">
        <v>364</v>
      </c>
      <c r="G73" s="57">
        <f t="shared" si="19"/>
        <v>0.708333333401242</v>
      </c>
      <c r="H73" s="29">
        <v>68.8</v>
      </c>
      <c r="I73" s="29">
        <v>207.29</v>
      </c>
      <c r="J73" s="29">
        <v>59.74</v>
      </c>
      <c r="M73" s="29">
        <v>22</v>
      </c>
      <c r="Q73" s="28" t="s">
        <v>64</v>
      </c>
      <c r="R73" s="29">
        <v>600</v>
      </c>
      <c r="S73" s="29" t="s">
        <v>365</v>
      </c>
      <c r="T73" s="29">
        <v>28</v>
      </c>
      <c r="U73" s="29">
        <v>28.2</v>
      </c>
      <c r="V73" s="29">
        <v>60</v>
      </c>
      <c r="W73" s="29">
        <v>2200</v>
      </c>
      <c r="Y73" s="29">
        <v>200</v>
      </c>
      <c r="Z73" s="28" t="s">
        <v>317</v>
      </c>
      <c r="AA73" s="29">
        <v>25</v>
      </c>
      <c r="AC73" s="29">
        <v>6</v>
      </c>
      <c r="AG73" s="29" t="s">
        <v>366</v>
      </c>
      <c r="AH73" s="92">
        <v>42991</v>
      </c>
      <c r="AI73" s="98" t="s">
        <v>87</v>
      </c>
      <c r="AJ73" s="94" t="s">
        <v>367</v>
      </c>
      <c r="AK73" s="29">
        <v>211.9</v>
      </c>
      <c r="AL73" s="29">
        <v>214.6</v>
      </c>
      <c r="AM73" s="28">
        <f t="shared" si="20"/>
        <v>2.69999999999999</v>
      </c>
      <c r="AN73" s="29">
        <v>190.8</v>
      </c>
      <c r="AO73" s="29">
        <v>203.2</v>
      </c>
      <c r="AP73" s="28">
        <f t="shared" si="21"/>
        <v>12.4</v>
      </c>
      <c r="AQ73" s="109">
        <f t="shared" si="22"/>
        <v>63.5</v>
      </c>
      <c r="AR73" s="29" t="s">
        <v>69</v>
      </c>
      <c r="AS73" s="110">
        <v>63.4</v>
      </c>
      <c r="AT73" s="110">
        <v>63.3</v>
      </c>
      <c r="AU73" s="110">
        <v>63.8</v>
      </c>
      <c r="AV73" s="110">
        <v>64</v>
      </c>
      <c r="AW73" s="110">
        <v>63</v>
      </c>
      <c r="AX73" s="110" t="s">
        <v>69</v>
      </c>
      <c r="AY73" s="110" t="s">
        <v>69</v>
      </c>
      <c r="AZ73" s="110" t="s">
        <v>69</v>
      </c>
      <c r="BA73" s="110" t="s">
        <v>69</v>
      </c>
      <c r="BB73" s="110" t="s">
        <v>69</v>
      </c>
      <c r="BC73" s="181"/>
      <c r="BD73" s="181"/>
      <c r="BE73" s="181"/>
      <c r="BF73" s="181"/>
      <c r="BG73" s="181"/>
      <c r="BH73" s="181"/>
      <c r="BI73" s="181"/>
      <c r="BJ73" s="181"/>
      <c r="BK73" s="181"/>
      <c r="BL73" s="181"/>
    </row>
    <row r="74" s="29" customFormat="1" customHeight="1" spans="1:54">
      <c r="A74" s="51" t="s">
        <v>140</v>
      </c>
      <c r="B74" s="74">
        <v>2136</v>
      </c>
      <c r="C74" s="29" t="s">
        <v>142</v>
      </c>
      <c r="D74" s="122">
        <v>42983.625</v>
      </c>
      <c r="E74" s="132">
        <v>42984.5</v>
      </c>
      <c r="F74" s="123" t="s">
        <v>368</v>
      </c>
      <c r="G74" s="57">
        <f t="shared" si="19"/>
        <v>0.875</v>
      </c>
      <c r="H74" s="29">
        <v>68.35</v>
      </c>
      <c r="I74" s="29">
        <v>208.44</v>
      </c>
      <c r="J74" s="29">
        <v>96.09</v>
      </c>
      <c r="Q74" s="28" t="s">
        <v>64</v>
      </c>
      <c r="R74" s="29">
        <v>600</v>
      </c>
      <c r="S74" s="29" t="s">
        <v>369</v>
      </c>
      <c r="T74" s="29">
        <v>28</v>
      </c>
      <c r="U74" s="29">
        <v>28.1</v>
      </c>
      <c r="V74" s="29">
        <v>60</v>
      </c>
      <c r="W74" s="29">
        <v>2200</v>
      </c>
      <c r="Z74" s="28" t="s">
        <v>370</v>
      </c>
      <c r="AC74" s="29">
        <v>4</v>
      </c>
      <c r="AH74" s="92">
        <v>42998</v>
      </c>
      <c r="AI74" s="93" t="s">
        <v>68</v>
      </c>
      <c r="AJ74" s="94" t="s">
        <v>371</v>
      </c>
      <c r="AK74" s="29">
        <v>211.9</v>
      </c>
      <c r="AL74" s="29">
        <v>215.1</v>
      </c>
      <c r="AM74" s="28">
        <f t="shared" si="20"/>
        <v>3.19999999999999</v>
      </c>
      <c r="AN74" s="29">
        <v>189.8</v>
      </c>
      <c r="AO74" s="29">
        <v>204.6</v>
      </c>
      <c r="AP74" s="28">
        <f t="shared" si="21"/>
        <v>14.8</v>
      </c>
      <c r="AQ74" s="109">
        <f t="shared" si="22"/>
        <v>62.94</v>
      </c>
      <c r="AR74" s="110">
        <v>240</v>
      </c>
      <c r="AS74" s="110">
        <v>62.3</v>
      </c>
      <c r="AT74" s="110">
        <v>62.9</v>
      </c>
      <c r="AU74" s="110">
        <v>63.5</v>
      </c>
      <c r="AV74" s="110">
        <v>62.7</v>
      </c>
      <c r="AW74" s="110">
        <v>63.3</v>
      </c>
      <c r="AX74" s="110" t="s">
        <v>69</v>
      </c>
      <c r="AY74" s="110" t="s">
        <v>69</v>
      </c>
      <c r="AZ74" s="110" t="s">
        <v>69</v>
      </c>
      <c r="BA74" s="110" t="s">
        <v>69</v>
      </c>
      <c r="BB74" s="110" t="s">
        <v>69</v>
      </c>
    </row>
    <row r="75" s="29" customFormat="1" customHeight="1" spans="1:54">
      <c r="A75" s="51" t="s">
        <v>60</v>
      </c>
      <c r="B75" s="74">
        <v>5</v>
      </c>
      <c r="C75" s="53" t="s">
        <v>177</v>
      </c>
      <c r="D75" s="122">
        <v>42985.7604166667</v>
      </c>
      <c r="E75" s="132">
        <v>42986.4270833333</v>
      </c>
      <c r="F75" s="123" t="s">
        <v>372</v>
      </c>
      <c r="G75" s="57">
        <f t="shared" si="19"/>
        <v>0.666666666598758</v>
      </c>
      <c r="H75" s="29">
        <v>68.32</v>
      </c>
      <c r="I75" s="29">
        <v>211.04</v>
      </c>
      <c r="J75" s="29">
        <v>77.06</v>
      </c>
      <c r="L75" s="29">
        <v>2</v>
      </c>
      <c r="Q75" s="28" t="s">
        <v>64</v>
      </c>
      <c r="R75" s="29">
        <v>800</v>
      </c>
      <c r="S75" s="29" t="s">
        <v>373</v>
      </c>
      <c r="T75" s="29">
        <v>28</v>
      </c>
      <c r="U75" s="29">
        <v>29.1</v>
      </c>
      <c r="V75" s="29">
        <v>60</v>
      </c>
      <c r="W75" s="29">
        <v>2600</v>
      </c>
      <c r="Y75" s="29">
        <v>100</v>
      </c>
      <c r="Z75" s="28" t="s">
        <v>342</v>
      </c>
      <c r="AC75" s="29">
        <v>6</v>
      </c>
      <c r="AG75" s="29" t="s">
        <v>328</v>
      </c>
      <c r="AH75" s="92">
        <v>42991</v>
      </c>
      <c r="AI75" s="93" t="s">
        <v>68</v>
      </c>
      <c r="AJ75" s="94" t="s">
        <v>210</v>
      </c>
      <c r="AK75" s="29">
        <v>270.5</v>
      </c>
      <c r="AL75" s="29">
        <v>273.9</v>
      </c>
      <c r="AM75" s="28">
        <f t="shared" si="20"/>
        <v>3.39999999999998</v>
      </c>
      <c r="AN75" s="29">
        <v>253.6</v>
      </c>
      <c r="AO75" s="29">
        <v>269</v>
      </c>
      <c r="AP75" s="28">
        <f t="shared" si="21"/>
        <v>15.4</v>
      </c>
      <c r="AQ75" s="109">
        <f t="shared" si="22"/>
        <v>63.7</v>
      </c>
      <c r="AR75" s="110">
        <v>240</v>
      </c>
      <c r="AS75" s="110">
        <v>63.7</v>
      </c>
      <c r="AT75" s="110">
        <v>63.8</v>
      </c>
      <c r="AU75" s="110">
        <v>63.4</v>
      </c>
      <c r="AV75" s="110">
        <v>64.2</v>
      </c>
      <c r="AW75" s="110">
        <v>63.4</v>
      </c>
      <c r="AX75" s="110" t="s">
        <v>69</v>
      </c>
      <c r="AY75" s="110" t="s">
        <v>69</v>
      </c>
      <c r="AZ75" s="110" t="s">
        <v>69</v>
      </c>
      <c r="BA75" s="110" t="s">
        <v>69</v>
      </c>
      <c r="BB75" s="110" t="s">
        <v>69</v>
      </c>
    </row>
    <row r="76" s="29" customFormat="1" customHeight="1" spans="1:54">
      <c r="A76" s="51" t="s">
        <v>60</v>
      </c>
      <c r="B76" s="74">
        <v>16</v>
      </c>
      <c r="C76" s="53" t="s">
        <v>177</v>
      </c>
      <c r="D76" s="122">
        <v>42986.7361111111</v>
      </c>
      <c r="E76" s="132">
        <v>42987.4027777778</v>
      </c>
      <c r="F76" s="123" t="s">
        <v>374</v>
      </c>
      <c r="G76" s="57">
        <f t="shared" si="19"/>
        <v>0.666666666700621</v>
      </c>
      <c r="H76" s="29">
        <v>68.12</v>
      </c>
      <c r="I76" s="29">
        <v>212.46</v>
      </c>
      <c r="J76" s="29">
        <v>84.04</v>
      </c>
      <c r="Q76" s="28" t="s">
        <v>64</v>
      </c>
      <c r="R76" s="29">
        <v>800</v>
      </c>
      <c r="S76" s="29" t="s">
        <v>375</v>
      </c>
      <c r="T76" s="29">
        <v>28</v>
      </c>
      <c r="U76" s="29">
        <v>29</v>
      </c>
      <c r="V76" s="29">
        <v>60</v>
      </c>
      <c r="W76" s="29">
        <v>2200</v>
      </c>
      <c r="Z76" s="28" t="s">
        <v>376</v>
      </c>
      <c r="AA76" s="29">
        <v>25</v>
      </c>
      <c r="AC76" s="29">
        <v>5</v>
      </c>
      <c r="AH76" s="92">
        <v>42991</v>
      </c>
      <c r="AI76" s="93" t="s">
        <v>68</v>
      </c>
      <c r="AJ76" s="94" t="s">
        <v>377</v>
      </c>
      <c r="AK76" s="29">
        <v>271.5</v>
      </c>
      <c r="AL76" s="29">
        <v>274.9</v>
      </c>
      <c r="AM76" s="28">
        <f t="shared" si="20"/>
        <v>3.39999999999998</v>
      </c>
      <c r="AN76" s="29">
        <v>226.6</v>
      </c>
      <c r="AO76" s="29">
        <v>242</v>
      </c>
      <c r="AP76" s="28">
        <f t="shared" si="21"/>
        <v>15.4</v>
      </c>
      <c r="AQ76" s="109">
        <f t="shared" si="22"/>
        <v>62.62</v>
      </c>
      <c r="AR76" s="110">
        <v>241</v>
      </c>
      <c r="AS76" s="110">
        <v>62.2</v>
      </c>
      <c r="AT76" s="110">
        <v>62.8</v>
      </c>
      <c r="AU76" s="110">
        <v>62.7</v>
      </c>
      <c r="AV76" s="110">
        <v>62.8</v>
      </c>
      <c r="AW76" s="110">
        <v>62.6</v>
      </c>
      <c r="AX76" s="110" t="s">
        <v>69</v>
      </c>
      <c r="AY76" s="110" t="s">
        <v>69</v>
      </c>
      <c r="AZ76" s="110" t="s">
        <v>69</v>
      </c>
      <c r="BA76" s="110" t="s">
        <v>69</v>
      </c>
      <c r="BB76" s="110" t="s">
        <v>69</v>
      </c>
    </row>
    <row r="77" s="29" customFormat="1" customHeight="1" spans="1:54">
      <c r="A77" s="51" t="s">
        <v>60</v>
      </c>
      <c r="B77" s="74">
        <v>24</v>
      </c>
      <c r="C77" s="53" t="s">
        <v>62</v>
      </c>
      <c r="D77" s="122">
        <v>42988.8263888889</v>
      </c>
      <c r="E77" s="132">
        <v>42989.4930555556</v>
      </c>
      <c r="F77" s="184" t="s">
        <v>378</v>
      </c>
      <c r="G77" s="57">
        <f t="shared" si="19"/>
        <v>0.666666666700621</v>
      </c>
      <c r="H77" s="29">
        <v>68.84</v>
      </c>
      <c r="I77" s="29">
        <v>218.6</v>
      </c>
      <c r="J77" s="29">
        <v>87.25</v>
      </c>
      <c r="Q77" s="28" t="s">
        <v>64</v>
      </c>
      <c r="R77" s="29">
        <v>1000</v>
      </c>
      <c r="S77" s="29" t="s">
        <v>379</v>
      </c>
      <c r="T77" s="29">
        <v>28</v>
      </c>
      <c r="U77" s="29">
        <v>32</v>
      </c>
      <c r="V77" s="29">
        <v>60</v>
      </c>
      <c r="W77" s="29">
        <v>2200</v>
      </c>
      <c r="Y77" s="29">
        <v>100</v>
      </c>
      <c r="Z77" s="28" t="s">
        <v>380</v>
      </c>
      <c r="AC77" s="29">
        <v>2</v>
      </c>
      <c r="AG77" s="29" t="s">
        <v>381</v>
      </c>
      <c r="AH77" s="92">
        <v>42991</v>
      </c>
      <c r="AI77" s="93" t="s">
        <v>68</v>
      </c>
      <c r="AJ77" s="94" t="s">
        <v>382</v>
      </c>
      <c r="AK77" s="29">
        <v>321.2</v>
      </c>
      <c r="AL77" s="29">
        <v>325.1</v>
      </c>
      <c r="AM77" s="28">
        <f t="shared" si="20"/>
        <v>3.90000000000003</v>
      </c>
      <c r="AN77" s="29">
        <v>292</v>
      </c>
      <c r="AO77" s="29">
        <v>311</v>
      </c>
      <c r="AP77" s="28">
        <f t="shared" si="21"/>
        <v>19</v>
      </c>
      <c r="AQ77" s="109">
        <f t="shared" si="22"/>
        <v>63.6</v>
      </c>
      <c r="AR77" s="110">
        <v>240</v>
      </c>
      <c r="AS77" s="110">
        <v>63.5</v>
      </c>
      <c r="AT77" s="110">
        <v>63.7</v>
      </c>
      <c r="AU77" s="110">
        <v>63.3</v>
      </c>
      <c r="AV77" s="110">
        <v>63.8</v>
      </c>
      <c r="AW77" s="110">
        <v>63.7</v>
      </c>
      <c r="AX77" s="110" t="s">
        <v>69</v>
      </c>
      <c r="AY77" s="110" t="s">
        <v>69</v>
      </c>
      <c r="AZ77" s="110" t="s">
        <v>69</v>
      </c>
      <c r="BA77" s="110" t="s">
        <v>69</v>
      </c>
      <c r="BB77" s="110" t="s">
        <v>69</v>
      </c>
    </row>
    <row r="78" s="29" customFormat="1" customHeight="1" spans="1:54">
      <c r="A78" s="51" t="s">
        <v>60</v>
      </c>
      <c r="B78" s="74">
        <v>35</v>
      </c>
      <c r="C78" s="30" t="s">
        <v>62</v>
      </c>
      <c r="D78" s="134">
        <v>42989.7638888889</v>
      </c>
      <c r="E78" s="63">
        <v>42990.4305555556</v>
      </c>
      <c r="F78" s="135" t="s">
        <v>383</v>
      </c>
      <c r="G78" s="65">
        <f t="shared" si="19"/>
        <v>0.666666666700621</v>
      </c>
      <c r="H78" s="30">
        <v>67.7</v>
      </c>
      <c r="I78" s="30">
        <v>209.31</v>
      </c>
      <c r="J78" s="30">
        <v>86.57</v>
      </c>
      <c r="K78" s="30"/>
      <c r="L78" s="30"/>
      <c r="M78" s="30"/>
      <c r="N78" s="30"/>
      <c r="O78" s="30"/>
      <c r="P78" s="30"/>
      <c r="Q78" s="34" t="s">
        <v>64</v>
      </c>
      <c r="R78" s="30">
        <v>1000</v>
      </c>
      <c r="S78" s="30" t="s">
        <v>384</v>
      </c>
      <c r="T78" s="30">
        <v>28</v>
      </c>
      <c r="U78" s="30">
        <v>30.6</v>
      </c>
      <c r="V78" s="30">
        <v>60</v>
      </c>
      <c r="W78" s="30">
        <v>2600</v>
      </c>
      <c r="X78" s="30"/>
      <c r="Y78" s="30"/>
      <c r="Z78" s="34" t="s">
        <v>385</v>
      </c>
      <c r="AA78" s="30">
        <v>50</v>
      </c>
      <c r="AB78" s="30">
        <v>5</v>
      </c>
      <c r="AC78" s="30">
        <v>6</v>
      </c>
      <c r="AD78" s="30"/>
      <c r="AE78" s="30"/>
      <c r="AF78" s="30">
        <v>6</v>
      </c>
      <c r="AG78" s="30" t="s">
        <v>386</v>
      </c>
      <c r="AH78" s="92">
        <v>42991</v>
      </c>
      <c r="AI78" s="93" t="s">
        <v>68</v>
      </c>
      <c r="AJ78" s="94" t="s">
        <v>382</v>
      </c>
      <c r="AK78" s="29">
        <v>324.3</v>
      </c>
      <c r="AL78" s="29">
        <v>328.1</v>
      </c>
      <c r="AM78" s="28">
        <f t="shared" si="20"/>
        <v>3.80000000000001</v>
      </c>
      <c r="AN78" s="29">
        <v>311.4</v>
      </c>
      <c r="AO78" s="29">
        <v>330.4</v>
      </c>
      <c r="AP78" s="28">
        <f t="shared" si="21"/>
        <v>19</v>
      </c>
      <c r="AQ78" s="109">
        <f t="shared" si="22"/>
        <v>62.58</v>
      </c>
      <c r="AR78" s="110">
        <v>241</v>
      </c>
      <c r="AS78" s="110">
        <v>61.9</v>
      </c>
      <c r="AT78" s="110">
        <v>62.3</v>
      </c>
      <c r="AU78" s="110">
        <v>62.9</v>
      </c>
      <c r="AV78" s="110">
        <v>63.2</v>
      </c>
      <c r="AW78" s="110">
        <v>62.6</v>
      </c>
      <c r="AX78" s="110" t="s">
        <v>69</v>
      </c>
      <c r="AY78" s="110" t="s">
        <v>69</v>
      </c>
      <c r="AZ78" s="110" t="s">
        <v>69</v>
      </c>
      <c r="BA78" s="110" t="s">
        <v>69</v>
      </c>
      <c r="BB78" s="110" t="s">
        <v>69</v>
      </c>
    </row>
    <row r="79" s="29" customFormat="1" customHeight="1" spans="1:54">
      <c r="A79" s="51" t="s">
        <v>60</v>
      </c>
      <c r="B79" s="74">
        <v>32</v>
      </c>
      <c r="C79" s="53" t="s">
        <v>62</v>
      </c>
      <c r="D79" s="122">
        <v>42990.7638888889</v>
      </c>
      <c r="E79" s="132">
        <v>42991.4305555556</v>
      </c>
      <c r="F79" s="123" t="s">
        <v>387</v>
      </c>
      <c r="G79" s="57">
        <f t="shared" si="19"/>
        <v>0.666666666700621</v>
      </c>
      <c r="H79" s="29">
        <v>67.65</v>
      </c>
      <c r="I79" s="29">
        <v>202.22</v>
      </c>
      <c r="J79" s="29">
        <v>81.12</v>
      </c>
      <c r="Q79" s="28" t="s">
        <v>64</v>
      </c>
      <c r="R79" s="29">
        <v>1000</v>
      </c>
      <c r="S79" s="29" t="s">
        <v>222</v>
      </c>
      <c r="T79" s="29">
        <v>28</v>
      </c>
      <c r="U79" s="29">
        <v>32.6</v>
      </c>
      <c r="V79" s="29">
        <v>60</v>
      </c>
      <c r="W79" s="29">
        <v>2600</v>
      </c>
      <c r="Z79" s="28" t="s">
        <v>385</v>
      </c>
      <c r="AC79" s="29">
        <v>6</v>
      </c>
      <c r="AG79" s="29" t="s">
        <v>386</v>
      </c>
      <c r="AH79" s="92">
        <v>42998</v>
      </c>
      <c r="AI79" s="93" t="s">
        <v>68</v>
      </c>
      <c r="AJ79" s="94" t="s">
        <v>388</v>
      </c>
      <c r="AK79" s="29">
        <v>319.1</v>
      </c>
      <c r="AL79" s="29">
        <v>322.9</v>
      </c>
      <c r="AM79" s="28">
        <f t="shared" si="20"/>
        <v>3.79999999999995</v>
      </c>
      <c r="AN79" s="29">
        <v>288</v>
      </c>
      <c r="AO79" s="29">
        <v>307</v>
      </c>
      <c r="AP79" s="28">
        <f t="shared" si="21"/>
        <v>19</v>
      </c>
      <c r="AQ79" s="109">
        <f t="shared" si="22"/>
        <v>61.56</v>
      </c>
      <c r="AR79" s="110">
        <v>241</v>
      </c>
      <c r="AS79" s="110">
        <v>61.3</v>
      </c>
      <c r="AT79" s="110">
        <v>61.7</v>
      </c>
      <c r="AU79" s="110">
        <v>61.5</v>
      </c>
      <c r="AV79" s="110">
        <v>61.7</v>
      </c>
      <c r="AW79" s="110">
        <v>61.6</v>
      </c>
      <c r="AX79" s="110" t="s">
        <v>69</v>
      </c>
      <c r="AY79" s="110" t="s">
        <v>69</v>
      </c>
      <c r="AZ79" s="110" t="s">
        <v>69</v>
      </c>
      <c r="BA79" s="110" t="s">
        <v>69</v>
      </c>
      <c r="BB79" s="110" t="s">
        <v>69</v>
      </c>
    </row>
    <row r="80" s="29" customFormat="1" customHeight="1" spans="1:54">
      <c r="A80" s="51" t="s">
        <v>60</v>
      </c>
      <c r="B80" s="74">
        <v>11</v>
      </c>
      <c r="C80" s="53" t="s">
        <v>177</v>
      </c>
      <c r="D80" s="122">
        <v>42992.7083333333</v>
      </c>
      <c r="E80" s="132">
        <v>42993.375</v>
      </c>
      <c r="F80" s="123" t="s">
        <v>389</v>
      </c>
      <c r="G80" s="57">
        <f t="shared" si="19"/>
        <v>0.666666666700621</v>
      </c>
      <c r="H80" s="29">
        <v>66.61</v>
      </c>
      <c r="I80" s="29">
        <v>206.71</v>
      </c>
      <c r="J80" s="29">
        <v>77.02</v>
      </c>
      <c r="Q80" s="28" t="s">
        <v>64</v>
      </c>
      <c r="R80" s="29">
        <v>800</v>
      </c>
      <c r="S80" s="29" t="s">
        <v>390</v>
      </c>
      <c r="T80" s="29">
        <v>28</v>
      </c>
      <c r="U80" s="29">
        <v>32.5</v>
      </c>
      <c r="V80" s="29">
        <v>60</v>
      </c>
      <c r="W80" s="29">
        <v>2600</v>
      </c>
      <c r="Y80" s="29">
        <v>100</v>
      </c>
      <c r="Z80" s="28" t="s">
        <v>391</v>
      </c>
      <c r="AA80" s="29">
        <v>25</v>
      </c>
      <c r="AC80" s="29">
        <v>6</v>
      </c>
      <c r="AG80" s="29" t="s">
        <v>392</v>
      </c>
      <c r="AH80" s="92">
        <v>42998</v>
      </c>
      <c r="AI80" s="93" t="s">
        <v>68</v>
      </c>
      <c r="AJ80" s="94"/>
      <c r="AK80" s="29">
        <v>270.4</v>
      </c>
      <c r="AL80" s="29">
        <v>273.95</v>
      </c>
      <c r="AM80" s="28">
        <f t="shared" si="20"/>
        <v>3.55000000000001</v>
      </c>
      <c r="AN80" s="29">
        <v>249.4</v>
      </c>
      <c r="AO80" s="29">
        <v>265.2</v>
      </c>
      <c r="AP80" s="28">
        <f t="shared" si="21"/>
        <v>15.8</v>
      </c>
      <c r="AQ80" s="109">
        <f t="shared" si="22"/>
        <v>63.46</v>
      </c>
      <c r="AR80" s="110">
        <v>240</v>
      </c>
      <c r="AS80" s="110">
        <v>63.5</v>
      </c>
      <c r="AT80" s="110">
        <v>63.8</v>
      </c>
      <c r="AU80" s="110">
        <v>63.2</v>
      </c>
      <c r="AV80" s="110">
        <v>63.5</v>
      </c>
      <c r="AW80" s="110">
        <v>63.3</v>
      </c>
      <c r="AX80" s="110" t="s">
        <v>69</v>
      </c>
      <c r="AY80" s="110" t="s">
        <v>69</v>
      </c>
      <c r="AZ80" s="110" t="s">
        <v>69</v>
      </c>
      <c r="BA80" s="110" t="s">
        <v>69</v>
      </c>
      <c r="BB80" s="110" t="s">
        <v>69</v>
      </c>
    </row>
    <row r="81" s="29" customFormat="1" customHeight="1" spans="1:54">
      <c r="A81" s="51" t="s">
        <v>140</v>
      </c>
      <c r="B81" s="74">
        <v>2101</v>
      </c>
      <c r="C81" s="29" t="s">
        <v>142</v>
      </c>
      <c r="D81" s="122">
        <v>42993.6111111111</v>
      </c>
      <c r="E81" s="132">
        <v>42994.4861111111</v>
      </c>
      <c r="F81" s="123" t="s">
        <v>393</v>
      </c>
      <c r="G81" s="57">
        <f t="shared" si="19"/>
        <v>0.875</v>
      </c>
      <c r="H81" s="29">
        <v>66.5</v>
      </c>
      <c r="I81" s="29">
        <v>205.44</v>
      </c>
      <c r="J81" s="29">
        <v>73.48</v>
      </c>
      <c r="Q81" s="28" t="s">
        <v>64</v>
      </c>
      <c r="R81" s="29">
        <v>600</v>
      </c>
      <c r="S81" s="29" t="s">
        <v>394</v>
      </c>
      <c r="T81" s="29">
        <v>28</v>
      </c>
      <c r="U81" s="29">
        <v>31</v>
      </c>
      <c r="V81" s="29">
        <v>60</v>
      </c>
      <c r="W81" s="29">
        <v>2200</v>
      </c>
      <c r="Z81" s="28" t="s">
        <v>395</v>
      </c>
      <c r="AA81" s="29">
        <v>25</v>
      </c>
      <c r="AB81" s="29">
        <v>5</v>
      </c>
      <c r="AC81" s="29">
        <v>4</v>
      </c>
      <c r="AG81" s="29" t="s">
        <v>396</v>
      </c>
      <c r="AH81" s="92">
        <v>43000</v>
      </c>
      <c r="AI81" s="93" t="s">
        <v>68</v>
      </c>
      <c r="AJ81" s="94" t="s">
        <v>397</v>
      </c>
      <c r="AK81" s="29">
        <v>210.5</v>
      </c>
      <c r="AL81" s="29">
        <v>213.9</v>
      </c>
      <c r="AM81" s="28">
        <f t="shared" si="20"/>
        <v>3.40000000000001</v>
      </c>
      <c r="AN81" s="29">
        <v>190</v>
      </c>
      <c r="AO81" s="29">
        <v>204</v>
      </c>
      <c r="AP81" s="28">
        <f t="shared" si="21"/>
        <v>14</v>
      </c>
      <c r="AQ81" s="109">
        <f t="shared" si="22"/>
        <v>61.64</v>
      </c>
      <c r="AR81" s="110">
        <v>241</v>
      </c>
      <c r="AS81" s="110">
        <v>61.2</v>
      </c>
      <c r="AT81" s="110">
        <v>62</v>
      </c>
      <c r="AU81" s="110">
        <v>61.8</v>
      </c>
      <c r="AV81" s="110">
        <v>61.4</v>
      </c>
      <c r="AW81" s="110">
        <v>61.8</v>
      </c>
      <c r="AX81" s="110" t="s">
        <v>69</v>
      </c>
      <c r="AY81" s="110" t="s">
        <v>69</v>
      </c>
      <c r="AZ81" s="110" t="s">
        <v>69</v>
      </c>
      <c r="BA81" s="110" t="s">
        <v>69</v>
      </c>
      <c r="BB81" s="110" t="s">
        <v>69</v>
      </c>
    </row>
    <row r="82" s="29" customFormat="1" customHeight="1" spans="1:54">
      <c r="A82" s="51" t="s">
        <v>140</v>
      </c>
      <c r="B82" s="74">
        <v>2125</v>
      </c>
      <c r="C82" s="29" t="s">
        <v>142</v>
      </c>
      <c r="D82" s="122">
        <v>42994.5486111111</v>
      </c>
      <c r="E82" s="132">
        <v>42995.4652777778</v>
      </c>
      <c r="F82" s="123" t="s">
        <v>398</v>
      </c>
      <c r="G82" s="57">
        <f t="shared" si="19"/>
        <v>0.916666666700621</v>
      </c>
      <c r="H82" s="29">
        <v>67.27</v>
      </c>
      <c r="I82" s="29">
        <v>199.45</v>
      </c>
      <c r="J82" s="29">
        <v>72.12</v>
      </c>
      <c r="Q82" s="28" t="s">
        <v>64</v>
      </c>
      <c r="R82" s="29">
        <v>600</v>
      </c>
      <c r="S82" s="29" t="s">
        <v>399</v>
      </c>
      <c r="T82" s="29">
        <v>28</v>
      </c>
      <c r="U82" s="29">
        <v>31</v>
      </c>
      <c r="V82" s="29">
        <v>60</v>
      </c>
      <c r="W82" s="29">
        <v>2600</v>
      </c>
      <c r="Z82" s="28" t="s">
        <v>395</v>
      </c>
      <c r="AC82" s="29">
        <v>1</v>
      </c>
      <c r="AG82" s="29" t="s">
        <v>396</v>
      </c>
      <c r="AH82" s="92">
        <v>43000</v>
      </c>
      <c r="AI82" s="93" t="s">
        <v>68</v>
      </c>
      <c r="AJ82" s="94" t="s">
        <v>400</v>
      </c>
      <c r="AK82" s="29">
        <v>210.4</v>
      </c>
      <c r="AL82" s="29">
        <v>213.8</v>
      </c>
      <c r="AM82" s="28">
        <f t="shared" si="20"/>
        <v>3.40000000000001</v>
      </c>
      <c r="AN82" s="29">
        <v>193</v>
      </c>
      <c r="AO82" s="29">
        <v>208.8</v>
      </c>
      <c r="AP82" s="28">
        <f t="shared" si="21"/>
        <v>15.8</v>
      </c>
      <c r="AQ82" s="109">
        <f t="shared" si="22"/>
        <v>61.28</v>
      </c>
      <c r="AR82" s="110">
        <v>241</v>
      </c>
      <c r="AS82" s="110">
        <v>61.5</v>
      </c>
      <c r="AT82" s="110">
        <v>61.4</v>
      </c>
      <c r="AU82" s="110">
        <v>61</v>
      </c>
      <c r="AV82" s="110">
        <v>61.2</v>
      </c>
      <c r="AW82" s="110">
        <v>61.3</v>
      </c>
      <c r="AX82" s="110" t="s">
        <v>69</v>
      </c>
      <c r="AY82" s="110" t="s">
        <v>69</v>
      </c>
      <c r="AZ82" s="110" t="s">
        <v>69</v>
      </c>
      <c r="BA82" s="110" t="s">
        <v>69</v>
      </c>
      <c r="BB82" s="110" t="s">
        <v>69</v>
      </c>
    </row>
    <row r="83" s="29" customFormat="1" customHeight="1" spans="1:54">
      <c r="A83" s="51" t="s">
        <v>140</v>
      </c>
      <c r="B83" s="74">
        <v>2107</v>
      </c>
      <c r="C83" s="29" t="s">
        <v>142</v>
      </c>
      <c r="D83" s="122">
        <v>42995.5277777778</v>
      </c>
      <c r="E83" s="132">
        <v>42996.4027777778</v>
      </c>
      <c r="F83" s="123" t="s">
        <v>401</v>
      </c>
      <c r="G83" s="57">
        <f t="shared" si="19"/>
        <v>0.875</v>
      </c>
      <c r="H83" s="29">
        <v>68.03</v>
      </c>
      <c r="I83" s="29">
        <v>197.95</v>
      </c>
      <c r="J83" s="29">
        <v>71.44</v>
      </c>
      <c r="Q83" s="28" t="s">
        <v>64</v>
      </c>
      <c r="R83" s="29">
        <v>600</v>
      </c>
      <c r="S83" s="29" t="s">
        <v>402</v>
      </c>
      <c r="T83" s="29">
        <v>28</v>
      </c>
      <c r="U83" s="29">
        <v>31</v>
      </c>
      <c r="V83" s="29">
        <v>60</v>
      </c>
      <c r="W83" s="29">
        <v>2600</v>
      </c>
      <c r="Z83" s="28" t="s">
        <v>403</v>
      </c>
      <c r="AA83" s="29">
        <v>25</v>
      </c>
      <c r="AC83" s="29">
        <v>1</v>
      </c>
      <c r="AG83" s="29" t="s">
        <v>396</v>
      </c>
      <c r="AH83" s="92">
        <v>42996</v>
      </c>
      <c r="AI83" s="93" t="s">
        <v>68</v>
      </c>
      <c r="AJ83" s="94" t="s">
        <v>210</v>
      </c>
      <c r="AK83" s="29">
        <v>210</v>
      </c>
      <c r="AL83" s="29">
        <v>213.4</v>
      </c>
      <c r="AM83" s="28">
        <f t="shared" si="20"/>
        <v>3.40000000000001</v>
      </c>
      <c r="AN83" s="29">
        <v>179.2</v>
      </c>
      <c r="AO83" s="29">
        <v>195</v>
      </c>
      <c r="AP83" s="28">
        <f t="shared" si="21"/>
        <v>15.8</v>
      </c>
      <c r="AQ83" s="109">
        <f t="shared" si="22"/>
        <v>60.1</v>
      </c>
      <c r="AR83" s="110">
        <v>239</v>
      </c>
      <c r="AS83" s="110">
        <v>60</v>
      </c>
      <c r="AT83" s="110">
        <v>60</v>
      </c>
      <c r="AU83" s="110">
        <v>59.8</v>
      </c>
      <c r="AV83" s="110">
        <v>60.4</v>
      </c>
      <c r="AW83" s="110">
        <v>60.3</v>
      </c>
      <c r="AX83" s="110" t="s">
        <v>69</v>
      </c>
      <c r="AY83" s="110" t="s">
        <v>69</v>
      </c>
      <c r="AZ83" s="110" t="s">
        <v>69</v>
      </c>
      <c r="BA83" s="110" t="s">
        <v>69</v>
      </c>
      <c r="BB83" s="110" t="s">
        <v>69</v>
      </c>
    </row>
    <row r="84" s="29" customFormat="1" customHeight="1" spans="1:54">
      <c r="A84" s="51" t="s">
        <v>60</v>
      </c>
      <c r="B84" s="74">
        <v>45</v>
      </c>
      <c r="C84" s="53" t="s">
        <v>62</v>
      </c>
      <c r="D84" s="122">
        <v>42996.7291666667</v>
      </c>
      <c r="E84" s="132">
        <v>42997.5208333333</v>
      </c>
      <c r="F84" s="123" t="s">
        <v>404</v>
      </c>
      <c r="G84" s="57">
        <f t="shared" si="19"/>
        <v>0.791666666598758</v>
      </c>
      <c r="H84" s="29">
        <v>67.56</v>
      </c>
      <c r="I84" s="29">
        <v>200</v>
      </c>
      <c r="J84" s="29">
        <v>71.7</v>
      </c>
      <c r="Q84" s="28" t="s">
        <v>64</v>
      </c>
      <c r="R84" s="29">
        <v>800</v>
      </c>
      <c r="S84" s="29" t="s">
        <v>405</v>
      </c>
      <c r="T84" s="29">
        <v>28</v>
      </c>
      <c r="U84" s="29">
        <v>29.5</v>
      </c>
      <c r="V84" s="29">
        <v>60</v>
      </c>
      <c r="W84" s="29">
        <v>2600</v>
      </c>
      <c r="Z84" s="28" t="s">
        <v>391</v>
      </c>
      <c r="AC84" s="29">
        <v>6</v>
      </c>
      <c r="AG84" s="29" t="s">
        <v>406</v>
      </c>
      <c r="AH84" s="92">
        <v>42998</v>
      </c>
      <c r="AI84" s="93" t="s">
        <v>68</v>
      </c>
      <c r="AJ84" s="94" t="s">
        <v>407</v>
      </c>
      <c r="AK84" s="29">
        <v>328.7</v>
      </c>
      <c r="AL84" s="29">
        <v>332.4</v>
      </c>
      <c r="AM84" s="28">
        <f t="shared" si="20"/>
        <v>3.69999999999999</v>
      </c>
      <c r="AN84" s="29">
        <v>339.2</v>
      </c>
      <c r="AO84" s="29">
        <v>357.2</v>
      </c>
      <c r="AP84" s="28">
        <f t="shared" si="21"/>
        <v>18</v>
      </c>
      <c r="AQ84" s="109">
        <f t="shared" si="22"/>
        <v>62.02</v>
      </c>
      <c r="AR84" s="110">
        <v>241</v>
      </c>
      <c r="AS84" s="110">
        <v>62.5</v>
      </c>
      <c r="AT84" s="110">
        <v>61.9</v>
      </c>
      <c r="AU84" s="110">
        <v>62.2</v>
      </c>
      <c r="AV84" s="110">
        <v>61.8</v>
      </c>
      <c r="AW84" s="110">
        <v>61.7</v>
      </c>
      <c r="AX84" s="110" t="s">
        <v>69</v>
      </c>
      <c r="AY84" s="110" t="s">
        <v>69</v>
      </c>
      <c r="AZ84" s="110" t="s">
        <v>69</v>
      </c>
      <c r="BA84" s="110" t="s">
        <v>69</v>
      </c>
      <c r="BB84" s="110" t="s">
        <v>69</v>
      </c>
    </row>
    <row r="85" s="29" customFormat="1" customHeight="1" spans="1:54">
      <c r="A85" s="51" t="s">
        <v>140</v>
      </c>
      <c r="B85" s="74">
        <v>2105</v>
      </c>
      <c r="C85" s="30" t="s">
        <v>142</v>
      </c>
      <c r="D85" s="134">
        <v>42998.6111111111</v>
      </c>
      <c r="E85" s="63">
        <v>42999.4861111111</v>
      </c>
      <c r="F85" s="135" t="s">
        <v>408</v>
      </c>
      <c r="G85" s="65">
        <f t="shared" si="19"/>
        <v>0.875</v>
      </c>
      <c r="H85" s="30">
        <v>67.47</v>
      </c>
      <c r="I85" s="30">
        <v>190.57</v>
      </c>
      <c r="J85" s="30">
        <v>69.36</v>
      </c>
      <c r="K85" s="30"/>
      <c r="L85" s="30">
        <v>3</v>
      </c>
      <c r="M85" s="30">
        <v>8</v>
      </c>
      <c r="N85" s="30"/>
      <c r="O85" s="30">
        <v>208.07</v>
      </c>
      <c r="P85" s="30"/>
      <c r="Q85" s="30" t="s">
        <v>327</v>
      </c>
      <c r="R85" s="30">
        <v>600</v>
      </c>
      <c r="S85" s="30" t="s">
        <v>409</v>
      </c>
      <c r="T85" s="30">
        <v>28</v>
      </c>
      <c r="U85" s="30">
        <v>30</v>
      </c>
      <c r="V85" s="30">
        <v>60</v>
      </c>
      <c r="W85" s="30">
        <v>2600</v>
      </c>
      <c r="X85" s="30"/>
      <c r="Y85" s="30">
        <v>100</v>
      </c>
      <c r="Z85" s="34" t="s">
        <v>410</v>
      </c>
      <c r="AA85" s="30">
        <v>25</v>
      </c>
      <c r="AB85" s="30">
        <v>5</v>
      </c>
      <c r="AC85" s="30">
        <v>3</v>
      </c>
      <c r="AD85" s="30"/>
      <c r="AE85" s="30"/>
      <c r="AF85" s="30">
        <v>6</v>
      </c>
      <c r="AG85" s="30" t="s">
        <v>411</v>
      </c>
      <c r="AH85" s="92">
        <v>43000</v>
      </c>
      <c r="AI85" s="93" t="s">
        <v>68</v>
      </c>
      <c r="AJ85" s="94"/>
      <c r="AK85" s="29">
        <v>213.8</v>
      </c>
      <c r="AL85" s="29">
        <v>217.2</v>
      </c>
      <c r="AM85" s="28">
        <f t="shared" si="20"/>
        <v>3.39999999999998</v>
      </c>
      <c r="AN85" s="29">
        <v>199</v>
      </c>
      <c r="AO85" s="29">
        <v>213.6</v>
      </c>
      <c r="AP85" s="28">
        <f t="shared" si="21"/>
        <v>14.6</v>
      </c>
      <c r="AQ85" s="109">
        <f t="shared" si="22"/>
        <v>62.3</v>
      </c>
      <c r="AR85" s="110">
        <v>240</v>
      </c>
      <c r="AS85" s="110">
        <v>61.4</v>
      </c>
      <c r="AT85" s="110">
        <v>63.5</v>
      </c>
      <c r="AU85" s="110">
        <v>62.2</v>
      </c>
      <c r="AV85" s="110">
        <v>62.7</v>
      </c>
      <c r="AW85" s="110">
        <v>61.7</v>
      </c>
      <c r="AX85" s="110" t="s">
        <v>69</v>
      </c>
      <c r="AY85" s="110" t="s">
        <v>69</v>
      </c>
      <c r="AZ85" s="110" t="s">
        <v>69</v>
      </c>
      <c r="BA85" s="110" t="s">
        <v>69</v>
      </c>
      <c r="BB85" s="110" t="s">
        <v>69</v>
      </c>
    </row>
    <row r="86" s="29" customFormat="1" customHeight="1" spans="1:54">
      <c r="A86" s="51" t="s">
        <v>60</v>
      </c>
      <c r="B86" s="74">
        <v>9</v>
      </c>
      <c r="C86" s="53" t="s">
        <v>177</v>
      </c>
      <c r="D86" s="122">
        <v>42999.7986111111</v>
      </c>
      <c r="E86" s="132">
        <v>43000.4652777778</v>
      </c>
      <c r="F86" s="123" t="s">
        <v>412</v>
      </c>
      <c r="G86" s="57">
        <f t="shared" si="19"/>
        <v>0.666666666700621</v>
      </c>
      <c r="H86" s="29">
        <v>67.07</v>
      </c>
      <c r="I86" s="29">
        <v>204.52</v>
      </c>
      <c r="J86" s="29">
        <v>76.29</v>
      </c>
      <c r="L86" s="29">
        <v>3</v>
      </c>
      <c r="Q86" s="28" t="s">
        <v>64</v>
      </c>
      <c r="R86" s="29">
        <v>800</v>
      </c>
      <c r="S86" s="29" t="s">
        <v>413</v>
      </c>
      <c r="T86" s="29">
        <v>28</v>
      </c>
      <c r="U86" s="29">
        <v>32</v>
      </c>
      <c r="V86" s="81">
        <v>60</v>
      </c>
      <c r="W86" s="81">
        <v>2400</v>
      </c>
      <c r="X86" s="81"/>
      <c r="Y86" s="81"/>
      <c r="Z86" s="33" t="s">
        <v>391</v>
      </c>
      <c r="AA86" s="81">
        <v>25</v>
      </c>
      <c r="AB86" s="81"/>
      <c r="AC86" s="29">
        <v>6</v>
      </c>
      <c r="AG86" s="29" t="s">
        <v>396</v>
      </c>
      <c r="AH86" s="92">
        <v>43003</v>
      </c>
      <c r="AI86" s="93" t="s">
        <v>68</v>
      </c>
      <c r="AJ86" s="94" t="s">
        <v>414</v>
      </c>
      <c r="AK86" s="29">
        <v>273.1</v>
      </c>
      <c r="AL86" s="29">
        <v>276.4</v>
      </c>
      <c r="AM86" s="28">
        <f t="shared" si="20"/>
        <v>3.29999999999995</v>
      </c>
      <c r="AN86" s="29">
        <v>263.6</v>
      </c>
      <c r="AO86" s="29">
        <v>278.8</v>
      </c>
      <c r="AP86" s="28">
        <f t="shared" si="21"/>
        <v>15.2</v>
      </c>
      <c r="AQ86" s="109">
        <f t="shared" si="22"/>
        <v>62.28</v>
      </c>
      <c r="AR86" s="110">
        <v>240</v>
      </c>
      <c r="AS86" s="110">
        <v>62.6</v>
      </c>
      <c r="AT86" s="110">
        <v>62.6</v>
      </c>
      <c r="AU86" s="110">
        <v>62.4</v>
      </c>
      <c r="AV86" s="110">
        <v>61.9</v>
      </c>
      <c r="AW86" s="110">
        <v>61.9</v>
      </c>
      <c r="AX86" s="110" t="s">
        <v>69</v>
      </c>
      <c r="AY86" s="110" t="s">
        <v>69</v>
      </c>
      <c r="AZ86" s="110" t="s">
        <v>69</v>
      </c>
      <c r="BA86" s="110" t="s">
        <v>69</v>
      </c>
      <c r="BB86" s="110" t="s">
        <v>69</v>
      </c>
    </row>
    <row r="87" s="29" customFormat="1" customHeight="1" spans="1:64">
      <c r="A87" s="58" t="s">
        <v>415</v>
      </c>
      <c r="B87" s="124" t="s">
        <v>416</v>
      </c>
      <c r="C87" s="29" t="s">
        <v>417</v>
      </c>
      <c r="D87" s="122">
        <v>43000.6944444444</v>
      </c>
      <c r="E87" s="132">
        <v>43001.4166666667</v>
      </c>
      <c r="F87" s="123" t="s">
        <v>418</v>
      </c>
      <c r="G87" s="57">
        <f t="shared" si="19"/>
        <v>0.722222222299024</v>
      </c>
      <c r="H87" s="29">
        <v>66.88</v>
      </c>
      <c r="I87" s="29">
        <v>206.05</v>
      </c>
      <c r="J87" s="29">
        <v>70.31</v>
      </c>
      <c r="Q87" s="28" t="s">
        <v>64</v>
      </c>
      <c r="R87" s="29">
        <v>600</v>
      </c>
      <c r="S87" s="29" t="s">
        <v>419</v>
      </c>
      <c r="T87" s="29">
        <v>28</v>
      </c>
      <c r="U87" s="29">
        <v>30</v>
      </c>
      <c r="V87" s="81">
        <v>60</v>
      </c>
      <c r="W87" s="81">
        <v>2000</v>
      </c>
      <c r="X87" s="81">
        <v>200</v>
      </c>
      <c r="Y87" s="81"/>
      <c r="Z87" s="33" t="s">
        <v>410</v>
      </c>
      <c r="AA87" s="81"/>
      <c r="AB87" s="81"/>
      <c r="AC87" s="29">
        <v>4</v>
      </c>
      <c r="AG87" s="29" t="s">
        <v>420</v>
      </c>
      <c r="AH87" s="92">
        <v>43005</v>
      </c>
      <c r="AI87" s="96" t="s">
        <v>82</v>
      </c>
      <c r="AJ87" s="96" t="s">
        <v>421</v>
      </c>
      <c r="AK87" s="58"/>
      <c r="AL87" s="169" t="s">
        <v>69</v>
      </c>
      <c r="AM87" s="169" t="s">
        <v>69</v>
      </c>
      <c r="AN87" s="58"/>
      <c r="AO87" s="169" t="s">
        <v>69</v>
      </c>
      <c r="AP87" s="169" t="s">
        <v>69</v>
      </c>
      <c r="AQ87" s="169" t="s">
        <v>69</v>
      </c>
      <c r="AR87" s="169" t="s">
        <v>69</v>
      </c>
      <c r="AS87" s="169" t="s">
        <v>69</v>
      </c>
      <c r="AT87" s="169" t="s">
        <v>69</v>
      </c>
      <c r="AU87" s="169" t="s">
        <v>69</v>
      </c>
      <c r="AV87" s="169" t="s">
        <v>69</v>
      </c>
      <c r="AW87" s="169" t="s">
        <v>69</v>
      </c>
      <c r="AX87" s="169" t="s">
        <v>69</v>
      </c>
      <c r="AY87" s="169" t="s">
        <v>69</v>
      </c>
      <c r="AZ87" s="169" t="s">
        <v>69</v>
      </c>
      <c r="BA87" s="169" t="s">
        <v>69</v>
      </c>
      <c r="BB87" s="169" t="s">
        <v>69</v>
      </c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</row>
    <row r="88" s="29" customFormat="1" customHeight="1" spans="1:54">
      <c r="A88" s="51" t="s">
        <v>415</v>
      </c>
      <c r="B88" s="74" t="s">
        <v>422</v>
      </c>
      <c r="C88" s="29" t="s">
        <v>417</v>
      </c>
      <c r="D88" s="122">
        <v>43001.6875</v>
      </c>
      <c r="E88" s="132">
        <v>43002.5625</v>
      </c>
      <c r="F88" s="123" t="s">
        <v>423</v>
      </c>
      <c r="G88" s="57">
        <f t="shared" si="19"/>
        <v>0.875</v>
      </c>
      <c r="H88" s="29">
        <v>67.1</v>
      </c>
      <c r="I88" s="29">
        <v>206.63</v>
      </c>
      <c r="J88" s="29">
        <v>75.24</v>
      </c>
      <c r="Q88" s="28" t="s">
        <v>64</v>
      </c>
      <c r="R88" s="29">
        <v>600</v>
      </c>
      <c r="S88" s="29" t="s">
        <v>424</v>
      </c>
      <c r="T88" s="29">
        <v>28</v>
      </c>
      <c r="U88" s="29">
        <v>29</v>
      </c>
      <c r="V88" s="81">
        <v>60</v>
      </c>
      <c r="W88" s="81">
        <v>2000</v>
      </c>
      <c r="X88" s="81"/>
      <c r="Y88" s="81"/>
      <c r="Z88" s="33" t="s">
        <v>425</v>
      </c>
      <c r="AA88" s="81">
        <v>25</v>
      </c>
      <c r="AB88" s="81"/>
      <c r="AC88" s="29">
        <v>5</v>
      </c>
      <c r="AG88" s="29" t="s">
        <v>426</v>
      </c>
      <c r="AH88" s="92">
        <v>43003</v>
      </c>
      <c r="AI88" s="93" t="s">
        <v>68</v>
      </c>
      <c r="AJ88" s="94"/>
      <c r="AK88" s="29">
        <v>220.6</v>
      </c>
      <c r="AL88" s="29">
        <v>223.6</v>
      </c>
      <c r="AM88" s="28">
        <f t="shared" ref="AM88:AM91" si="23">AL88-AK88</f>
        <v>3</v>
      </c>
      <c r="AN88" s="29">
        <v>157.4</v>
      </c>
      <c r="AO88" s="29">
        <v>166</v>
      </c>
      <c r="AP88" s="28">
        <f t="shared" ref="AP88:AP91" si="24">AO88-AN88</f>
        <v>8.59999999999999</v>
      </c>
      <c r="AQ88" s="109">
        <f t="shared" ref="AQ88:AQ91" si="25">AVERAGE(AS88:AW88)</f>
        <v>60.46</v>
      </c>
      <c r="AR88" s="110">
        <v>246</v>
      </c>
      <c r="AS88" s="110">
        <v>60.6</v>
      </c>
      <c r="AT88" s="110">
        <v>60.8</v>
      </c>
      <c r="AU88" s="110">
        <v>59.7</v>
      </c>
      <c r="AV88" s="110">
        <v>60.5</v>
      </c>
      <c r="AW88" s="110">
        <v>60.7</v>
      </c>
      <c r="AX88" s="110" t="s">
        <v>69</v>
      </c>
      <c r="AY88" s="110" t="s">
        <v>69</v>
      </c>
      <c r="AZ88" s="110" t="s">
        <v>69</v>
      </c>
      <c r="BA88" s="110" t="s">
        <v>69</v>
      </c>
      <c r="BB88" s="110" t="s">
        <v>69</v>
      </c>
    </row>
    <row r="89" s="29" customFormat="1" customHeight="1" spans="1:54">
      <c r="A89" s="51" t="s">
        <v>60</v>
      </c>
      <c r="B89" s="74">
        <v>49</v>
      </c>
      <c r="C89" s="53" t="s">
        <v>62</v>
      </c>
      <c r="D89" s="122">
        <v>43002.7430555556</v>
      </c>
      <c r="E89" s="132">
        <v>43003.4166666667</v>
      </c>
      <c r="F89" s="123" t="s">
        <v>427</v>
      </c>
      <c r="G89" s="57">
        <f t="shared" si="19"/>
        <v>0.673611111102218</v>
      </c>
      <c r="H89" s="29">
        <v>66.29</v>
      </c>
      <c r="I89" s="29">
        <v>207.66</v>
      </c>
      <c r="J89" s="29">
        <v>76.49</v>
      </c>
      <c r="Q89" s="28" t="s">
        <v>64</v>
      </c>
      <c r="R89" s="29">
        <v>800</v>
      </c>
      <c r="S89" s="29" t="s">
        <v>179</v>
      </c>
      <c r="T89" s="29">
        <v>28</v>
      </c>
      <c r="U89" s="58">
        <v>45</v>
      </c>
      <c r="V89" s="81">
        <v>60</v>
      </c>
      <c r="W89" s="81">
        <v>2400</v>
      </c>
      <c r="X89" s="81"/>
      <c r="Y89" s="81"/>
      <c r="Z89" s="33" t="s">
        <v>391</v>
      </c>
      <c r="AA89" s="81"/>
      <c r="AB89" s="81"/>
      <c r="AC89" s="29">
        <v>4</v>
      </c>
      <c r="AG89" s="29" t="s">
        <v>428</v>
      </c>
      <c r="AH89" s="92">
        <v>43003</v>
      </c>
      <c r="AI89" s="93" t="s">
        <v>68</v>
      </c>
      <c r="AJ89" s="94" t="s">
        <v>429</v>
      </c>
      <c r="AK89" s="29">
        <v>325</v>
      </c>
      <c r="AL89" s="29">
        <v>328</v>
      </c>
      <c r="AM89" s="28">
        <f t="shared" si="23"/>
        <v>3</v>
      </c>
      <c r="AN89" s="29">
        <v>318.2</v>
      </c>
      <c r="AO89" s="29">
        <v>334</v>
      </c>
      <c r="AP89" s="28">
        <f t="shared" si="24"/>
        <v>15.8</v>
      </c>
      <c r="AQ89" s="109" t="s">
        <v>69</v>
      </c>
      <c r="AR89" s="110">
        <v>240</v>
      </c>
      <c r="AS89" s="109" t="s">
        <v>69</v>
      </c>
      <c r="AT89" s="109" t="s">
        <v>69</v>
      </c>
      <c r="AU89" s="109" t="s">
        <v>69</v>
      </c>
      <c r="AV89" s="109" t="s">
        <v>69</v>
      </c>
      <c r="AW89" s="109" t="s">
        <v>69</v>
      </c>
      <c r="AX89" s="110" t="s">
        <v>69</v>
      </c>
      <c r="AY89" s="110" t="s">
        <v>69</v>
      </c>
      <c r="AZ89" s="110" t="s">
        <v>69</v>
      </c>
      <c r="BA89" s="110" t="s">
        <v>69</v>
      </c>
      <c r="BB89" s="110" t="s">
        <v>69</v>
      </c>
    </row>
    <row r="90" s="29" customFormat="1" customHeight="1" spans="1:54">
      <c r="A90" s="51" t="s">
        <v>60</v>
      </c>
      <c r="B90" s="74">
        <v>34</v>
      </c>
      <c r="C90" s="53" t="s">
        <v>62</v>
      </c>
      <c r="D90" s="122">
        <v>43003.75</v>
      </c>
      <c r="E90" s="132">
        <v>43004.5416666667</v>
      </c>
      <c r="F90" s="123" t="s">
        <v>430</v>
      </c>
      <c r="G90" s="57">
        <f t="shared" si="19"/>
        <v>0.791666666664241</v>
      </c>
      <c r="H90" s="29">
        <v>66.03</v>
      </c>
      <c r="I90" s="29">
        <v>203.72</v>
      </c>
      <c r="J90" s="29">
        <v>74.6</v>
      </c>
      <c r="Q90" s="28" t="s">
        <v>64</v>
      </c>
      <c r="R90" s="29">
        <v>800</v>
      </c>
      <c r="S90" s="29" t="s">
        <v>431</v>
      </c>
      <c r="T90" s="29">
        <v>28</v>
      </c>
      <c r="U90" s="29">
        <v>28.4</v>
      </c>
      <c r="V90" s="81">
        <v>60</v>
      </c>
      <c r="W90" s="81">
        <v>2200</v>
      </c>
      <c r="X90" s="81"/>
      <c r="Y90" s="81">
        <v>200</v>
      </c>
      <c r="Z90" s="33" t="s">
        <v>391</v>
      </c>
      <c r="AA90" s="81">
        <v>25</v>
      </c>
      <c r="AB90" s="81"/>
      <c r="AC90" s="29">
        <v>6</v>
      </c>
      <c r="AG90" s="29" t="s">
        <v>432</v>
      </c>
      <c r="AH90" s="92">
        <v>43005</v>
      </c>
      <c r="AI90" s="93" t="s">
        <v>68</v>
      </c>
      <c r="AJ90" s="94" t="s">
        <v>433</v>
      </c>
      <c r="AK90" s="29">
        <v>319.3</v>
      </c>
      <c r="AL90" s="29">
        <v>322.7</v>
      </c>
      <c r="AM90" s="28">
        <f t="shared" si="23"/>
        <v>3.39999999999998</v>
      </c>
      <c r="AN90" s="29">
        <v>276.2</v>
      </c>
      <c r="AO90" s="29">
        <v>294.2</v>
      </c>
      <c r="AP90" s="28">
        <f t="shared" si="24"/>
        <v>18</v>
      </c>
      <c r="AQ90" s="109">
        <f t="shared" si="25"/>
        <v>61.66</v>
      </c>
      <c r="AR90" s="110">
        <v>241</v>
      </c>
      <c r="AS90" s="110">
        <v>61.8</v>
      </c>
      <c r="AT90" s="110">
        <v>61.6</v>
      </c>
      <c r="AU90" s="110">
        <v>61.5</v>
      </c>
      <c r="AV90" s="110">
        <v>62.1</v>
      </c>
      <c r="AW90" s="110">
        <v>61.3</v>
      </c>
      <c r="AX90" s="110" t="s">
        <v>69</v>
      </c>
      <c r="AY90" s="110" t="s">
        <v>69</v>
      </c>
      <c r="AZ90" s="110" t="s">
        <v>69</v>
      </c>
      <c r="BA90" s="110" t="s">
        <v>69</v>
      </c>
      <c r="BB90" s="110" t="s">
        <v>69</v>
      </c>
    </row>
    <row r="91" s="29" customFormat="1" customHeight="1" spans="1:54">
      <c r="A91" s="51" t="s">
        <v>60</v>
      </c>
      <c r="B91" s="74">
        <v>28</v>
      </c>
      <c r="C91" s="53" t="s">
        <v>62</v>
      </c>
      <c r="D91" s="122">
        <v>43004.5972222222</v>
      </c>
      <c r="E91" s="132">
        <v>43005.3888888889</v>
      </c>
      <c r="F91" s="123" t="s">
        <v>434</v>
      </c>
      <c r="G91" s="57">
        <f t="shared" si="19"/>
        <v>0.791666666671517</v>
      </c>
      <c r="H91" s="29">
        <v>67.02</v>
      </c>
      <c r="I91" s="29">
        <v>197.41</v>
      </c>
      <c r="J91" s="29">
        <v>65.29</v>
      </c>
      <c r="M91" s="29">
        <v>8</v>
      </c>
      <c r="Q91" s="28" t="s">
        <v>64</v>
      </c>
      <c r="R91" s="29">
        <v>800</v>
      </c>
      <c r="S91" s="29" t="s">
        <v>435</v>
      </c>
      <c r="T91" s="29">
        <v>28</v>
      </c>
      <c r="U91" s="29">
        <v>28</v>
      </c>
      <c r="V91" s="81">
        <v>60</v>
      </c>
      <c r="W91" s="81"/>
      <c r="X91" s="81"/>
      <c r="Y91" s="81"/>
      <c r="Z91" s="33" t="s">
        <v>436</v>
      </c>
      <c r="AA91" s="81"/>
      <c r="AB91" s="81"/>
      <c r="AH91" s="92">
        <v>43005</v>
      </c>
      <c r="AI91" s="93" t="s">
        <v>68</v>
      </c>
      <c r="AJ91" s="94"/>
      <c r="AK91" s="29">
        <v>322.2</v>
      </c>
      <c r="AL91" s="29">
        <v>325.8</v>
      </c>
      <c r="AM91" s="28">
        <f t="shared" si="23"/>
        <v>3.60000000000002</v>
      </c>
      <c r="AN91" s="29">
        <v>297.4</v>
      </c>
      <c r="AO91" s="29">
        <v>315.8</v>
      </c>
      <c r="AP91" s="28">
        <f t="shared" si="24"/>
        <v>18.4</v>
      </c>
      <c r="AQ91" s="109">
        <f t="shared" si="25"/>
        <v>60.74</v>
      </c>
      <c r="AR91" s="110">
        <v>241</v>
      </c>
      <c r="AS91" s="110">
        <v>60.6</v>
      </c>
      <c r="AT91" s="110">
        <v>60.4</v>
      </c>
      <c r="AU91" s="110">
        <v>60.6</v>
      </c>
      <c r="AV91" s="110">
        <v>60.8</v>
      </c>
      <c r="AW91" s="110">
        <v>61.3</v>
      </c>
      <c r="AX91" s="110" t="s">
        <v>69</v>
      </c>
      <c r="AY91" s="110" t="s">
        <v>69</v>
      </c>
      <c r="AZ91" s="110" t="s">
        <v>69</v>
      </c>
      <c r="BA91" s="110" t="s">
        <v>69</v>
      </c>
      <c r="BB91" s="110" t="s">
        <v>69</v>
      </c>
    </row>
    <row r="92" s="35" customFormat="1" customHeight="1" spans="1:49">
      <c r="A92" s="66" t="s">
        <v>128</v>
      </c>
      <c r="B92" s="67"/>
      <c r="C92" s="68"/>
      <c r="D92" s="68"/>
      <c r="E92" s="68"/>
      <c r="F92" s="69"/>
      <c r="G92" s="68"/>
      <c r="H92" s="68"/>
      <c r="I92" s="68"/>
      <c r="J92" s="68"/>
      <c r="AH92" s="102"/>
      <c r="AI92" s="93"/>
      <c r="AJ92" s="93"/>
      <c r="AQ92" s="115"/>
      <c r="AR92" s="116"/>
      <c r="AS92" s="116"/>
      <c r="AT92" s="116"/>
      <c r="AU92" s="116"/>
      <c r="AV92" s="116"/>
      <c r="AW92" s="116"/>
    </row>
    <row r="93" s="29" customFormat="1" customHeight="1" spans="1:54">
      <c r="A93" s="51" t="s">
        <v>60</v>
      </c>
      <c r="B93" s="74">
        <v>56</v>
      </c>
      <c r="C93" s="53" t="s">
        <v>62</v>
      </c>
      <c r="D93" s="122">
        <v>43015.75</v>
      </c>
      <c r="E93" s="132">
        <v>43016.4166666667</v>
      </c>
      <c r="F93" s="123" t="s">
        <v>437</v>
      </c>
      <c r="G93" s="57">
        <f t="shared" ref="G93:G113" si="26">E93-D93</f>
        <v>0.666666666700621</v>
      </c>
      <c r="H93" s="29">
        <v>63.52</v>
      </c>
      <c r="I93" s="29">
        <v>188.26</v>
      </c>
      <c r="J93" s="29">
        <v>68.03</v>
      </c>
      <c r="K93" s="29">
        <v>1400</v>
      </c>
      <c r="L93" s="29">
        <v>12</v>
      </c>
      <c r="M93" s="29">
        <v>10</v>
      </c>
      <c r="N93" s="29">
        <v>67.16</v>
      </c>
      <c r="O93" s="29">
        <v>211.61</v>
      </c>
      <c r="P93" s="29">
        <v>74.27</v>
      </c>
      <c r="Q93" s="28" t="s">
        <v>64</v>
      </c>
      <c r="R93" s="29">
        <v>1000</v>
      </c>
      <c r="S93" s="29" t="s">
        <v>438</v>
      </c>
      <c r="T93" s="29">
        <v>28</v>
      </c>
      <c r="U93" s="29">
        <v>28.9</v>
      </c>
      <c r="V93" s="81">
        <v>60</v>
      </c>
      <c r="W93" s="81">
        <v>6000</v>
      </c>
      <c r="X93" s="81">
        <v>1800</v>
      </c>
      <c r="Y93" s="81">
        <v>1200</v>
      </c>
      <c r="Z93" s="33" t="s">
        <v>385</v>
      </c>
      <c r="AA93" s="81">
        <v>50</v>
      </c>
      <c r="AB93" s="81">
        <v>20</v>
      </c>
      <c r="AC93" s="29">
        <v>3</v>
      </c>
      <c r="AD93" s="29">
        <v>8</v>
      </c>
      <c r="AE93" s="29">
        <v>12</v>
      </c>
      <c r="AF93" s="29">
        <v>6</v>
      </c>
      <c r="AH93" s="92">
        <v>43017</v>
      </c>
      <c r="AI93" s="93" t="s">
        <v>68</v>
      </c>
      <c r="AJ93" s="94"/>
      <c r="AK93" s="29">
        <v>327.7</v>
      </c>
      <c r="AL93" s="29">
        <v>331.5</v>
      </c>
      <c r="AM93" s="28">
        <f t="shared" ref="AM93:AM95" si="27">AL93-AK93</f>
        <v>3.80000000000001</v>
      </c>
      <c r="AN93" s="29">
        <v>341.6</v>
      </c>
      <c r="AO93" s="29">
        <v>360.2</v>
      </c>
      <c r="AP93" s="28">
        <f t="shared" ref="AP93:AP95" si="28">AO93-AN93</f>
        <v>18.6</v>
      </c>
      <c r="AQ93" s="109">
        <f t="shared" ref="AQ93:AQ95" si="29">AVERAGE(AS93:AW93)</f>
        <v>58.3</v>
      </c>
      <c r="AR93" s="110">
        <v>241</v>
      </c>
      <c r="AS93" s="110">
        <v>53.9</v>
      </c>
      <c r="AT93" s="110">
        <v>60.1</v>
      </c>
      <c r="AU93" s="110">
        <v>60.5</v>
      </c>
      <c r="AV93" s="110">
        <v>58.9</v>
      </c>
      <c r="AW93" s="110">
        <v>58.1</v>
      </c>
      <c r="AX93" s="110" t="s">
        <v>69</v>
      </c>
      <c r="AY93" s="110" t="s">
        <v>69</v>
      </c>
      <c r="AZ93" s="110" t="s">
        <v>69</v>
      </c>
      <c r="BA93" s="110" t="s">
        <v>69</v>
      </c>
      <c r="BB93" s="110" t="s">
        <v>69</v>
      </c>
    </row>
    <row r="94" s="29" customFormat="1" customHeight="1" spans="1:54">
      <c r="A94" s="51" t="s">
        <v>60</v>
      </c>
      <c r="B94" s="74">
        <v>37</v>
      </c>
      <c r="C94" s="53" t="s">
        <v>62</v>
      </c>
      <c r="D94" s="122">
        <v>43016.7708333333</v>
      </c>
      <c r="E94" s="132">
        <v>43017.4375</v>
      </c>
      <c r="F94" s="123" t="s">
        <v>439</v>
      </c>
      <c r="G94" s="57">
        <f t="shared" si="26"/>
        <v>0.666666666700621</v>
      </c>
      <c r="H94" s="29">
        <v>62.41</v>
      </c>
      <c r="I94" s="29">
        <v>197.74</v>
      </c>
      <c r="J94" s="29">
        <v>70.45</v>
      </c>
      <c r="Q94" s="28" t="s">
        <v>64</v>
      </c>
      <c r="R94" s="29">
        <v>1000</v>
      </c>
      <c r="S94" s="29" t="s">
        <v>440</v>
      </c>
      <c r="T94" s="29">
        <v>28</v>
      </c>
      <c r="U94" s="29">
        <v>28.6</v>
      </c>
      <c r="V94" s="81">
        <v>60</v>
      </c>
      <c r="W94" s="81">
        <v>2600</v>
      </c>
      <c r="X94" s="81"/>
      <c r="Y94" s="81"/>
      <c r="Z94" s="33" t="s">
        <v>380</v>
      </c>
      <c r="AA94" s="81">
        <v>25</v>
      </c>
      <c r="AB94" s="81"/>
      <c r="AC94" s="29">
        <v>6</v>
      </c>
      <c r="AG94" s="29" t="s">
        <v>441</v>
      </c>
      <c r="AH94" s="92">
        <v>43020</v>
      </c>
      <c r="AI94" s="93" t="s">
        <v>68</v>
      </c>
      <c r="AJ94" s="94"/>
      <c r="AK94" s="29">
        <v>324</v>
      </c>
      <c r="AL94" s="29">
        <v>327.4</v>
      </c>
      <c r="AM94" s="28">
        <f t="shared" si="27"/>
        <v>3.39999999999998</v>
      </c>
      <c r="AN94" s="29">
        <v>308.8</v>
      </c>
      <c r="AO94" s="29">
        <v>327.6</v>
      </c>
      <c r="AP94" s="28">
        <f t="shared" si="28"/>
        <v>18.8</v>
      </c>
      <c r="AQ94" s="109">
        <f t="shared" si="29"/>
        <v>61.9</v>
      </c>
      <c r="AR94" s="110">
        <v>240</v>
      </c>
      <c r="AS94" s="110">
        <v>61.7</v>
      </c>
      <c r="AT94" s="110">
        <v>61.9</v>
      </c>
      <c r="AU94" s="110">
        <v>62</v>
      </c>
      <c r="AV94" s="110">
        <v>61.8</v>
      </c>
      <c r="AW94" s="110">
        <v>62.1</v>
      </c>
      <c r="AX94" s="110" t="s">
        <v>69</v>
      </c>
      <c r="AY94" s="110" t="s">
        <v>69</v>
      </c>
      <c r="AZ94" s="110" t="s">
        <v>69</v>
      </c>
      <c r="BA94" s="110" t="s">
        <v>69</v>
      </c>
      <c r="BB94" s="110" t="s">
        <v>69</v>
      </c>
    </row>
    <row r="95" s="29" customFormat="1" customHeight="1" spans="1:54">
      <c r="A95" s="51" t="s">
        <v>415</v>
      </c>
      <c r="B95" s="74" t="s">
        <v>416</v>
      </c>
      <c r="C95" s="29" t="s">
        <v>417</v>
      </c>
      <c r="D95" s="122">
        <v>43017.7083333333</v>
      </c>
      <c r="E95" s="132">
        <v>43018.5833333333</v>
      </c>
      <c r="F95" s="123" t="s">
        <v>442</v>
      </c>
      <c r="G95" s="57">
        <f t="shared" si="26"/>
        <v>0.875</v>
      </c>
      <c r="H95" s="29">
        <v>62.68</v>
      </c>
      <c r="I95" s="29">
        <v>198.36</v>
      </c>
      <c r="J95" s="29">
        <v>71.7</v>
      </c>
      <c r="K95" s="29">
        <v>1600</v>
      </c>
      <c r="Q95" s="28" t="s">
        <v>64</v>
      </c>
      <c r="R95" s="29">
        <v>600</v>
      </c>
      <c r="S95" s="29" t="s">
        <v>443</v>
      </c>
      <c r="T95" s="29">
        <v>28</v>
      </c>
      <c r="U95" s="29">
        <v>28</v>
      </c>
      <c r="V95" s="81">
        <v>60</v>
      </c>
      <c r="W95" s="81">
        <v>2600</v>
      </c>
      <c r="X95" s="81"/>
      <c r="Y95" s="81"/>
      <c r="Z95" s="33" t="s">
        <v>410</v>
      </c>
      <c r="AA95" s="81">
        <v>25</v>
      </c>
      <c r="AB95" s="81"/>
      <c r="AC95" s="29">
        <v>5</v>
      </c>
      <c r="AG95" s="29" t="s">
        <v>441</v>
      </c>
      <c r="AH95" s="92">
        <v>43020</v>
      </c>
      <c r="AI95" s="93" t="s">
        <v>68</v>
      </c>
      <c r="AJ95" s="94" t="s">
        <v>444</v>
      </c>
      <c r="AK95" s="29">
        <v>222.7</v>
      </c>
      <c r="AL95" s="29">
        <v>227.1</v>
      </c>
      <c r="AM95" s="28">
        <f t="shared" si="27"/>
        <v>4.40000000000001</v>
      </c>
      <c r="AN95" s="29">
        <v>165.2</v>
      </c>
      <c r="AO95" s="29">
        <v>180</v>
      </c>
      <c r="AP95" s="28">
        <f t="shared" si="28"/>
        <v>14.8</v>
      </c>
      <c r="AQ95" s="109">
        <f t="shared" si="29"/>
        <v>63.46</v>
      </c>
      <c r="AR95" s="110">
        <v>240</v>
      </c>
      <c r="AS95" s="110">
        <v>63.2</v>
      </c>
      <c r="AT95" s="110">
        <v>63.2</v>
      </c>
      <c r="AU95" s="110">
        <v>64.2</v>
      </c>
      <c r="AV95" s="110">
        <v>63</v>
      </c>
      <c r="AW95" s="110">
        <v>63.7</v>
      </c>
      <c r="AX95" s="110" t="s">
        <v>69</v>
      </c>
      <c r="AY95" s="110" t="s">
        <v>69</v>
      </c>
      <c r="AZ95" s="110" t="s">
        <v>69</v>
      </c>
      <c r="BA95" s="110" t="s">
        <v>69</v>
      </c>
      <c r="BB95" s="110" t="s">
        <v>69</v>
      </c>
    </row>
    <row r="96" s="29" customFormat="1" customHeight="1" spans="1:54">
      <c r="A96" s="58" t="s">
        <v>415</v>
      </c>
      <c r="B96" s="124" t="s">
        <v>445</v>
      </c>
      <c r="C96" s="29" t="s">
        <v>417</v>
      </c>
      <c r="D96" s="122">
        <v>43018.6597222222</v>
      </c>
      <c r="E96" s="132">
        <v>43019.125</v>
      </c>
      <c r="F96" s="123" t="s">
        <v>69</v>
      </c>
      <c r="G96" s="57">
        <f t="shared" si="26"/>
        <v>0.465277777802839</v>
      </c>
      <c r="H96" s="29">
        <v>66.55</v>
      </c>
      <c r="I96" s="29">
        <v>191.94</v>
      </c>
      <c r="J96" s="29">
        <v>74.79</v>
      </c>
      <c r="Q96" s="28" t="s">
        <v>64</v>
      </c>
      <c r="R96" s="29">
        <v>600</v>
      </c>
      <c r="S96" s="29" t="s">
        <v>446</v>
      </c>
      <c r="T96" s="29">
        <v>28</v>
      </c>
      <c r="U96" s="29">
        <v>28</v>
      </c>
      <c r="V96" s="81">
        <v>60</v>
      </c>
      <c r="W96" s="81">
        <v>2400</v>
      </c>
      <c r="X96" s="81"/>
      <c r="Y96" s="81"/>
      <c r="Z96" s="33" t="s">
        <v>447</v>
      </c>
      <c r="AA96" s="81"/>
      <c r="AB96" s="81"/>
      <c r="AG96" s="29" t="s">
        <v>448</v>
      </c>
      <c r="AH96" s="92">
        <v>43020</v>
      </c>
      <c r="AI96" s="96" t="s">
        <v>82</v>
      </c>
      <c r="AJ96" s="96" t="s">
        <v>449</v>
      </c>
      <c r="AK96" s="58"/>
      <c r="AL96" s="169" t="s">
        <v>69</v>
      </c>
      <c r="AM96" s="169" t="s">
        <v>69</v>
      </c>
      <c r="AN96" s="58"/>
      <c r="AO96" s="169" t="s">
        <v>69</v>
      </c>
      <c r="AP96" s="169" t="s">
        <v>69</v>
      </c>
      <c r="AQ96" s="169" t="s">
        <v>69</v>
      </c>
      <c r="AR96" s="169" t="s">
        <v>69</v>
      </c>
      <c r="AS96" s="169" t="s">
        <v>69</v>
      </c>
      <c r="AT96" s="169" t="s">
        <v>69</v>
      </c>
      <c r="AU96" s="169" t="s">
        <v>69</v>
      </c>
      <c r="AV96" s="169" t="s">
        <v>69</v>
      </c>
      <c r="AW96" s="169" t="s">
        <v>69</v>
      </c>
      <c r="AX96" s="169" t="s">
        <v>69</v>
      </c>
      <c r="AY96" s="169" t="s">
        <v>69</v>
      </c>
      <c r="AZ96" s="169" t="s">
        <v>69</v>
      </c>
      <c r="BA96" s="169" t="s">
        <v>69</v>
      </c>
      <c r="BB96" s="169" t="s">
        <v>69</v>
      </c>
    </row>
    <row r="97" s="29" customFormat="1" customHeight="1" spans="1:54">
      <c r="A97" s="141" t="s">
        <v>60</v>
      </c>
      <c r="B97" s="142">
        <v>29</v>
      </c>
      <c r="C97" s="53" t="s">
        <v>62</v>
      </c>
      <c r="D97" s="122">
        <v>43019.7013888889</v>
      </c>
      <c r="E97" s="132">
        <v>43019.8333333333</v>
      </c>
      <c r="F97" s="123" t="s">
        <v>69</v>
      </c>
      <c r="G97" s="57">
        <f t="shared" si="26"/>
        <v>0.131944444401597</v>
      </c>
      <c r="H97" s="29">
        <v>66.54</v>
      </c>
      <c r="I97" s="29">
        <v>197.95</v>
      </c>
      <c r="J97" s="29">
        <v>71.39</v>
      </c>
      <c r="Q97" s="28" t="s">
        <v>64</v>
      </c>
      <c r="R97" s="29">
        <v>1000</v>
      </c>
      <c r="S97" s="29" t="s">
        <v>450</v>
      </c>
      <c r="T97" s="29">
        <v>28</v>
      </c>
      <c r="U97" s="29">
        <v>28</v>
      </c>
      <c r="V97" s="81">
        <v>60</v>
      </c>
      <c r="W97" s="81">
        <v>1600</v>
      </c>
      <c r="X97" s="81"/>
      <c r="Y97" s="81"/>
      <c r="Z97" s="33" t="s">
        <v>451</v>
      </c>
      <c r="AA97" s="81"/>
      <c r="AB97" s="81"/>
      <c r="AG97" s="29" t="s">
        <v>452</v>
      </c>
      <c r="AH97" s="92">
        <v>43025</v>
      </c>
      <c r="AI97" s="98" t="s">
        <v>87</v>
      </c>
      <c r="AJ97" s="94" t="s">
        <v>453</v>
      </c>
      <c r="AK97" s="29" t="s">
        <v>69</v>
      </c>
      <c r="AL97" s="29" t="s">
        <v>69</v>
      </c>
      <c r="AM97" s="29" t="s">
        <v>69</v>
      </c>
      <c r="AN97" s="29" t="s">
        <v>69</v>
      </c>
      <c r="AO97" s="29" t="s">
        <v>69</v>
      </c>
      <c r="AP97" s="29" t="s">
        <v>69</v>
      </c>
      <c r="AQ97" s="29" t="s">
        <v>69</v>
      </c>
      <c r="AR97" s="29" t="s">
        <v>69</v>
      </c>
      <c r="AS97" s="29" t="s">
        <v>69</v>
      </c>
      <c r="AT97" s="29" t="s">
        <v>69</v>
      </c>
      <c r="AU97" s="29" t="s">
        <v>69</v>
      </c>
      <c r="AV97" s="29" t="s">
        <v>69</v>
      </c>
      <c r="AW97" s="29" t="s">
        <v>69</v>
      </c>
      <c r="AX97" s="110" t="s">
        <v>69</v>
      </c>
      <c r="AY97" s="110" t="s">
        <v>69</v>
      </c>
      <c r="AZ97" s="110" t="s">
        <v>69</v>
      </c>
      <c r="BA97" s="110" t="s">
        <v>69</v>
      </c>
      <c r="BB97" s="110" t="s">
        <v>69</v>
      </c>
    </row>
    <row r="98" s="29" customFormat="1" customHeight="1" spans="1:54">
      <c r="A98" s="51" t="s">
        <v>60</v>
      </c>
      <c r="B98" s="74">
        <v>39</v>
      </c>
      <c r="C98" s="53" t="s">
        <v>62</v>
      </c>
      <c r="D98" s="122">
        <v>43021.7916666667</v>
      </c>
      <c r="E98" s="132">
        <v>43022.4583333333</v>
      </c>
      <c r="F98" s="123" t="s">
        <v>454</v>
      </c>
      <c r="G98" s="57">
        <f t="shared" si="26"/>
        <v>0.666666666598758</v>
      </c>
      <c r="H98" s="29">
        <v>65.17</v>
      </c>
      <c r="I98" s="29">
        <v>200.49</v>
      </c>
      <c r="J98" s="29">
        <v>73.93</v>
      </c>
      <c r="K98" s="29">
        <v>900</v>
      </c>
      <c r="Q98" s="28" t="s">
        <v>64</v>
      </c>
      <c r="R98" s="29">
        <v>1000</v>
      </c>
      <c r="S98" s="29" t="s">
        <v>455</v>
      </c>
      <c r="T98" s="29">
        <v>28</v>
      </c>
      <c r="U98" s="29">
        <v>28.5</v>
      </c>
      <c r="V98" s="81">
        <v>60</v>
      </c>
      <c r="W98" s="81"/>
      <c r="X98" s="81"/>
      <c r="Y98" s="81">
        <v>100</v>
      </c>
      <c r="Z98" s="33" t="s">
        <v>451</v>
      </c>
      <c r="AA98" s="81"/>
      <c r="AB98" s="81"/>
      <c r="AG98" s="29" t="s">
        <v>456</v>
      </c>
      <c r="AH98" s="92">
        <v>43025</v>
      </c>
      <c r="AI98" s="93" t="s">
        <v>68</v>
      </c>
      <c r="AJ98" s="94" t="s">
        <v>210</v>
      </c>
      <c r="AK98" s="29">
        <v>327.2</v>
      </c>
      <c r="AL98" s="29">
        <v>330.9</v>
      </c>
      <c r="AM98" s="28">
        <f t="shared" ref="AM98:AM101" si="30">AL98-AK98</f>
        <v>3.69999999999999</v>
      </c>
      <c r="AN98" s="29">
        <v>316.8</v>
      </c>
      <c r="AO98" s="29">
        <v>335.4</v>
      </c>
      <c r="AP98" s="28">
        <f t="shared" ref="AP98:AP101" si="31">AO98-AN98</f>
        <v>18.6</v>
      </c>
      <c r="AQ98" s="109">
        <f t="shared" ref="AQ98:AQ100" si="32">AVERAGE(AS98:AW98)</f>
        <v>66.74</v>
      </c>
      <c r="AR98" s="110">
        <v>238</v>
      </c>
      <c r="AS98" s="110">
        <v>66.3</v>
      </c>
      <c r="AT98" s="110">
        <v>66.1</v>
      </c>
      <c r="AU98" s="110">
        <v>66.9</v>
      </c>
      <c r="AV98" s="110">
        <v>67</v>
      </c>
      <c r="AW98" s="110">
        <v>67.4</v>
      </c>
      <c r="AX98" s="110" t="s">
        <v>69</v>
      </c>
      <c r="AY98" s="110" t="s">
        <v>69</v>
      </c>
      <c r="AZ98" s="110" t="s">
        <v>69</v>
      </c>
      <c r="BA98" s="110" t="s">
        <v>69</v>
      </c>
      <c r="BB98" s="110" t="s">
        <v>69</v>
      </c>
    </row>
    <row r="99" s="29" customFormat="1" customHeight="1" spans="1:54">
      <c r="A99" s="51" t="s">
        <v>415</v>
      </c>
      <c r="B99" s="74" t="s">
        <v>445</v>
      </c>
      <c r="C99" s="29" t="s">
        <v>417</v>
      </c>
      <c r="D99" s="122">
        <v>43022.6597222222</v>
      </c>
      <c r="E99" s="132">
        <v>43023.4930555556</v>
      </c>
      <c r="F99" s="123" t="s">
        <v>457</v>
      </c>
      <c r="G99" s="57">
        <f t="shared" si="26"/>
        <v>0.833333333401242</v>
      </c>
      <c r="H99" s="29">
        <v>70.13</v>
      </c>
      <c r="I99" s="29">
        <v>197.19</v>
      </c>
      <c r="J99" s="29">
        <v>72.01</v>
      </c>
      <c r="Q99" s="28" t="s">
        <v>64</v>
      </c>
      <c r="R99" s="29">
        <v>600</v>
      </c>
      <c r="S99" s="29" t="s">
        <v>458</v>
      </c>
      <c r="T99" s="29">
        <v>28</v>
      </c>
      <c r="U99" s="29">
        <v>28</v>
      </c>
      <c r="V99" s="81">
        <v>60</v>
      </c>
      <c r="W99" s="81">
        <v>2800</v>
      </c>
      <c r="X99" s="81"/>
      <c r="Y99" s="81"/>
      <c r="Z99" s="33" t="s">
        <v>395</v>
      </c>
      <c r="AA99" s="81">
        <v>25</v>
      </c>
      <c r="AB99" s="81"/>
      <c r="AC99" s="29">
        <v>4</v>
      </c>
      <c r="AG99" s="29" t="s">
        <v>459</v>
      </c>
      <c r="AH99" s="92">
        <v>43025</v>
      </c>
      <c r="AI99" s="93" t="s">
        <v>68</v>
      </c>
      <c r="AJ99" s="94" t="s">
        <v>460</v>
      </c>
      <c r="AK99" s="29">
        <v>222.9</v>
      </c>
      <c r="AL99" s="29">
        <v>227.4</v>
      </c>
      <c r="AM99" s="28">
        <f t="shared" si="30"/>
        <v>4.5</v>
      </c>
      <c r="AN99" s="29">
        <v>174.2</v>
      </c>
      <c r="AO99" s="29">
        <v>189</v>
      </c>
      <c r="AP99" s="28">
        <f t="shared" si="31"/>
        <v>14.8</v>
      </c>
      <c r="AQ99" s="109">
        <f t="shared" si="32"/>
        <v>64.7</v>
      </c>
      <c r="AR99" s="29" t="s">
        <v>69</v>
      </c>
      <c r="AS99" s="110">
        <v>64.8</v>
      </c>
      <c r="AT99" s="110">
        <v>64.6</v>
      </c>
      <c r="AU99" s="110">
        <v>64.9</v>
      </c>
      <c r="AV99" s="110">
        <v>65</v>
      </c>
      <c r="AW99" s="110">
        <v>64.2</v>
      </c>
      <c r="AX99" s="110" t="s">
        <v>69</v>
      </c>
      <c r="AY99" s="110" t="s">
        <v>69</v>
      </c>
      <c r="AZ99" s="110" t="s">
        <v>69</v>
      </c>
      <c r="BA99" s="110" t="s">
        <v>69</v>
      </c>
      <c r="BB99" s="110" t="s">
        <v>69</v>
      </c>
    </row>
    <row r="100" s="29" customFormat="1" customHeight="1" spans="1:54">
      <c r="A100" s="51" t="s">
        <v>60</v>
      </c>
      <c r="B100" s="74">
        <v>33</v>
      </c>
      <c r="C100" s="53" t="s">
        <v>62</v>
      </c>
      <c r="D100" s="122">
        <v>43023.75</v>
      </c>
      <c r="E100" s="132">
        <v>43024.4583333333</v>
      </c>
      <c r="F100" s="123" t="s">
        <v>461</v>
      </c>
      <c r="G100" s="57">
        <f t="shared" si="26"/>
        <v>0.708333333299379</v>
      </c>
      <c r="H100" s="29">
        <v>70.85</v>
      </c>
      <c r="I100" s="29">
        <v>198.84</v>
      </c>
      <c r="J100" s="29">
        <v>71.09</v>
      </c>
      <c r="Q100" s="28" t="s">
        <v>64</v>
      </c>
      <c r="R100" s="29">
        <v>1000</v>
      </c>
      <c r="S100" s="29" t="s">
        <v>462</v>
      </c>
      <c r="T100" s="29">
        <v>28</v>
      </c>
      <c r="U100" s="29">
        <v>28.2</v>
      </c>
      <c r="V100" s="81">
        <v>60</v>
      </c>
      <c r="W100" s="81">
        <v>2400</v>
      </c>
      <c r="X100" s="81">
        <v>200</v>
      </c>
      <c r="Y100" s="81"/>
      <c r="Z100" s="33" t="s">
        <v>451</v>
      </c>
      <c r="AA100" s="81">
        <v>25</v>
      </c>
      <c r="AB100" s="81"/>
      <c r="AC100" s="29">
        <v>4</v>
      </c>
      <c r="AH100" s="92">
        <v>43025</v>
      </c>
      <c r="AI100" s="93" t="s">
        <v>68</v>
      </c>
      <c r="AJ100" s="94" t="s">
        <v>463</v>
      </c>
      <c r="AK100" s="29">
        <v>328.9</v>
      </c>
      <c r="AL100" s="29">
        <v>332.8</v>
      </c>
      <c r="AM100" s="28">
        <f t="shared" si="30"/>
        <v>3.90000000000003</v>
      </c>
      <c r="AN100" s="29">
        <v>324</v>
      </c>
      <c r="AO100" s="29">
        <v>343.6</v>
      </c>
      <c r="AP100" s="28">
        <f t="shared" si="31"/>
        <v>19.6</v>
      </c>
      <c r="AQ100" s="109">
        <f t="shared" si="32"/>
        <v>63.4</v>
      </c>
      <c r="AR100" s="110">
        <v>240</v>
      </c>
      <c r="AS100" s="110">
        <v>63.2</v>
      </c>
      <c r="AT100" s="110">
        <v>63.6</v>
      </c>
      <c r="AU100" s="110">
        <v>63.1</v>
      </c>
      <c r="AV100" s="110">
        <v>63.3</v>
      </c>
      <c r="AW100" s="110">
        <v>63.8</v>
      </c>
      <c r="AX100" s="110" t="s">
        <v>69</v>
      </c>
      <c r="AY100" s="110" t="s">
        <v>69</v>
      </c>
      <c r="AZ100" s="110" t="s">
        <v>69</v>
      </c>
      <c r="BA100" s="110" t="s">
        <v>69</v>
      </c>
      <c r="BB100" s="110" t="s">
        <v>69</v>
      </c>
    </row>
    <row r="101" s="29" customFormat="1" customHeight="1" spans="1:54">
      <c r="A101" s="51" t="s">
        <v>60</v>
      </c>
      <c r="B101" s="74">
        <v>21</v>
      </c>
      <c r="C101" s="53" t="s">
        <v>62</v>
      </c>
      <c r="D101" s="122">
        <v>43024.7638888889</v>
      </c>
      <c r="E101" s="132">
        <v>43025.4305555556</v>
      </c>
      <c r="F101" s="123" t="s">
        <v>464</v>
      </c>
      <c r="G101" s="57">
        <f t="shared" si="26"/>
        <v>0.666666666700621</v>
      </c>
      <c r="H101" s="29">
        <v>70.25</v>
      </c>
      <c r="I101" s="29">
        <v>190.86</v>
      </c>
      <c r="J101" s="29">
        <v>71.43</v>
      </c>
      <c r="L101" s="29">
        <v>6</v>
      </c>
      <c r="Q101" s="28" t="s">
        <v>64</v>
      </c>
      <c r="R101" s="29">
        <v>1000</v>
      </c>
      <c r="S101" s="29" t="s">
        <v>465</v>
      </c>
      <c r="T101" s="29">
        <v>28</v>
      </c>
      <c r="U101" s="29">
        <v>28</v>
      </c>
      <c r="V101" s="81">
        <v>60</v>
      </c>
      <c r="W101" s="81">
        <v>2800</v>
      </c>
      <c r="X101" s="81"/>
      <c r="Y101" s="81"/>
      <c r="Z101" s="33" t="s">
        <v>451</v>
      </c>
      <c r="AA101" s="81">
        <v>25</v>
      </c>
      <c r="AB101" s="81">
        <v>5</v>
      </c>
      <c r="AC101" s="29">
        <v>6</v>
      </c>
      <c r="AH101" s="92">
        <v>43028</v>
      </c>
      <c r="AI101" s="93" t="s">
        <v>68</v>
      </c>
      <c r="AJ101" s="94" t="s">
        <v>466</v>
      </c>
      <c r="AK101" s="29">
        <v>325.7</v>
      </c>
      <c r="AL101" s="29">
        <v>329.4</v>
      </c>
      <c r="AM101" s="28">
        <f t="shared" si="30"/>
        <v>3.69999999999999</v>
      </c>
      <c r="AN101" s="29">
        <v>313.2</v>
      </c>
      <c r="AO101" s="29">
        <v>332.6</v>
      </c>
      <c r="AP101" s="28">
        <f t="shared" si="31"/>
        <v>19.4</v>
      </c>
      <c r="AQ101" s="29" t="s">
        <v>69</v>
      </c>
      <c r="AR101" s="110">
        <v>240</v>
      </c>
      <c r="AS101" s="29" t="s">
        <v>69</v>
      </c>
      <c r="AT101" s="29" t="s">
        <v>69</v>
      </c>
      <c r="AU101" s="29" t="s">
        <v>69</v>
      </c>
      <c r="AV101" s="29" t="s">
        <v>69</v>
      </c>
      <c r="AW101" s="29" t="s">
        <v>69</v>
      </c>
      <c r="AX101" s="110" t="s">
        <v>69</v>
      </c>
      <c r="AY101" s="110" t="s">
        <v>69</v>
      </c>
      <c r="AZ101" s="110" t="s">
        <v>69</v>
      </c>
      <c r="BA101" s="110" t="s">
        <v>69</v>
      </c>
      <c r="BB101" s="110" t="s">
        <v>69</v>
      </c>
    </row>
    <row r="102" s="29" customFormat="1" customHeight="1" spans="1:54">
      <c r="A102" s="141" t="s">
        <v>415</v>
      </c>
      <c r="B102" s="142" t="s">
        <v>467</v>
      </c>
      <c r="C102" s="29" t="s">
        <v>417</v>
      </c>
      <c r="D102" s="122">
        <v>43025.6736111111</v>
      </c>
      <c r="E102" s="132">
        <v>43026</v>
      </c>
      <c r="F102" s="123" t="s">
        <v>69</v>
      </c>
      <c r="G102" s="57">
        <f t="shared" si="26"/>
        <v>0.326388888897782</v>
      </c>
      <c r="H102" s="29">
        <v>70.86</v>
      </c>
      <c r="I102" s="29">
        <v>195.7</v>
      </c>
      <c r="J102" s="29">
        <v>70.29</v>
      </c>
      <c r="Q102" s="28" t="s">
        <v>64</v>
      </c>
      <c r="R102" s="29">
        <v>600</v>
      </c>
      <c r="S102" s="29" t="s">
        <v>365</v>
      </c>
      <c r="T102" s="29">
        <v>28</v>
      </c>
      <c r="U102" s="29">
        <v>28</v>
      </c>
      <c r="V102" s="81">
        <v>60</v>
      </c>
      <c r="W102" s="81">
        <v>2600</v>
      </c>
      <c r="X102" s="81"/>
      <c r="Y102" s="81"/>
      <c r="Z102" s="33" t="s">
        <v>468</v>
      </c>
      <c r="AA102" s="81"/>
      <c r="AB102" s="81"/>
      <c r="AC102" s="29">
        <v>5</v>
      </c>
      <c r="AG102" s="29" t="s">
        <v>469</v>
      </c>
      <c r="AH102" s="92">
        <v>43028</v>
      </c>
      <c r="AI102" s="98" t="s">
        <v>87</v>
      </c>
      <c r="AJ102" s="94" t="s">
        <v>470</v>
      </c>
      <c r="AK102" s="29">
        <v>221</v>
      </c>
      <c r="AL102" s="29" t="s">
        <v>69</v>
      </c>
      <c r="AM102" s="29" t="s">
        <v>69</v>
      </c>
      <c r="AN102" s="29">
        <v>194.4</v>
      </c>
      <c r="AO102" s="29" t="s">
        <v>69</v>
      </c>
      <c r="AP102" s="29" t="s">
        <v>69</v>
      </c>
      <c r="AQ102" s="29" t="s">
        <v>69</v>
      </c>
      <c r="AR102" s="29" t="s">
        <v>69</v>
      </c>
      <c r="AS102" s="29" t="s">
        <v>69</v>
      </c>
      <c r="AT102" s="29" t="s">
        <v>69</v>
      </c>
      <c r="AU102" s="29" t="s">
        <v>69</v>
      </c>
      <c r="AV102" s="29" t="s">
        <v>69</v>
      </c>
      <c r="AW102" s="29" t="s">
        <v>69</v>
      </c>
      <c r="AX102" s="110" t="s">
        <v>69</v>
      </c>
      <c r="AY102" s="110" t="s">
        <v>69</v>
      </c>
      <c r="AZ102" s="110" t="s">
        <v>69</v>
      </c>
      <c r="BA102" s="110" t="s">
        <v>69</v>
      </c>
      <c r="BB102" s="110" t="s">
        <v>69</v>
      </c>
    </row>
    <row r="103" s="81" customFormat="1" customHeight="1" spans="1:54">
      <c r="A103" s="51" t="s">
        <v>60</v>
      </c>
      <c r="B103" s="74">
        <v>18</v>
      </c>
      <c r="C103" s="53" t="s">
        <v>62</v>
      </c>
      <c r="D103" s="133">
        <v>43026.0416666667</v>
      </c>
      <c r="E103" s="55">
        <v>43026.7083333333</v>
      </c>
      <c r="F103" s="184" t="s">
        <v>471</v>
      </c>
      <c r="G103" s="57">
        <f t="shared" si="26"/>
        <v>0.666666666598758</v>
      </c>
      <c r="H103" s="29">
        <v>70.86</v>
      </c>
      <c r="I103" s="29">
        <v>195.7</v>
      </c>
      <c r="J103" s="29">
        <v>70.29</v>
      </c>
      <c r="Q103" s="28" t="s">
        <v>64</v>
      </c>
      <c r="R103" s="29">
        <v>1000</v>
      </c>
      <c r="S103" s="81" t="s">
        <v>472</v>
      </c>
      <c r="T103" s="29">
        <v>28</v>
      </c>
      <c r="U103" s="81">
        <v>28.9</v>
      </c>
      <c r="V103" s="81">
        <v>60</v>
      </c>
      <c r="Z103" s="33" t="s">
        <v>380</v>
      </c>
      <c r="AH103" s="92">
        <v>43028</v>
      </c>
      <c r="AI103" s="93" t="s">
        <v>68</v>
      </c>
      <c r="AJ103" s="94" t="s">
        <v>210</v>
      </c>
      <c r="AK103" s="81">
        <v>322.4</v>
      </c>
      <c r="AL103" s="81">
        <v>325.8</v>
      </c>
      <c r="AM103" s="28">
        <f t="shared" ref="AM103:AM113" si="33">AL103-AK103</f>
        <v>3.40000000000003</v>
      </c>
      <c r="AN103" s="81">
        <v>290.8</v>
      </c>
      <c r="AO103" s="81">
        <v>308.4</v>
      </c>
      <c r="AP103" s="28">
        <f t="shared" ref="AP103:AP113" si="34">AO103-AN103</f>
        <v>17.6</v>
      </c>
      <c r="AQ103" s="109">
        <f t="shared" ref="AQ103:AQ113" si="35">AVERAGE(AS103:AW103)</f>
        <v>62.08</v>
      </c>
      <c r="AR103" s="110">
        <v>242</v>
      </c>
      <c r="AS103" s="114">
        <v>62.5</v>
      </c>
      <c r="AT103" s="114">
        <v>61.5</v>
      </c>
      <c r="AU103" s="114">
        <v>61.5</v>
      </c>
      <c r="AV103" s="114">
        <v>61.9</v>
      </c>
      <c r="AW103" s="114">
        <v>63</v>
      </c>
      <c r="AX103" s="110" t="s">
        <v>69</v>
      </c>
      <c r="AY103" s="110" t="s">
        <v>69</v>
      </c>
      <c r="AZ103" s="110" t="s">
        <v>69</v>
      </c>
      <c r="BA103" s="110" t="s">
        <v>69</v>
      </c>
      <c r="BB103" s="110" t="s">
        <v>69</v>
      </c>
    </row>
    <row r="104" s="81" customFormat="1" customHeight="1" spans="1:54">
      <c r="A104" s="51" t="s">
        <v>60</v>
      </c>
      <c r="B104" s="74">
        <v>7</v>
      </c>
      <c r="C104" s="53" t="s">
        <v>177</v>
      </c>
      <c r="D104" s="133">
        <v>43026.7569444444</v>
      </c>
      <c r="E104" s="55">
        <v>43027.4236111111</v>
      </c>
      <c r="F104" s="184" t="s">
        <v>473</v>
      </c>
      <c r="G104" s="57">
        <f t="shared" si="26"/>
        <v>0.666666666700621</v>
      </c>
      <c r="H104" s="81">
        <v>70.74</v>
      </c>
      <c r="I104" s="81">
        <v>183.84</v>
      </c>
      <c r="J104" s="81">
        <v>72.98</v>
      </c>
      <c r="L104" s="81">
        <v>3</v>
      </c>
      <c r="Q104" s="28" t="s">
        <v>64</v>
      </c>
      <c r="R104" s="29">
        <v>800</v>
      </c>
      <c r="S104" s="81" t="s">
        <v>474</v>
      </c>
      <c r="T104" s="29">
        <v>28</v>
      </c>
      <c r="U104" s="81">
        <v>28.2</v>
      </c>
      <c r="V104" s="81">
        <v>60</v>
      </c>
      <c r="W104" s="81">
        <v>3600</v>
      </c>
      <c r="Z104" s="33" t="s">
        <v>410</v>
      </c>
      <c r="AA104" s="81">
        <v>25</v>
      </c>
      <c r="AB104" s="81">
        <v>5</v>
      </c>
      <c r="AG104" s="29" t="s">
        <v>354</v>
      </c>
      <c r="AH104" s="92">
        <v>43028</v>
      </c>
      <c r="AI104" s="93" t="s">
        <v>68</v>
      </c>
      <c r="AJ104" s="94" t="s">
        <v>210</v>
      </c>
      <c r="AK104" s="81">
        <v>270.8</v>
      </c>
      <c r="AL104" s="81">
        <v>274.2</v>
      </c>
      <c r="AM104" s="28">
        <f t="shared" si="33"/>
        <v>3.39999999999998</v>
      </c>
      <c r="AN104" s="81">
        <v>252.2</v>
      </c>
      <c r="AO104" s="81">
        <v>267.6</v>
      </c>
      <c r="AP104" s="28">
        <f t="shared" si="34"/>
        <v>15.4</v>
      </c>
      <c r="AQ104" s="109">
        <f t="shared" si="35"/>
        <v>63.74</v>
      </c>
      <c r="AR104" s="114">
        <v>238</v>
      </c>
      <c r="AS104" s="114">
        <v>64.1</v>
      </c>
      <c r="AT104" s="114">
        <v>64.2</v>
      </c>
      <c r="AU104" s="114">
        <v>63.1</v>
      </c>
      <c r="AV104" s="114">
        <v>63.4</v>
      </c>
      <c r="AW104" s="114">
        <v>63.9</v>
      </c>
      <c r="AX104" s="110" t="s">
        <v>69</v>
      </c>
      <c r="AY104" s="110" t="s">
        <v>69</v>
      </c>
      <c r="AZ104" s="110" t="s">
        <v>69</v>
      </c>
      <c r="BA104" s="110" t="s">
        <v>69</v>
      </c>
      <c r="BB104" s="110" t="s">
        <v>69</v>
      </c>
    </row>
    <row r="105" s="81" customFormat="1" customHeight="1" spans="1:54">
      <c r="A105" s="51" t="s">
        <v>60</v>
      </c>
      <c r="B105" s="74">
        <v>13</v>
      </c>
      <c r="C105" s="53" t="s">
        <v>177</v>
      </c>
      <c r="D105" s="133">
        <v>43027.6666666667</v>
      </c>
      <c r="E105" s="55">
        <v>43028.3333333333</v>
      </c>
      <c r="F105" s="184" t="s">
        <v>475</v>
      </c>
      <c r="G105" s="57">
        <f t="shared" si="26"/>
        <v>0.666666666598758</v>
      </c>
      <c r="H105" s="81">
        <v>70.09</v>
      </c>
      <c r="I105" s="81">
        <v>189.93</v>
      </c>
      <c r="J105" s="81">
        <v>71.92</v>
      </c>
      <c r="Q105" s="28" t="s">
        <v>64</v>
      </c>
      <c r="R105" s="29">
        <v>800</v>
      </c>
      <c r="S105" s="81" t="s">
        <v>476</v>
      </c>
      <c r="T105" s="29">
        <v>28</v>
      </c>
      <c r="U105" s="81">
        <v>28.3</v>
      </c>
      <c r="V105" s="81">
        <v>60</v>
      </c>
      <c r="W105" s="81">
        <v>2000</v>
      </c>
      <c r="Z105" s="33" t="s">
        <v>410</v>
      </c>
      <c r="AA105" s="81">
        <v>25</v>
      </c>
      <c r="AC105" s="81">
        <v>5</v>
      </c>
      <c r="AG105" s="81" t="s">
        <v>354</v>
      </c>
      <c r="AH105" s="92">
        <v>43028</v>
      </c>
      <c r="AI105" s="93" t="s">
        <v>68</v>
      </c>
      <c r="AJ105" s="94" t="s">
        <v>477</v>
      </c>
      <c r="AK105" s="81">
        <v>272.5</v>
      </c>
      <c r="AL105" s="81">
        <v>276</v>
      </c>
      <c r="AM105" s="28">
        <f t="shared" si="33"/>
        <v>3.5</v>
      </c>
      <c r="AN105" s="81">
        <v>231.4</v>
      </c>
      <c r="AO105" s="81">
        <v>246.8</v>
      </c>
      <c r="AP105" s="28">
        <f t="shared" si="34"/>
        <v>15.4</v>
      </c>
      <c r="AQ105" s="109">
        <f t="shared" si="35"/>
        <v>65.06</v>
      </c>
      <c r="AR105" s="114">
        <v>237</v>
      </c>
      <c r="AS105" s="114">
        <v>64.9</v>
      </c>
      <c r="AT105" s="114">
        <v>65.2</v>
      </c>
      <c r="AU105" s="114">
        <v>65.5</v>
      </c>
      <c r="AV105" s="114">
        <v>64.9</v>
      </c>
      <c r="AW105" s="114">
        <v>64.8</v>
      </c>
      <c r="AX105" s="110" t="s">
        <v>69</v>
      </c>
      <c r="AY105" s="110" t="s">
        <v>69</v>
      </c>
      <c r="AZ105" s="110" t="s">
        <v>69</v>
      </c>
      <c r="BA105" s="110" t="s">
        <v>69</v>
      </c>
      <c r="BB105" s="110" t="s">
        <v>69</v>
      </c>
    </row>
    <row r="106" s="81" customFormat="1" customHeight="1" spans="1:54">
      <c r="A106" s="51" t="s">
        <v>60</v>
      </c>
      <c r="B106" s="74">
        <v>43</v>
      </c>
      <c r="C106" s="30" t="s">
        <v>62</v>
      </c>
      <c r="D106" s="134">
        <v>43029.7777777778</v>
      </c>
      <c r="E106" s="63">
        <v>43030.4444444444</v>
      </c>
      <c r="F106" s="135" t="s">
        <v>478</v>
      </c>
      <c r="G106" s="65">
        <f t="shared" si="26"/>
        <v>0.666666666598758</v>
      </c>
      <c r="H106" s="30">
        <v>72.85</v>
      </c>
      <c r="I106" s="30">
        <v>213.84</v>
      </c>
      <c r="J106" s="30">
        <v>71.73</v>
      </c>
      <c r="K106" s="30"/>
      <c r="L106" s="30">
        <v>3</v>
      </c>
      <c r="M106" s="30"/>
      <c r="N106" s="30"/>
      <c r="O106" s="30"/>
      <c r="P106" s="30"/>
      <c r="Q106" s="34" t="s">
        <v>64</v>
      </c>
      <c r="R106" s="30">
        <v>1000</v>
      </c>
      <c r="S106" s="30" t="s">
        <v>479</v>
      </c>
      <c r="T106" s="30">
        <v>28</v>
      </c>
      <c r="U106" s="30">
        <v>28.5</v>
      </c>
      <c r="V106" s="30">
        <v>60</v>
      </c>
      <c r="W106" s="30">
        <v>2000</v>
      </c>
      <c r="X106" s="30"/>
      <c r="Y106" s="30">
        <v>200</v>
      </c>
      <c r="Z106" s="30" t="s">
        <v>451</v>
      </c>
      <c r="AA106" s="30"/>
      <c r="AB106" s="30"/>
      <c r="AC106" s="30"/>
      <c r="AD106" s="30"/>
      <c r="AE106" s="30"/>
      <c r="AF106" s="30">
        <v>6</v>
      </c>
      <c r="AG106" s="30"/>
      <c r="AH106" s="92">
        <v>43035</v>
      </c>
      <c r="AI106" s="93" t="s">
        <v>68</v>
      </c>
      <c r="AJ106" s="94" t="s">
        <v>433</v>
      </c>
      <c r="AK106" s="81">
        <v>328.8</v>
      </c>
      <c r="AL106" s="81">
        <v>332.4</v>
      </c>
      <c r="AM106" s="28">
        <f t="shared" si="33"/>
        <v>3.59999999999997</v>
      </c>
      <c r="AN106" s="81">
        <v>338.4</v>
      </c>
      <c r="AO106" s="81">
        <v>357.2</v>
      </c>
      <c r="AP106" s="28">
        <f t="shared" si="34"/>
        <v>18.8</v>
      </c>
      <c r="AQ106" s="109">
        <f t="shared" si="35"/>
        <v>63.78</v>
      </c>
      <c r="AR106" s="110">
        <v>240</v>
      </c>
      <c r="AS106" s="114">
        <v>63.9</v>
      </c>
      <c r="AT106" s="114">
        <v>63</v>
      </c>
      <c r="AU106" s="114">
        <v>63.4</v>
      </c>
      <c r="AV106" s="114">
        <v>63.9</v>
      </c>
      <c r="AW106" s="114">
        <v>64.7</v>
      </c>
      <c r="AX106" s="110" t="s">
        <v>69</v>
      </c>
      <c r="AY106" s="110" t="s">
        <v>69</v>
      </c>
      <c r="AZ106" s="110" t="s">
        <v>69</v>
      </c>
      <c r="BA106" s="110" t="s">
        <v>69</v>
      </c>
      <c r="BB106" s="110" t="s">
        <v>69</v>
      </c>
    </row>
    <row r="107" s="29" customFormat="1" customHeight="1" spans="1:54">
      <c r="A107" s="51" t="s">
        <v>60</v>
      </c>
      <c r="B107" s="74">
        <v>40</v>
      </c>
      <c r="C107" s="53" t="s">
        <v>62</v>
      </c>
      <c r="D107" s="122">
        <v>43030.7916666667</v>
      </c>
      <c r="E107" s="132">
        <v>43031.4583333333</v>
      </c>
      <c r="F107" s="123" t="s">
        <v>480</v>
      </c>
      <c r="G107" s="57">
        <f t="shared" si="26"/>
        <v>0.666666666598758</v>
      </c>
      <c r="H107" s="29">
        <v>72.15</v>
      </c>
      <c r="I107" s="29">
        <v>205.1</v>
      </c>
      <c r="J107" s="29">
        <v>71.64</v>
      </c>
      <c r="Q107" s="28" t="s">
        <v>64</v>
      </c>
      <c r="R107" s="29">
        <v>1000</v>
      </c>
      <c r="S107" s="29" t="s">
        <v>419</v>
      </c>
      <c r="T107" s="29">
        <v>28</v>
      </c>
      <c r="U107" s="29">
        <v>29.5</v>
      </c>
      <c r="V107" s="81">
        <v>60</v>
      </c>
      <c r="W107" s="29">
        <v>2600</v>
      </c>
      <c r="Z107" s="81" t="s">
        <v>451</v>
      </c>
      <c r="AA107" s="29">
        <v>25</v>
      </c>
      <c r="AB107" s="29">
        <v>5</v>
      </c>
      <c r="AC107" s="29">
        <v>5</v>
      </c>
      <c r="AH107" s="92">
        <v>43035</v>
      </c>
      <c r="AI107" s="93" t="s">
        <v>68</v>
      </c>
      <c r="AJ107" s="94" t="s">
        <v>210</v>
      </c>
      <c r="AK107" s="29">
        <v>323.3</v>
      </c>
      <c r="AL107" s="29">
        <v>326.8</v>
      </c>
      <c r="AM107" s="28">
        <f t="shared" si="33"/>
        <v>3.5</v>
      </c>
      <c r="AN107" s="29">
        <v>306.8</v>
      </c>
      <c r="AO107" s="29">
        <v>325.4</v>
      </c>
      <c r="AP107" s="28">
        <f t="shared" si="34"/>
        <v>18.6</v>
      </c>
      <c r="AQ107" s="109">
        <f t="shared" si="35"/>
        <v>63.2</v>
      </c>
      <c r="AR107" s="110">
        <v>240</v>
      </c>
      <c r="AS107" s="110">
        <v>63.4</v>
      </c>
      <c r="AT107" s="110">
        <v>62.8</v>
      </c>
      <c r="AU107" s="110">
        <v>63.2</v>
      </c>
      <c r="AV107" s="110">
        <v>63.4</v>
      </c>
      <c r="AW107" s="110">
        <v>63.2</v>
      </c>
      <c r="AX107" s="110" t="s">
        <v>69</v>
      </c>
      <c r="AY107" s="110" t="s">
        <v>69</v>
      </c>
      <c r="AZ107" s="110" t="s">
        <v>69</v>
      </c>
      <c r="BA107" s="110" t="s">
        <v>69</v>
      </c>
      <c r="BB107" s="110" t="s">
        <v>69</v>
      </c>
    </row>
    <row r="108" s="29" customFormat="1" customHeight="1" spans="1:54">
      <c r="A108" s="51" t="s">
        <v>60</v>
      </c>
      <c r="B108" s="74">
        <v>47</v>
      </c>
      <c r="C108" s="53" t="s">
        <v>62</v>
      </c>
      <c r="D108" s="122">
        <v>43031.7291666667</v>
      </c>
      <c r="E108" s="132">
        <v>43032.5208333333</v>
      </c>
      <c r="F108" s="123" t="s">
        <v>481</v>
      </c>
      <c r="G108" s="57">
        <f t="shared" si="26"/>
        <v>0.791666666598758</v>
      </c>
      <c r="H108" s="29">
        <v>72.46</v>
      </c>
      <c r="I108" s="29">
        <v>194.87</v>
      </c>
      <c r="J108" s="29">
        <v>72.55</v>
      </c>
      <c r="Q108" s="28" t="s">
        <v>64</v>
      </c>
      <c r="R108" s="29">
        <v>800</v>
      </c>
      <c r="S108" s="29" t="s">
        <v>482</v>
      </c>
      <c r="T108" s="29">
        <v>28</v>
      </c>
      <c r="U108" s="29">
        <v>33</v>
      </c>
      <c r="V108" s="81">
        <v>60</v>
      </c>
      <c r="W108" s="29">
        <v>2600</v>
      </c>
      <c r="Z108" s="33" t="s">
        <v>436</v>
      </c>
      <c r="AA108" s="29">
        <v>25</v>
      </c>
      <c r="AG108" s="165" t="s">
        <v>483</v>
      </c>
      <c r="AH108" s="92">
        <v>43035</v>
      </c>
      <c r="AI108" s="93" t="s">
        <v>68</v>
      </c>
      <c r="AJ108" s="94"/>
      <c r="AK108" s="29">
        <v>323.8</v>
      </c>
      <c r="AL108" s="29">
        <v>327.3</v>
      </c>
      <c r="AM108" s="28">
        <f t="shared" si="33"/>
        <v>3.5</v>
      </c>
      <c r="AN108" s="29">
        <v>307</v>
      </c>
      <c r="AO108" s="29">
        <v>325.2</v>
      </c>
      <c r="AP108" s="28">
        <f t="shared" si="34"/>
        <v>18.2</v>
      </c>
      <c r="AQ108" s="109">
        <f t="shared" si="35"/>
        <v>64.28</v>
      </c>
      <c r="AR108" s="110">
        <v>239</v>
      </c>
      <c r="AS108" s="110">
        <v>64.6</v>
      </c>
      <c r="AT108" s="110">
        <v>64.3</v>
      </c>
      <c r="AU108" s="110">
        <v>64</v>
      </c>
      <c r="AV108" s="110">
        <v>64.4</v>
      </c>
      <c r="AW108" s="110">
        <v>64.1</v>
      </c>
      <c r="AX108" s="110" t="s">
        <v>69</v>
      </c>
      <c r="AY108" s="110" t="s">
        <v>69</v>
      </c>
      <c r="AZ108" s="110" t="s">
        <v>69</v>
      </c>
      <c r="BA108" s="110" t="s">
        <v>69</v>
      </c>
      <c r="BB108" s="110" t="s">
        <v>69</v>
      </c>
    </row>
    <row r="109" s="29" customFormat="1" customHeight="1" spans="1:54">
      <c r="A109" s="51" t="s">
        <v>60</v>
      </c>
      <c r="B109" s="74">
        <v>42</v>
      </c>
      <c r="C109" s="53" t="s">
        <v>62</v>
      </c>
      <c r="D109" s="122">
        <v>43033.8194444444</v>
      </c>
      <c r="E109" s="132">
        <v>43034.4861111111</v>
      </c>
      <c r="F109" s="123" t="s">
        <v>484</v>
      </c>
      <c r="G109" s="57">
        <f t="shared" si="26"/>
        <v>0.666666666700621</v>
      </c>
      <c r="H109" s="29">
        <v>69.54</v>
      </c>
      <c r="I109" s="29">
        <v>190.87</v>
      </c>
      <c r="J109" s="29">
        <v>74.06</v>
      </c>
      <c r="O109" s="29">
        <v>205.69</v>
      </c>
      <c r="Q109" s="28" t="s">
        <v>64</v>
      </c>
      <c r="R109" s="29">
        <v>1000</v>
      </c>
      <c r="S109" s="29" t="s">
        <v>222</v>
      </c>
      <c r="T109" s="29">
        <v>28</v>
      </c>
      <c r="U109" s="29">
        <v>31.2</v>
      </c>
      <c r="V109" s="81">
        <v>60</v>
      </c>
      <c r="W109" s="29">
        <v>2600</v>
      </c>
      <c r="Y109" s="81">
        <v>100</v>
      </c>
      <c r="Z109" s="81" t="s">
        <v>451</v>
      </c>
      <c r="AA109" s="85">
        <v>25</v>
      </c>
      <c r="AB109" s="29">
        <v>5</v>
      </c>
      <c r="AC109" s="29">
        <v>5</v>
      </c>
      <c r="AG109" s="165" t="s">
        <v>485</v>
      </c>
      <c r="AH109" s="92">
        <v>43039</v>
      </c>
      <c r="AI109" s="93" t="s">
        <v>68</v>
      </c>
      <c r="AJ109" s="94" t="s">
        <v>486</v>
      </c>
      <c r="AK109" s="29">
        <v>324.5</v>
      </c>
      <c r="AL109" s="29">
        <v>328</v>
      </c>
      <c r="AM109" s="28">
        <f t="shared" si="33"/>
        <v>3.5</v>
      </c>
      <c r="AN109" s="29">
        <v>312.8</v>
      </c>
      <c r="AO109" s="29">
        <v>332</v>
      </c>
      <c r="AP109" s="28">
        <f t="shared" si="34"/>
        <v>19.2</v>
      </c>
      <c r="AQ109" s="109">
        <f t="shared" si="35"/>
        <v>64.7</v>
      </c>
      <c r="AR109" s="110">
        <v>239</v>
      </c>
      <c r="AS109" s="110">
        <v>64.9</v>
      </c>
      <c r="AT109" s="110">
        <v>65</v>
      </c>
      <c r="AU109" s="110">
        <v>64.3</v>
      </c>
      <c r="AV109" s="110">
        <v>64.5</v>
      </c>
      <c r="AW109" s="110">
        <v>64.8</v>
      </c>
      <c r="AX109" s="110" t="s">
        <v>69</v>
      </c>
      <c r="AY109" s="110" t="s">
        <v>69</v>
      </c>
      <c r="AZ109" s="110" t="s">
        <v>69</v>
      </c>
      <c r="BA109" s="110" t="s">
        <v>69</v>
      </c>
      <c r="BB109" s="110" t="s">
        <v>69</v>
      </c>
    </row>
    <row r="110" s="29" customFormat="1" customHeight="1" spans="1:54">
      <c r="A110" s="51" t="s">
        <v>60</v>
      </c>
      <c r="B110" s="74">
        <v>23</v>
      </c>
      <c r="C110" s="53" t="s">
        <v>62</v>
      </c>
      <c r="D110" s="122">
        <v>43034.5555555556</v>
      </c>
      <c r="E110" s="132">
        <v>43035.1805555556</v>
      </c>
      <c r="F110" s="123" t="s">
        <v>487</v>
      </c>
      <c r="G110" s="57">
        <f t="shared" si="26"/>
        <v>0.625</v>
      </c>
      <c r="H110" s="29">
        <v>72.57</v>
      </c>
      <c r="I110" s="29">
        <v>195.58</v>
      </c>
      <c r="J110" s="29">
        <v>74.94</v>
      </c>
      <c r="Q110" s="28" t="s">
        <v>64</v>
      </c>
      <c r="R110" s="29">
        <v>1000</v>
      </c>
      <c r="S110" s="29" t="s">
        <v>488</v>
      </c>
      <c r="T110" s="29">
        <v>28</v>
      </c>
      <c r="U110" s="29">
        <v>32</v>
      </c>
      <c r="V110" s="81">
        <v>60</v>
      </c>
      <c r="W110" s="29">
        <v>2600</v>
      </c>
      <c r="Z110" s="81" t="s">
        <v>451</v>
      </c>
      <c r="AC110" s="29">
        <v>1</v>
      </c>
      <c r="AH110" s="92">
        <v>43039</v>
      </c>
      <c r="AI110" s="93" t="s">
        <v>68</v>
      </c>
      <c r="AJ110" s="94" t="s">
        <v>210</v>
      </c>
      <c r="AK110" s="29">
        <v>322.8</v>
      </c>
      <c r="AL110" s="29">
        <v>326.2</v>
      </c>
      <c r="AM110" s="28">
        <f t="shared" si="33"/>
        <v>3.39999999999998</v>
      </c>
      <c r="AN110" s="29">
        <v>307</v>
      </c>
      <c r="AO110" s="29">
        <v>324.8</v>
      </c>
      <c r="AP110" s="28">
        <f t="shared" si="34"/>
        <v>17.8</v>
      </c>
      <c r="AQ110" s="109">
        <f t="shared" si="35"/>
        <v>64.84</v>
      </c>
      <c r="AR110" s="110">
        <v>239</v>
      </c>
      <c r="AS110" s="110">
        <v>63.6</v>
      </c>
      <c r="AT110" s="110">
        <v>64.8</v>
      </c>
      <c r="AU110" s="110">
        <v>65.8</v>
      </c>
      <c r="AV110" s="110">
        <v>65</v>
      </c>
      <c r="AW110" s="110">
        <v>65</v>
      </c>
      <c r="AX110" s="110" t="s">
        <v>69</v>
      </c>
      <c r="AY110" s="110" t="s">
        <v>69</v>
      </c>
      <c r="AZ110" s="110" t="s">
        <v>69</v>
      </c>
      <c r="BA110" s="110" t="s">
        <v>69</v>
      </c>
      <c r="BB110" s="110" t="s">
        <v>69</v>
      </c>
    </row>
    <row r="111" s="29" customFormat="1" customHeight="1" spans="1:54">
      <c r="A111" s="51" t="s">
        <v>60</v>
      </c>
      <c r="B111" s="74">
        <v>38</v>
      </c>
      <c r="C111" s="53" t="s">
        <v>62</v>
      </c>
      <c r="D111" s="122">
        <v>43039.0416666667</v>
      </c>
      <c r="E111" s="132">
        <v>43039.7083333333</v>
      </c>
      <c r="F111" s="123" t="s">
        <v>489</v>
      </c>
      <c r="G111" s="57">
        <f t="shared" si="26"/>
        <v>0.666666666598758</v>
      </c>
      <c r="H111" s="29">
        <v>75.37</v>
      </c>
      <c r="I111" s="29">
        <v>224.3</v>
      </c>
      <c r="J111" s="29">
        <v>80.36</v>
      </c>
      <c r="Q111" s="28" t="s">
        <v>64</v>
      </c>
      <c r="R111" s="29">
        <v>1000</v>
      </c>
      <c r="S111" s="29" t="s">
        <v>490</v>
      </c>
      <c r="T111" s="29">
        <v>28</v>
      </c>
      <c r="U111" s="29">
        <v>29.2</v>
      </c>
      <c r="V111" s="81">
        <v>60</v>
      </c>
      <c r="W111" s="29">
        <v>2600</v>
      </c>
      <c r="Y111" s="81">
        <v>300</v>
      </c>
      <c r="Z111" s="81" t="s">
        <v>451</v>
      </c>
      <c r="AA111" s="29">
        <v>25</v>
      </c>
      <c r="AC111" s="29">
        <v>4</v>
      </c>
      <c r="AH111" s="92">
        <v>43041</v>
      </c>
      <c r="AI111" s="93" t="s">
        <v>68</v>
      </c>
      <c r="AJ111" s="94"/>
      <c r="AK111" s="29">
        <v>324.6</v>
      </c>
      <c r="AL111" s="29">
        <v>328.4</v>
      </c>
      <c r="AM111" s="28">
        <f t="shared" si="33"/>
        <v>3.79999999999995</v>
      </c>
      <c r="AN111" s="29">
        <v>308.6</v>
      </c>
      <c r="AO111" s="29">
        <v>327.6</v>
      </c>
      <c r="AP111" s="28">
        <f t="shared" si="34"/>
        <v>19</v>
      </c>
      <c r="AQ111" s="109">
        <f t="shared" si="35"/>
        <v>66.4</v>
      </c>
      <c r="AR111" s="110">
        <v>239</v>
      </c>
      <c r="AS111" s="110">
        <v>66.9</v>
      </c>
      <c r="AT111" s="110">
        <v>66.1</v>
      </c>
      <c r="AU111" s="110">
        <v>66.2</v>
      </c>
      <c r="AV111" s="110">
        <v>66.6</v>
      </c>
      <c r="AW111" s="110">
        <v>66.2</v>
      </c>
      <c r="AX111" s="110" t="s">
        <v>69</v>
      </c>
      <c r="AY111" s="110" t="s">
        <v>69</v>
      </c>
      <c r="AZ111" s="110" t="s">
        <v>69</v>
      </c>
      <c r="BA111" s="110" t="s">
        <v>69</v>
      </c>
      <c r="BB111" s="110" t="s">
        <v>69</v>
      </c>
    </row>
    <row r="112" s="29" customFormat="1" customHeight="1" spans="1:54">
      <c r="A112" s="51" t="s">
        <v>60</v>
      </c>
      <c r="B112" s="74">
        <v>52</v>
      </c>
      <c r="C112" s="53" t="s">
        <v>62</v>
      </c>
      <c r="D112" s="122">
        <v>43039.7777777778</v>
      </c>
      <c r="E112" s="132">
        <v>43040.4444444444</v>
      </c>
      <c r="F112" s="123" t="s">
        <v>491</v>
      </c>
      <c r="G112" s="57">
        <f t="shared" si="26"/>
        <v>0.666666666642413</v>
      </c>
      <c r="H112" s="29">
        <v>70.85</v>
      </c>
      <c r="I112" s="29">
        <v>201.95</v>
      </c>
      <c r="J112" s="29">
        <v>74.71</v>
      </c>
      <c r="Q112" s="28" t="s">
        <v>64</v>
      </c>
      <c r="R112" s="29">
        <v>1000</v>
      </c>
      <c r="S112" s="29" t="s">
        <v>492</v>
      </c>
      <c r="T112" s="29">
        <v>28</v>
      </c>
      <c r="U112" s="29">
        <v>28.9</v>
      </c>
      <c r="V112" s="81">
        <v>60</v>
      </c>
      <c r="W112" s="29">
        <v>2600</v>
      </c>
      <c r="Z112" s="81" t="s">
        <v>493</v>
      </c>
      <c r="AA112" s="29">
        <v>25</v>
      </c>
      <c r="AB112" s="29">
        <v>20</v>
      </c>
      <c r="AH112" s="92">
        <v>43041</v>
      </c>
      <c r="AI112" s="93" t="s">
        <v>68</v>
      </c>
      <c r="AJ112" s="94"/>
      <c r="AK112" s="29">
        <v>321</v>
      </c>
      <c r="AL112" s="29">
        <v>324.6</v>
      </c>
      <c r="AM112" s="28">
        <f t="shared" si="33"/>
        <v>3.60000000000002</v>
      </c>
      <c r="AN112" s="29">
        <v>302.8</v>
      </c>
      <c r="AO112" s="29">
        <v>321.6</v>
      </c>
      <c r="AP112" s="28">
        <f t="shared" si="34"/>
        <v>18.8</v>
      </c>
      <c r="AQ112" s="109">
        <f t="shared" si="35"/>
        <v>64.02</v>
      </c>
      <c r="AR112" s="110">
        <v>241</v>
      </c>
      <c r="AS112" s="110">
        <v>64.1</v>
      </c>
      <c r="AT112" s="110">
        <v>64.8</v>
      </c>
      <c r="AU112" s="110">
        <v>63.5</v>
      </c>
      <c r="AV112" s="110">
        <v>63.8</v>
      </c>
      <c r="AW112" s="110">
        <v>63.9</v>
      </c>
      <c r="AX112" s="110" t="s">
        <v>69</v>
      </c>
      <c r="AY112" s="110" t="s">
        <v>69</v>
      </c>
      <c r="AZ112" s="110" t="s">
        <v>69</v>
      </c>
      <c r="BA112" s="110" t="s">
        <v>69</v>
      </c>
      <c r="BB112" s="110" t="s">
        <v>69</v>
      </c>
    </row>
    <row r="113" s="29" customFormat="1" customHeight="1" spans="1:54">
      <c r="A113" s="51" t="s">
        <v>60</v>
      </c>
      <c r="B113" s="74">
        <v>54</v>
      </c>
      <c r="C113" s="53" t="s">
        <v>62</v>
      </c>
      <c r="D113" s="122">
        <v>43040.7916666667</v>
      </c>
      <c r="E113" s="132">
        <v>43041.4583333333</v>
      </c>
      <c r="F113" s="123" t="s">
        <v>494</v>
      </c>
      <c r="G113" s="57">
        <f t="shared" si="26"/>
        <v>0.666666666671517</v>
      </c>
      <c r="H113" s="29">
        <v>73.56</v>
      </c>
      <c r="I113" s="29">
        <v>196.37</v>
      </c>
      <c r="J113" s="29">
        <v>76.69</v>
      </c>
      <c r="Q113" s="28" t="s">
        <v>64</v>
      </c>
      <c r="R113" s="29">
        <v>1000</v>
      </c>
      <c r="S113" s="29" t="s">
        <v>131</v>
      </c>
      <c r="T113" s="29">
        <v>28</v>
      </c>
      <c r="U113" s="29">
        <v>32.7</v>
      </c>
      <c r="V113" s="81">
        <v>60</v>
      </c>
      <c r="W113" s="81"/>
      <c r="Z113" s="81" t="s">
        <v>451</v>
      </c>
      <c r="AH113" s="92">
        <v>43041</v>
      </c>
      <c r="AI113" s="93" t="s">
        <v>68</v>
      </c>
      <c r="AJ113" s="94" t="s">
        <v>495</v>
      </c>
      <c r="AK113" s="29">
        <v>327.3</v>
      </c>
      <c r="AL113" s="29">
        <v>331.2</v>
      </c>
      <c r="AM113" s="28">
        <f t="shared" si="33"/>
        <v>3.89999999999998</v>
      </c>
      <c r="AN113" s="29">
        <v>334.4</v>
      </c>
      <c r="AO113" s="29">
        <v>353.2</v>
      </c>
      <c r="AP113" s="28">
        <f t="shared" si="34"/>
        <v>18.8</v>
      </c>
      <c r="AQ113" s="109">
        <f t="shared" si="35"/>
        <v>66.52</v>
      </c>
      <c r="AR113" s="110">
        <v>239</v>
      </c>
      <c r="AS113" s="110">
        <v>66.3</v>
      </c>
      <c r="AT113" s="110">
        <v>66.5</v>
      </c>
      <c r="AU113" s="110">
        <v>66.9</v>
      </c>
      <c r="AV113" s="110">
        <v>67.1</v>
      </c>
      <c r="AW113" s="110">
        <v>65.8</v>
      </c>
      <c r="AX113" s="110" t="s">
        <v>69</v>
      </c>
      <c r="AY113" s="110" t="s">
        <v>69</v>
      </c>
      <c r="AZ113" s="110" t="s">
        <v>69</v>
      </c>
      <c r="BA113" s="110" t="s">
        <v>69</v>
      </c>
      <c r="BB113" s="110" t="s">
        <v>69</v>
      </c>
    </row>
    <row r="114" s="35" customFormat="1" customHeight="1" spans="1:49">
      <c r="A114" s="66" t="s">
        <v>128</v>
      </c>
      <c r="B114" s="67"/>
      <c r="C114" s="68"/>
      <c r="D114" s="68"/>
      <c r="E114" s="68"/>
      <c r="F114" s="69"/>
      <c r="G114" s="68"/>
      <c r="H114" s="68"/>
      <c r="I114" s="68"/>
      <c r="J114" s="68"/>
      <c r="AH114" s="102"/>
      <c r="AI114" s="93"/>
      <c r="AJ114" s="93"/>
      <c r="AQ114" s="115"/>
      <c r="AR114" s="116"/>
      <c r="AS114" s="116"/>
      <c r="AT114" s="116"/>
      <c r="AU114" s="116"/>
      <c r="AV114" s="116"/>
      <c r="AW114" s="116"/>
    </row>
    <row r="115" s="29" customFormat="1" customHeight="1" spans="1:54">
      <c r="A115" s="51" t="s">
        <v>60</v>
      </c>
      <c r="B115" s="74">
        <v>31</v>
      </c>
      <c r="C115" s="53" t="s">
        <v>62</v>
      </c>
      <c r="D115" s="122">
        <v>43046.7986111111</v>
      </c>
      <c r="E115" s="132">
        <v>43047.4652777778</v>
      </c>
      <c r="F115" s="123" t="s">
        <v>496</v>
      </c>
      <c r="G115" s="57">
        <f t="shared" ref="G115:G130" si="36">E115-D115</f>
        <v>0.666666666700621</v>
      </c>
      <c r="H115" s="29">
        <v>64.53</v>
      </c>
      <c r="I115" s="29">
        <v>191.17</v>
      </c>
      <c r="J115" s="29">
        <v>64.73</v>
      </c>
      <c r="K115" s="29">
        <v>800</v>
      </c>
      <c r="L115" s="29">
        <v>11</v>
      </c>
      <c r="M115" s="29">
        <v>16</v>
      </c>
      <c r="Q115" s="28" t="s">
        <v>64</v>
      </c>
      <c r="R115" s="29">
        <v>1000</v>
      </c>
      <c r="S115" s="29" t="s">
        <v>497</v>
      </c>
      <c r="T115" s="29">
        <v>28</v>
      </c>
      <c r="U115" s="29">
        <v>31</v>
      </c>
      <c r="V115" s="81">
        <v>60</v>
      </c>
      <c r="W115" s="29">
        <v>6000</v>
      </c>
      <c r="X115" s="81">
        <v>1800</v>
      </c>
      <c r="Y115" s="81">
        <v>1200</v>
      </c>
      <c r="Z115" s="81" t="s">
        <v>451</v>
      </c>
      <c r="AA115" s="29">
        <v>50</v>
      </c>
      <c r="AD115" s="29">
        <v>8</v>
      </c>
      <c r="AE115" s="29">
        <v>12</v>
      </c>
      <c r="AF115" s="29">
        <v>6</v>
      </c>
      <c r="AG115" s="29" t="s">
        <v>498</v>
      </c>
      <c r="AH115" s="92">
        <v>43049</v>
      </c>
      <c r="AI115" s="93" t="s">
        <v>68</v>
      </c>
      <c r="AJ115" s="94"/>
      <c r="AK115" s="29">
        <v>321.1</v>
      </c>
      <c r="AL115" s="29">
        <v>324.7</v>
      </c>
      <c r="AM115" s="28">
        <f t="shared" ref="AM115:AM119" si="37">AL115-AK115</f>
        <v>3.59999999999997</v>
      </c>
      <c r="AN115" s="29">
        <v>298.6</v>
      </c>
      <c r="AO115" s="29">
        <v>317.8</v>
      </c>
      <c r="AP115" s="28">
        <f t="shared" ref="AP115:AP119" si="38">AO115-AN115</f>
        <v>19.2</v>
      </c>
      <c r="AQ115" s="109">
        <f t="shared" ref="AQ115:AQ119" si="39">AVERAGE(AS115:AW115)</f>
        <v>65.14</v>
      </c>
      <c r="AR115" s="112">
        <v>293</v>
      </c>
      <c r="AS115" s="109">
        <v>65.6</v>
      </c>
      <c r="AT115" s="110">
        <v>65.5</v>
      </c>
      <c r="AU115" s="110">
        <v>65.3</v>
      </c>
      <c r="AV115" s="110">
        <v>64.5</v>
      </c>
      <c r="AW115" s="110">
        <v>64.8</v>
      </c>
      <c r="AX115" s="110" t="s">
        <v>69</v>
      </c>
      <c r="AY115" s="110" t="s">
        <v>69</v>
      </c>
      <c r="AZ115" s="110" t="s">
        <v>69</v>
      </c>
      <c r="BA115" s="110" t="s">
        <v>69</v>
      </c>
      <c r="BB115" s="110" t="s">
        <v>69</v>
      </c>
    </row>
    <row r="116" s="29" customFormat="1" customHeight="1" spans="1:54">
      <c r="A116" s="51" t="s">
        <v>140</v>
      </c>
      <c r="B116" s="74">
        <v>2124</v>
      </c>
      <c r="C116" s="29" t="s">
        <v>142</v>
      </c>
      <c r="D116" s="122">
        <v>43047.7083333333</v>
      </c>
      <c r="E116" s="132">
        <v>43048.5833333333</v>
      </c>
      <c r="F116" s="123" t="s">
        <v>499</v>
      </c>
      <c r="G116" s="57">
        <f t="shared" si="36"/>
        <v>0.875</v>
      </c>
      <c r="H116" s="29">
        <v>64.88</v>
      </c>
      <c r="I116" s="29">
        <v>209.41</v>
      </c>
      <c r="J116" s="29">
        <v>78.42</v>
      </c>
      <c r="Q116" s="28" t="s">
        <v>64</v>
      </c>
      <c r="R116" s="29">
        <v>600</v>
      </c>
      <c r="S116" s="29" t="s">
        <v>500</v>
      </c>
      <c r="T116" s="29">
        <v>28</v>
      </c>
      <c r="U116" s="29">
        <v>28</v>
      </c>
      <c r="V116" s="29">
        <v>60</v>
      </c>
      <c r="W116" s="29">
        <v>2600</v>
      </c>
      <c r="Y116" s="29">
        <v>300</v>
      </c>
      <c r="Z116" s="81" t="s">
        <v>410</v>
      </c>
      <c r="AA116" s="29">
        <v>25</v>
      </c>
      <c r="AC116" s="29">
        <v>4</v>
      </c>
      <c r="AG116" s="29" t="s">
        <v>501</v>
      </c>
      <c r="AH116" s="92">
        <v>43049</v>
      </c>
      <c r="AI116" s="93" t="s">
        <v>68</v>
      </c>
      <c r="AJ116" s="94" t="s">
        <v>502</v>
      </c>
      <c r="AK116" s="29">
        <v>210.2</v>
      </c>
      <c r="AL116" s="29">
        <v>213.7</v>
      </c>
      <c r="AM116" s="28">
        <f t="shared" si="37"/>
        <v>3.5</v>
      </c>
      <c r="AN116" s="29">
        <v>191.2</v>
      </c>
      <c r="AO116" s="29">
        <v>206.2</v>
      </c>
      <c r="AP116" s="28">
        <f t="shared" si="38"/>
        <v>15</v>
      </c>
      <c r="AQ116" s="109">
        <f t="shared" si="39"/>
        <v>60.3</v>
      </c>
      <c r="AR116" s="110">
        <f t="shared" ref="AR116:AR119" si="40">AVERAGE(AX116:BB116)</f>
        <v>281.8</v>
      </c>
      <c r="AS116" s="110">
        <v>60.5</v>
      </c>
      <c r="AT116" s="110">
        <v>60.6</v>
      </c>
      <c r="AU116" s="110">
        <v>59.8</v>
      </c>
      <c r="AV116" s="110">
        <v>60.4</v>
      </c>
      <c r="AW116" s="110">
        <v>60.2</v>
      </c>
      <c r="AX116" s="29">
        <v>280</v>
      </c>
      <c r="AY116" s="29">
        <v>281</v>
      </c>
      <c r="AZ116" s="29">
        <v>282</v>
      </c>
      <c r="BA116" s="29">
        <v>284</v>
      </c>
      <c r="BB116" s="29">
        <v>282</v>
      </c>
    </row>
    <row r="117" s="29" customFormat="1" customHeight="1" spans="1:54">
      <c r="A117" s="51" t="s">
        <v>60</v>
      </c>
      <c r="B117" s="74">
        <v>46</v>
      </c>
      <c r="C117" s="53" t="s">
        <v>62</v>
      </c>
      <c r="D117" s="122">
        <v>43048.7777777778</v>
      </c>
      <c r="E117" s="132">
        <v>43049.4444444444</v>
      </c>
      <c r="F117" s="123" t="s">
        <v>503</v>
      </c>
      <c r="G117" s="57">
        <f t="shared" si="36"/>
        <v>0.666666666598758</v>
      </c>
      <c r="H117" s="29">
        <v>65.09</v>
      </c>
      <c r="I117" s="29">
        <v>209.28</v>
      </c>
      <c r="J117" s="29">
        <v>74.22</v>
      </c>
      <c r="M117" s="29" t="s">
        <v>504</v>
      </c>
      <c r="Q117" s="28" t="s">
        <v>64</v>
      </c>
      <c r="R117" s="29">
        <v>1000</v>
      </c>
      <c r="S117" s="29" t="s">
        <v>222</v>
      </c>
      <c r="T117" s="29">
        <v>28</v>
      </c>
      <c r="U117" s="29">
        <v>32</v>
      </c>
      <c r="V117" s="29">
        <v>60</v>
      </c>
      <c r="W117" s="29">
        <v>2200</v>
      </c>
      <c r="Z117" s="81" t="s">
        <v>505</v>
      </c>
      <c r="AB117" s="29">
        <v>5</v>
      </c>
      <c r="AC117" s="29">
        <v>4</v>
      </c>
      <c r="AG117" s="29" t="s">
        <v>501</v>
      </c>
      <c r="AH117" s="92">
        <v>43053</v>
      </c>
      <c r="AI117" s="93" t="s">
        <v>68</v>
      </c>
      <c r="AJ117" s="94" t="s">
        <v>271</v>
      </c>
      <c r="AK117" s="29">
        <v>328.8</v>
      </c>
      <c r="AL117" s="29">
        <v>332.2</v>
      </c>
      <c r="AM117" s="28">
        <f t="shared" si="37"/>
        <v>3.39999999999998</v>
      </c>
      <c r="AN117" s="29">
        <v>330.8</v>
      </c>
      <c r="AO117" s="29">
        <v>349.6</v>
      </c>
      <c r="AP117" s="28">
        <f t="shared" si="38"/>
        <v>18.8</v>
      </c>
      <c r="AQ117" s="109">
        <f t="shared" si="39"/>
        <v>63.74</v>
      </c>
      <c r="AR117" s="110">
        <f t="shared" si="40"/>
        <v>295</v>
      </c>
      <c r="AS117" s="110">
        <v>63.8</v>
      </c>
      <c r="AT117" s="110">
        <v>63.3</v>
      </c>
      <c r="AU117" s="110">
        <v>63.5</v>
      </c>
      <c r="AV117" s="110">
        <v>63.7</v>
      </c>
      <c r="AW117" s="110">
        <v>64.4</v>
      </c>
      <c r="AX117" s="29">
        <v>291</v>
      </c>
      <c r="AY117" s="29">
        <v>298</v>
      </c>
      <c r="AZ117" s="29">
        <v>296</v>
      </c>
      <c r="BA117" s="29">
        <v>296</v>
      </c>
      <c r="BB117" s="29">
        <v>294</v>
      </c>
    </row>
    <row r="118" s="29" customFormat="1" customHeight="1" spans="1:54">
      <c r="A118" s="51" t="s">
        <v>60</v>
      </c>
      <c r="B118" s="74">
        <v>19</v>
      </c>
      <c r="C118" s="53" t="s">
        <v>62</v>
      </c>
      <c r="D118" s="122">
        <v>43049.75</v>
      </c>
      <c r="E118" s="132">
        <v>43050.4166666667</v>
      </c>
      <c r="F118" s="123" t="s">
        <v>506</v>
      </c>
      <c r="G118" s="57">
        <f t="shared" si="36"/>
        <v>0.666666666700621</v>
      </c>
      <c r="H118" s="29">
        <v>65.85</v>
      </c>
      <c r="I118" s="29">
        <v>208.9</v>
      </c>
      <c r="J118" s="29">
        <v>78.85</v>
      </c>
      <c r="Q118" s="28" t="s">
        <v>64</v>
      </c>
      <c r="R118" s="29">
        <v>1000</v>
      </c>
      <c r="S118" s="29" t="s">
        <v>274</v>
      </c>
      <c r="T118" s="29">
        <v>28</v>
      </c>
      <c r="U118" s="29">
        <v>29.5</v>
      </c>
      <c r="V118" s="29">
        <v>60</v>
      </c>
      <c r="W118" s="29">
        <v>2500</v>
      </c>
      <c r="Z118" s="81" t="s">
        <v>505</v>
      </c>
      <c r="AA118" s="29">
        <v>25</v>
      </c>
      <c r="AC118" s="29">
        <v>6</v>
      </c>
      <c r="AG118" s="29" t="s">
        <v>501</v>
      </c>
      <c r="AH118" s="92">
        <v>43053</v>
      </c>
      <c r="AI118" s="93" t="s">
        <v>68</v>
      </c>
      <c r="AJ118" s="94"/>
      <c r="AK118" s="29">
        <v>328.2</v>
      </c>
      <c r="AL118" s="29">
        <v>332.2</v>
      </c>
      <c r="AM118" s="28">
        <f t="shared" si="37"/>
        <v>4</v>
      </c>
      <c r="AN118" s="29">
        <v>338.6</v>
      </c>
      <c r="AO118" s="29">
        <v>358.8</v>
      </c>
      <c r="AP118" s="28">
        <f t="shared" si="38"/>
        <v>20.2</v>
      </c>
      <c r="AQ118" s="109">
        <f t="shared" si="39"/>
        <v>65.34</v>
      </c>
      <c r="AR118" s="110">
        <f t="shared" si="40"/>
        <v>282.6</v>
      </c>
      <c r="AS118" s="110">
        <v>65.4</v>
      </c>
      <c r="AT118" s="110">
        <v>66</v>
      </c>
      <c r="AU118" s="110">
        <v>65.2</v>
      </c>
      <c r="AV118" s="110">
        <v>65.4</v>
      </c>
      <c r="AW118" s="110">
        <v>64.7</v>
      </c>
      <c r="AX118" s="29">
        <v>281</v>
      </c>
      <c r="AY118" s="29">
        <v>282</v>
      </c>
      <c r="AZ118" s="29">
        <v>283</v>
      </c>
      <c r="BA118" s="29">
        <v>284</v>
      </c>
      <c r="BB118" s="29">
        <v>283</v>
      </c>
    </row>
    <row r="119" s="29" customFormat="1" customHeight="1" spans="1:54">
      <c r="A119" s="51" t="s">
        <v>60</v>
      </c>
      <c r="B119" s="74">
        <v>44</v>
      </c>
      <c r="C119" s="53" t="s">
        <v>62</v>
      </c>
      <c r="D119" s="122">
        <v>43051.7708333333</v>
      </c>
      <c r="E119" s="132">
        <v>43052.4375</v>
      </c>
      <c r="F119" s="123" t="s">
        <v>507</v>
      </c>
      <c r="G119" s="57">
        <f t="shared" si="36"/>
        <v>0.666666666700621</v>
      </c>
      <c r="H119" s="29">
        <v>67.77</v>
      </c>
      <c r="I119" s="29">
        <v>213.27</v>
      </c>
      <c r="J119" s="29">
        <v>78.39</v>
      </c>
      <c r="Q119" s="28" t="s">
        <v>64</v>
      </c>
      <c r="R119" s="29">
        <v>1000</v>
      </c>
      <c r="S119" s="29" t="s">
        <v>365</v>
      </c>
      <c r="T119" s="29">
        <v>28</v>
      </c>
      <c r="U119" s="29">
        <v>33</v>
      </c>
      <c r="V119" s="29">
        <v>60</v>
      </c>
      <c r="W119" s="29">
        <v>2600</v>
      </c>
      <c r="Y119" s="81">
        <v>100</v>
      </c>
      <c r="Z119" s="81" t="s">
        <v>451</v>
      </c>
      <c r="AA119" s="29">
        <v>25</v>
      </c>
      <c r="AB119" s="29">
        <v>5</v>
      </c>
      <c r="AG119" s="29" t="s">
        <v>508</v>
      </c>
      <c r="AH119" s="92">
        <v>43053</v>
      </c>
      <c r="AI119" s="93" t="s">
        <v>68</v>
      </c>
      <c r="AJ119" s="94" t="s">
        <v>271</v>
      </c>
      <c r="AK119" s="29">
        <v>319.5</v>
      </c>
      <c r="AL119" s="29">
        <v>323.2</v>
      </c>
      <c r="AM119" s="28">
        <f t="shared" si="37"/>
        <v>3.69999999999999</v>
      </c>
      <c r="AN119" s="29">
        <v>264.2</v>
      </c>
      <c r="AO119" s="29">
        <v>282.8</v>
      </c>
      <c r="AP119" s="28">
        <f t="shared" si="38"/>
        <v>18.6</v>
      </c>
      <c r="AQ119" s="109">
        <f t="shared" si="39"/>
        <v>65.12</v>
      </c>
      <c r="AR119" s="110">
        <f t="shared" si="40"/>
        <v>277.4</v>
      </c>
      <c r="AS119" s="110">
        <v>65.2</v>
      </c>
      <c r="AT119" s="110">
        <v>65.3</v>
      </c>
      <c r="AU119" s="110">
        <v>65</v>
      </c>
      <c r="AV119" s="110">
        <v>64.8</v>
      </c>
      <c r="AW119" s="110">
        <v>65.3</v>
      </c>
      <c r="AX119" s="29">
        <v>281</v>
      </c>
      <c r="AY119" s="29">
        <v>278</v>
      </c>
      <c r="AZ119" s="29">
        <v>272</v>
      </c>
      <c r="BA119" s="29">
        <v>276</v>
      </c>
      <c r="BB119" s="29">
        <v>280</v>
      </c>
    </row>
    <row r="120" s="29" customFormat="1" customHeight="1" spans="1:54">
      <c r="A120" s="58" t="s">
        <v>60</v>
      </c>
      <c r="B120" s="124">
        <v>53</v>
      </c>
      <c r="C120" s="53" t="s">
        <v>62</v>
      </c>
      <c r="D120" s="122">
        <v>43052.7708333333</v>
      </c>
      <c r="E120" s="132">
        <v>43053.4375</v>
      </c>
      <c r="F120" s="123" t="s">
        <v>509</v>
      </c>
      <c r="G120" s="57">
        <f t="shared" si="36"/>
        <v>0.666666666700621</v>
      </c>
      <c r="H120" s="29">
        <v>66.88</v>
      </c>
      <c r="I120" s="29">
        <v>206.75</v>
      </c>
      <c r="J120" s="29">
        <v>77.97</v>
      </c>
      <c r="Q120" s="28" t="s">
        <v>64</v>
      </c>
      <c r="R120" s="29">
        <v>1000</v>
      </c>
      <c r="S120" s="29" t="s">
        <v>510</v>
      </c>
      <c r="T120" s="29">
        <v>28</v>
      </c>
      <c r="U120" s="29">
        <v>34</v>
      </c>
      <c r="V120" s="29">
        <v>60</v>
      </c>
      <c r="W120" s="29">
        <v>2600</v>
      </c>
      <c r="Z120" s="81" t="s">
        <v>451</v>
      </c>
      <c r="AA120" s="29">
        <v>25</v>
      </c>
      <c r="AC120" s="29">
        <v>3</v>
      </c>
      <c r="AG120" s="29" t="s">
        <v>511</v>
      </c>
      <c r="AH120" s="98" t="s">
        <v>87</v>
      </c>
      <c r="AI120" s="96" t="s">
        <v>82</v>
      </c>
      <c r="AJ120" s="94" t="s">
        <v>512</v>
      </c>
      <c r="AK120" s="29">
        <v>327.1</v>
      </c>
      <c r="AL120" s="29" t="s">
        <v>69</v>
      </c>
      <c r="AM120" s="29" t="s">
        <v>69</v>
      </c>
      <c r="AN120" s="29">
        <v>303.4</v>
      </c>
      <c r="AO120" s="29" t="s">
        <v>69</v>
      </c>
      <c r="AP120" s="29" t="s">
        <v>69</v>
      </c>
      <c r="AQ120" s="29" t="s">
        <v>69</v>
      </c>
      <c r="AR120" s="29" t="s">
        <v>69</v>
      </c>
      <c r="AS120" s="29" t="s">
        <v>69</v>
      </c>
      <c r="AT120" s="29" t="s">
        <v>69</v>
      </c>
      <c r="AU120" s="29" t="s">
        <v>69</v>
      </c>
      <c r="AV120" s="29" t="s">
        <v>69</v>
      </c>
      <c r="AW120" s="29" t="s">
        <v>69</v>
      </c>
      <c r="AX120" s="110" t="s">
        <v>69</v>
      </c>
      <c r="AY120" s="110" t="s">
        <v>69</v>
      </c>
      <c r="AZ120" s="110" t="s">
        <v>69</v>
      </c>
      <c r="BA120" s="110" t="s">
        <v>69</v>
      </c>
      <c r="BB120" s="110" t="s">
        <v>69</v>
      </c>
    </row>
    <row r="121" s="29" customFormat="1" customHeight="1" spans="1:54">
      <c r="A121" s="51" t="s">
        <v>60</v>
      </c>
      <c r="B121" s="74">
        <v>1</v>
      </c>
      <c r="C121" s="53" t="s">
        <v>177</v>
      </c>
      <c r="D121" s="122">
        <v>43053.7222222222</v>
      </c>
      <c r="E121" s="132">
        <v>43054.4305555556</v>
      </c>
      <c r="F121" s="123" t="s">
        <v>513</v>
      </c>
      <c r="G121" s="57">
        <f t="shared" si="36"/>
        <v>0.708333333401242</v>
      </c>
      <c r="H121" s="29">
        <v>67.04</v>
      </c>
      <c r="I121" s="29">
        <v>206.34</v>
      </c>
      <c r="J121" s="29">
        <v>77.99</v>
      </c>
      <c r="Q121" s="28" t="s">
        <v>64</v>
      </c>
      <c r="R121" s="29">
        <v>800</v>
      </c>
      <c r="S121" s="29" t="s">
        <v>514</v>
      </c>
      <c r="T121" s="29">
        <v>28</v>
      </c>
      <c r="U121" s="29">
        <v>28.5</v>
      </c>
      <c r="V121" s="29">
        <v>60</v>
      </c>
      <c r="W121" s="29">
        <v>2000</v>
      </c>
      <c r="Z121" s="33" t="s">
        <v>515</v>
      </c>
      <c r="AG121" s="29" t="s">
        <v>516</v>
      </c>
      <c r="AH121" s="100">
        <v>43060</v>
      </c>
      <c r="AI121" s="93" t="s">
        <v>68</v>
      </c>
      <c r="AK121" s="29">
        <v>270.75</v>
      </c>
      <c r="AL121" s="29">
        <v>274.5</v>
      </c>
      <c r="AM121" s="28">
        <f t="shared" ref="AM121:AM130" si="41">AL121-AK121</f>
        <v>3.75</v>
      </c>
      <c r="AN121" s="29">
        <v>253.8</v>
      </c>
      <c r="AO121" s="29">
        <v>269.8</v>
      </c>
      <c r="AP121" s="28">
        <f t="shared" ref="AP121:AP130" si="42">AO121-AN121</f>
        <v>16</v>
      </c>
      <c r="AQ121" s="109">
        <f t="shared" ref="AQ121:AQ127" si="43">AVERAGE(AS121:AW121)</f>
        <v>65.52</v>
      </c>
      <c r="AR121" s="110">
        <f t="shared" ref="AR121:AR127" si="44">AVERAGE(AX121:BB121)</f>
        <v>277.2</v>
      </c>
      <c r="AS121" s="110">
        <v>64.9</v>
      </c>
      <c r="AT121" s="110">
        <v>65.9</v>
      </c>
      <c r="AU121" s="110">
        <v>65.5</v>
      </c>
      <c r="AV121" s="110">
        <v>65.5</v>
      </c>
      <c r="AW121" s="110">
        <v>65.8</v>
      </c>
      <c r="AX121" s="29">
        <v>279</v>
      </c>
      <c r="AY121" s="29">
        <v>276</v>
      </c>
      <c r="AZ121" s="29">
        <v>276</v>
      </c>
      <c r="BA121" s="29">
        <v>276</v>
      </c>
      <c r="BB121" s="29">
        <v>279</v>
      </c>
    </row>
    <row r="122" s="29" customFormat="1" customHeight="1" spans="1:54">
      <c r="A122" s="51" t="s">
        <v>140</v>
      </c>
      <c r="B122" s="74">
        <v>2019</v>
      </c>
      <c r="C122" s="29" t="s">
        <v>142</v>
      </c>
      <c r="D122" s="122">
        <v>43054.6458333333</v>
      </c>
      <c r="E122" s="132">
        <v>43055.5208333333</v>
      </c>
      <c r="F122" s="123" t="s">
        <v>517</v>
      </c>
      <c r="G122" s="57">
        <f t="shared" si="36"/>
        <v>0.875</v>
      </c>
      <c r="H122" s="29">
        <v>67.61</v>
      </c>
      <c r="I122" s="29">
        <v>200.09</v>
      </c>
      <c r="J122" s="29">
        <v>73.21</v>
      </c>
      <c r="Q122" s="28" t="s">
        <v>64</v>
      </c>
      <c r="R122" s="29">
        <v>600</v>
      </c>
      <c r="S122" s="29" t="s">
        <v>518</v>
      </c>
      <c r="T122" s="29">
        <v>28</v>
      </c>
      <c r="U122" s="29">
        <v>28</v>
      </c>
      <c r="V122" s="29">
        <v>60</v>
      </c>
      <c r="W122" s="29">
        <v>1900</v>
      </c>
      <c r="Z122" s="81" t="s">
        <v>410</v>
      </c>
      <c r="AA122" s="29">
        <v>25</v>
      </c>
      <c r="AB122" s="29">
        <v>5</v>
      </c>
      <c r="AC122" s="29">
        <v>6</v>
      </c>
      <c r="AH122" s="92">
        <v>43063</v>
      </c>
      <c r="AI122" s="93" t="s">
        <v>68</v>
      </c>
      <c r="AJ122" s="94"/>
      <c r="AK122" s="29">
        <v>209.65</v>
      </c>
      <c r="AL122" s="29">
        <v>213.4</v>
      </c>
      <c r="AM122" s="28">
        <f t="shared" si="41"/>
        <v>3.75</v>
      </c>
      <c r="AN122" s="29">
        <v>192.4</v>
      </c>
      <c r="AO122" s="29">
        <v>207.4</v>
      </c>
      <c r="AP122" s="28">
        <f t="shared" si="42"/>
        <v>15</v>
      </c>
      <c r="AQ122" s="109">
        <f t="shared" si="43"/>
        <v>66.36</v>
      </c>
      <c r="AR122" s="110">
        <f t="shared" si="44"/>
        <v>271.2</v>
      </c>
      <c r="AS122" s="110">
        <v>66.7</v>
      </c>
      <c r="AT122" s="110">
        <v>66.1</v>
      </c>
      <c r="AU122" s="110">
        <v>66.7</v>
      </c>
      <c r="AV122" s="110">
        <v>66</v>
      </c>
      <c r="AW122" s="110">
        <v>66.3</v>
      </c>
      <c r="AX122" s="29">
        <v>273</v>
      </c>
      <c r="AY122" s="29">
        <v>272</v>
      </c>
      <c r="AZ122" s="29">
        <v>270</v>
      </c>
      <c r="BA122" s="29">
        <v>271</v>
      </c>
      <c r="BB122" s="29">
        <v>270</v>
      </c>
    </row>
    <row r="123" s="81" customFormat="1" customHeight="1" spans="1:54">
      <c r="A123" s="51" t="s">
        <v>60</v>
      </c>
      <c r="B123" s="74">
        <v>60</v>
      </c>
      <c r="C123" s="30" t="s">
        <v>177</v>
      </c>
      <c r="D123" s="134">
        <v>43055.6666666667</v>
      </c>
      <c r="E123" s="63">
        <v>43056.4375</v>
      </c>
      <c r="F123" s="135" t="s">
        <v>519</v>
      </c>
      <c r="G123" s="65">
        <f t="shared" si="36"/>
        <v>0.770833333299379</v>
      </c>
      <c r="H123" s="30">
        <v>65.74</v>
      </c>
      <c r="I123" s="30">
        <v>197.9</v>
      </c>
      <c r="J123" s="30">
        <v>72.07</v>
      </c>
      <c r="K123" s="30"/>
      <c r="L123" s="30"/>
      <c r="M123" s="30"/>
      <c r="N123" s="30"/>
      <c r="O123" s="30"/>
      <c r="P123" s="30"/>
      <c r="Q123" s="34" t="s">
        <v>64</v>
      </c>
      <c r="R123" s="30">
        <v>700</v>
      </c>
      <c r="S123" s="30" t="s">
        <v>476</v>
      </c>
      <c r="T123" s="30">
        <v>28</v>
      </c>
      <c r="U123" s="30">
        <v>28</v>
      </c>
      <c r="V123" s="30">
        <v>60</v>
      </c>
      <c r="W123" s="30">
        <v>2200</v>
      </c>
      <c r="X123" s="30"/>
      <c r="Y123" s="30"/>
      <c r="Z123" s="34" t="s">
        <v>520</v>
      </c>
      <c r="AA123" s="30"/>
      <c r="AB123" s="30"/>
      <c r="AC123" s="30">
        <v>4</v>
      </c>
      <c r="AD123" s="30"/>
      <c r="AE123" s="30"/>
      <c r="AF123" s="30">
        <v>6</v>
      </c>
      <c r="AG123" s="30" t="s">
        <v>521</v>
      </c>
      <c r="AH123" s="100">
        <v>43060</v>
      </c>
      <c r="AI123" s="93" t="s">
        <v>68</v>
      </c>
      <c r="AJ123" s="94" t="s">
        <v>504</v>
      </c>
      <c r="AK123" s="81">
        <v>268.8</v>
      </c>
      <c r="AL123" s="81">
        <v>272</v>
      </c>
      <c r="AM123" s="28">
        <f t="shared" si="41"/>
        <v>3.19999999999999</v>
      </c>
      <c r="AN123" s="81">
        <v>309.6</v>
      </c>
      <c r="AO123" s="81">
        <v>325.2</v>
      </c>
      <c r="AP123" s="28">
        <f t="shared" si="42"/>
        <v>15.6</v>
      </c>
      <c r="AQ123" s="109">
        <f t="shared" si="43"/>
        <v>66.28</v>
      </c>
      <c r="AR123" s="110">
        <f t="shared" si="44"/>
        <v>276.4</v>
      </c>
      <c r="AS123" s="114">
        <v>66.6</v>
      </c>
      <c r="AT123" s="114">
        <v>66.2</v>
      </c>
      <c r="AU123" s="114">
        <v>66.3</v>
      </c>
      <c r="AV123" s="114">
        <v>66</v>
      </c>
      <c r="AW123" s="114">
        <v>66.3</v>
      </c>
      <c r="AX123" s="81">
        <v>275</v>
      </c>
      <c r="AY123" s="81">
        <v>276</v>
      </c>
      <c r="AZ123" s="81">
        <v>278</v>
      </c>
      <c r="BA123" s="81">
        <v>277</v>
      </c>
      <c r="BB123" s="81">
        <v>276</v>
      </c>
    </row>
    <row r="124" s="29" customFormat="1" customHeight="1" spans="1:54">
      <c r="A124" s="58" t="s">
        <v>60</v>
      </c>
      <c r="B124" s="124">
        <v>48</v>
      </c>
      <c r="C124" s="53" t="s">
        <v>62</v>
      </c>
      <c r="D124" s="122">
        <v>43056.6875</v>
      </c>
      <c r="E124" s="132">
        <v>43057.4791666667</v>
      </c>
      <c r="F124" s="123" t="s">
        <v>522</v>
      </c>
      <c r="G124" s="57">
        <f t="shared" si="36"/>
        <v>0.791666666700621</v>
      </c>
      <c r="H124" s="29">
        <v>67.35</v>
      </c>
      <c r="I124" s="29">
        <v>199.21</v>
      </c>
      <c r="J124" s="29">
        <v>71.36</v>
      </c>
      <c r="Q124" s="28" t="s">
        <v>64</v>
      </c>
      <c r="R124" s="29">
        <v>800</v>
      </c>
      <c r="S124" s="29" t="s">
        <v>523</v>
      </c>
      <c r="T124" s="29">
        <v>28</v>
      </c>
      <c r="U124" s="58">
        <v>60</v>
      </c>
      <c r="V124" s="29">
        <v>60</v>
      </c>
      <c r="W124" s="29">
        <v>2000</v>
      </c>
      <c r="X124" s="29">
        <v>200</v>
      </c>
      <c r="Z124" s="33" t="s">
        <v>524</v>
      </c>
      <c r="AA124" s="29">
        <v>25</v>
      </c>
      <c r="AG124" s="29" t="s">
        <v>525</v>
      </c>
      <c r="AH124" s="98" t="s">
        <v>87</v>
      </c>
      <c r="AI124" s="96" t="s">
        <v>82</v>
      </c>
      <c r="AJ124" s="94" t="s">
        <v>526</v>
      </c>
      <c r="AK124" s="29">
        <v>323.2</v>
      </c>
      <c r="AL124" s="29">
        <v>326.5</v>
      </c>
      <c r="AM124" s="28">
        <f t="shared" si="41"/>
        <v>3.30000000000001</v>
      </c>
      <c r="AN124" s="29">
        <v>302</v>
      </c>
      <c r="AO124" s="29">
        <v>318.8</v>
      </c>
      <c r="AP124" s="28">
        <f t="shared" si="42"/>
        <v>16.8</v>
      </c>
      <c r="AQ124" s="109">
        <f t="shared" si="43"/>
        <v>50</v>
      </c>
      <c r="AR124" s="110">
        <f t="shared" si="44"/>
        <v>141.6</v>
      </c>
      <c r="AS124" s="110">
        <v>50</v>
      </c>
      <c r="AT124" s="110">
        <v>50</v>
      </c>
      <c r="AU124" s="110">
        <v>50</v>
      </c>
      <c r="AV124" s="110">
        <v>50</v>
      </c>
      <c r="AW124" s="110">
        <v>50</v>
      </c>
      <c r="AX124" s="29">
        <v>139</v>
      </c>
      <c r="AY124" s="29">
        <v>142</v>
      </c>
      <c r="AZ124" s="29">
        <v>144</v>
      </c>
      <c r="BA124" s="29">
        <v>140</v>
      </c>
      <c r="BB124" s="29">
        <v>143</v>
      </c>
    </row>
    <row r="125" s="29" customFormat="1" customHeight="1" spans="1:54">
      <c r="A125" s="51" t="s">
        <v>60</v>
      </c>
      <c r="B125" s="74">
        <v>28</v>
      </c>
      <c r="C125" s="53" t="s">
        <v>62</v>
      </c>
      <c r="D125" s="122">
        <v>43057.7222222222</v>
      </c>
      <c r="E125" s="132">
        <v>43058.5138888889</v>
      </c>
      <c r="F125" s="123" t="s">
        <v>527</v>
      </c>
      <c r="G125" s="57">
        <f t="shared" si="36"/>
        <v>0.791666666700621</v>
      </c>
      <c r="H125" s="29">
        <v>67.41</v>
      </c>
      <c r="I125" s="29">
        <v>221.35</v>
      </c>
      <c r="J125" s="29">
        <v>85.88</v>
      </c>
      <c r="Q125" s="28" t="s">
        <v>64</v>
      </c>
      <c r="R125" s="29">
        <v>800</v>
      </c>
      <c r="S125" s="29" t="s">
        <v>528</v>
      </c>
      <c r="T125" s="29">
        <v>28</v>
      </c>
      <c r="U125" s="29">
        <v>30</v>
      </c>
      <c r="V125" s="29">
        <v>60</v>
      </c>
      <c r="W125" s="29">
        <v>2200</v>
      </c>
      <c r="X125" s="81">
        <v>1800</v>
      </c>
      <c r="Y125" s="81">
        <v>1200</v>
      </c>
      <c r="Z125" s="33" t="s">
        <v>529</v>
      </c>
      <c r="AA125" s="29">
        <v>25</v>
      </c>
      <c r="AB125" s="29">
        <v>20</v>
      </c>
      <c r="AE125" s="29">
        <v>6</v>
      </c>
      <c r="AF125" s="29">
        <v>6</v>
      </c>
      <c r="AG125" s="29" t="s">
        <v>530</v>
      </c>
      <c r="AH125" s="100">
        <v>43060</v>
      </c>
      <c r="AI125" s="93" t="s">
        <v>68</v>
      </c>
      <c r="AJ125" s="94"/>
      <c r="AK125" s="29">
        <v>322.5</v>
      </c>
      <c r="AL125" s="29">
        <v>326.2</v>
      </c>
      <c r="AM125" s="28">
        <f t="shared" si="41"/>
        <v>3.69999999999999</v>
      </c>
      <c r="AN125" s="29">
        <v>299.4</v>
      </c>
      <c r="AO125" s="29">
        <v>317.8</v>
      </c>
      <c r="AP125" s="28">
        <f t="shared" si="42"/>
        <v>18.4</v>
      </c>
      <c r="AQ125" s="109">
        <f t="shared" si="43"/>
        <v>64.12</v>
      </c>
      <c r="AR125" s="110">
        <f t="shared" si="44"/>
        <v>276.2</v>
      </c>
      <c r="AS125" s="110">
        <v>64.8</v>
      </c>
      <c r="AT125" s="110">
        <v>63.9</v>
      </c>
      <c r="AU125" s="110">
        <v>64.4</v>
      </c>
      <c r="AV125" s="110">
        <v>63.6</v>
      </c>
      <c r="AW125" s="110">
        <v>63.9</v>
      </c>
      <c r="AX125" s="29">
        <v>276</v>
      </c>
      <c r="AY125" s="29">
        <v>278</v>
      </c>
      <c r="AZ125" s="29">
        <v>276</v>
      </c>
      <c r="BA125" s="29">
        <v>276</v>
      </c>
      <c r="BB125" s="29">
        <v>275</v>
      </c>
    </row>
    <row r="126" s="29" customFormat="1" customHeight="1" spans="1:54">
      <c r="A126" s="51" t="s">
        <v>415</v>
      </c>
      <c r="B126" s="74" t="s">
        <v>531</v>
      </c>
      <c r="C126" s="29" t="s">
        <v>532</v>
      </c>
      <c r="D126" s="122">
        <v>43058.6458333333</v>
      </c>
      <c r="E126" s="132">
        <v>43059.4375</v>
      </c>
      <c r="F126" s="123" t="s">
        <v>533</v>
      </c>
      <c r="G126" s="57">
        <f t="shared" si="36"/>
        <v>0.791666666700621</v>
      </c>
      <c r="H126" s="29">
        <v>66.87</v>
      </c>
      <c r="I126" s="29">
        <v>200.96</v>
      </c>
      <c r="J126" s="29">
        <v>68.08</v>
      </c>
      <c r="M126" s="29">
        <v>11</v>
      </c>
      <c r="Q126" s="28" t="s">
        <v>64</v>
      </c>
      <c r="R126" s="29">
        <v>500</v>
      </c>
      <c r="S126" s="29" t="s">
        <v>534</v>
      </c>
      <c r="T126" s="29">
        <v>28</v>
      </c>
      <c r="U126" s="29">
        <v>28</v>
      </c>
      <c r="V126" s="29">
        <v>60</v>
      </c>
      <c r="W126" s="29">
        <v>2600</v>
      </c>
      <c r="Z126" s="33" t="s">
        <v>535</v>
      </c>
      <c r="AA126" s="29">
        <v>25</v>
      </c>
      <c r="AB126" s="29">
        <v>5</v>
      </c>
      <c r="AH126" s="100">
        <v>43059</v>
      </c>
      <c r="AI126" s="93" t="s">
        <v>68</v>
      </c>
      <c r="AJ126" s="94"/>
      <c r="AK126" s="29">
        <v>180.3</v>
      </c>
      <c r="AL126" s="29">
        <v>184.7</v>
      </c>
      <c r="AM126" s="28">
        <f t="shared" si="41"/>
        <v>4.39999999999998</v>
      </c>
      <c r="AN126" s="29">
        <v>134.2</v>
      </c>
      <c r="AO126" s="29">
        <v>145.4</v>
      </c>
      <c r="AP126" s="28">
        <f t="shared" si="42"/>
        <v>11.2</v>
      </c>
      <c r="AQ126" s="109">
        <f t="shared" si="43"/>
        <v>69.58</v>
      </c>
      <c r="AR126" s="110">
        <f t="shared" si="44"/>
        <v>275.4</v>
      </c>
      <c r="AS126" s="110">
        <v>68.3</v>
      </c>
      <c r="AT126" s="110">
        <v>68.7</v>
      </c>
      <c r="AU126" s="110">
        <v>70.6</v>
      </c>
      <c r="AV126" s="110">
        <v>69.9</v>
      </c>
      <c r="AW126" s="110">
        <v>70.4</v>
      </c>
      <c r="AX126" s="29">
        <v>275</v>
      </c>
      <c r="AY126" s="29">
        <v>275</v>
      </c>
      <c r="AZ126" s="29">
        <v>276</v>
      </c>
      <c r="BA126" s="29">
        <v>276</v>
      </c>
      <c r="BB126" s="29">
        <v>275</v>
      </c>
    </row>
    <row r="127" s="29" customFormat="1" customHeight="1" spans="1:54">
      <c r="A127" s="51" t="s">
        <v>60</v>
      </c>
      <c r="B127" s="74">
        <v>56</v>
      </c>
      <c r="C127" s="53" t="s">
        <v>62</v>
      </c>
      <c r="D127" s="122">
        <v>43059.7986111111</v>
      </c>
      <c r="E127" s="132">
        <v>43060.5486111111</v>
      </c>
      <c r="F127" s="123" t="s">
        <v>536</v>
      </c>
      <c r="G127" s="57">
        <f t="shared" si="36"/>
        <v>0.75</v>
      </c>
      <c r="H127" s="29">
        <v>65.26</v>
      </c>
      <c r="I127" s="29">
        <v>204.49</v>
      </c>
      <c r="J127" s="29">
        <v>74.41</v>
      </c>
      <c r="Q127" s="28" t="s">
        <v>64</v>
      </c>
      <c r="R127" s="29">
        <v>800</v>
      </c>
      <c r="S127" s="29" t="s">
        <v>537</v>
      </c>
      <c r="T127" s="29">
        <v>28</v>
      </c>
      <c r="U127" s="29">
        <v>29.2</v>
      </c>
      <c r="V127" s="29">
        <v>60</v>
      </c>
      <c r="W127" s="29">
        <v>1400</v>
      </c>
      <c r="Z127" s="33" t="s">
        <v>538</v>
      </c>
      <c r="AB127" s="29">
        <v>5</v>
      </c>
      <c r="AH127" s="92">
        <v>43064</v>
      </c>
      <c r="AI127" s="93" t="s">
        <v>68</v>
      </c>
      <c r="AJ127" s="94"/>
      <c r="AK127" s="29">
        <v>327.7</v>
      </c>
      <c r="AL127" s="29">
        <v>331.1</v>
      </c>
      <c r="AM127" s="28">
        <f t="shared" si="41"/>
        <v>3.40000000000003</v>
      </c>
      <c r="AN127" s="29">
        <v>341.4</v>
      </c>
      <c r="AO127" s="29">
        <v>358.4</v>
      </c>
      <c r="AP127" s="28">
        <f t="shared" si="42"/>
        <v>17</v>
      </c>
      <c r="AQ127" s="109">
        <f t="shared" si="43"/>
        <v>66.7</v>
      </c>
      <c r="AR127" s="110">
        <f t="shared" si="44"/>
        <v>284.2</v>
      </c>
      <c r="AS127" s="110">
        <v>66.7</v>
      </c>
      <c r="AT127" s="110">
        <v>65.8</v>
      </c>
      <c r="AU127" s="110">
        <v>66.6</v>
      </c>
      <c r="AV127" s="110">
        <v>67.5</v>
      </c>
      <c r="AW127" s="110">
        <v>66.9</v>
      </c>
      <c r="AX127" s="29">
        <v>282</v>
      </c>
      <c r="AY127" s="29">
        <v>282</v>
      </c>
      <c r="AZ127" s="29">
        <v>286</v>
      </c>
      <c r="BA127" s="29">
        <v>287</v>
      </c>
      <c r="BB127" s="29">
        <v>284</v>
      </c>
    </row>
    <row r="128" s="29" customFormat="1" customHeight="1" spans="1:54">
      <c r="A128" s="141" t="s">
        <v>415</v>
      </c>
      <c r="B128" s="142" t="s">
        <v>445</v>
      </c>
      <c r="C128" s="29" t="s">
        <v>417</v>
      </c>
      <c r="D128" s="122">
        <v>43060.6805555556</v>
      </c>
      <c r="E128" s="132">
        <v>43061.5138888889</v>
      </c>
      <c r="F128" s="123" t="s">
        <v>539</v>
      </c>
      <c r="G128" s="57">
        <f t="shared" si="36"/>
        <v>0.833333333299379</v>
      </c>
      <c r="H128" s="29">
        <v>61.96</v>
      </c>
      <c r="I128" s="29">
        <v>197.98</v>
      </c>
      <c r="J128" s="29">
        <v>73.3</v>
      </c>
      <c r="Q128" s="28" t="s">
        <v>64</v>
      </c>
      <c r="R128" s="29">
        <v>600</v>
      </c>
      <c r="S128" s="29" t="s">
        <v>450</v>
      </c>
      <c r="T128" s="29">
        <v>28</v>
      </c>
      <c r="U128" s="29">
        <v>28</v>
      </c>
      <c r="V128" s="29">
        <v>60</v>
      </c>
      <c r="W128" s="29">
        <v>2400</v>
      </c>
      <c r="X128" s="81">
        <v>200</v>
      </c>
      <c r="Z128" s="33" t="s">
        <v>540</v>
      </c>
      <c r="AA128" s="29">
        <v>25</v>
      </c>
      <c r="AG128" s="29" t="s">
        <v>541</v>
      </c>
      <c r="AH128" s="98" t="s">
        <v>87</v>
      </c>
      <c r="AI128" s="98" t="s">
        <v>87</v>
      </c>
      <c r="AJ128" s="94" t="s">
        <v>542</v>
      </c>
      <c r="AK128" s="30">
        <v>220.2</v>
      </c>
      <c r="AL128" s="29">
        <v>224.5</v>
      </c>
      <c r="AM128" s="28">
        <f t="shared" si="41"/>
        <v>4.30000000000001</v>
      </c>
      <c r="AN128" s="29">
        <v>163.8</v>
      </c>
      <c r="AO128" s="29">
        <v>178.2</v>
      </c>
      <c r="AP128" s="28">
        <f t="shared" si="42"/>
        <v>14.4</v>
      </c>
      <c r="AQ128" s="29" t="s">
        <v>69</v>
      </c>
      <c r="AR128" s="29" t="s">
        <v>69</v>
      </c>
      <c r="AS128" s="29" t="s">
        <v>69</v>
      </c>
      <c r="AT128" s="29" t="s">
        <v>69</v>
      </c>
      <c r="AU128" s="29" t="s">
        <v>69</v>
      </c>
      <c r="AV128" s="29" t="s">
        <v>69</v>
      </c>
      <c r="AW128" s="29" t="s">
        <v>69</v>
      </c>
      <c r="AX128" s="110" t="s">
        <v>69</v>
      </c>
      <c r="AY128" s="110" t="s">
        <v>69</v>
      </c>
      <c r="AZ128" s="110" t="s">
        <v>69</v>
      </c>
      <c r="BA128" s="110" t="s">
        <v>69</v>
      </c>
      <c r="BB128" s="110" t="s">
        <v>69</v>
      </c>
    </row>
    <row r="129" s="29" customFormat="1" customHeight="1" spans="1:54">
      <c r="A129" s="51" t="s">
        <v>60</v>
      </c>
      <c r="B129" s="74">
        <v>31</v>
      </c>
      <c r="C129" s="53" t="s">
        <v>62</v>
      </c>
      <c r="D129" s="122">
        <v>43061.7708333333</v>
      </c>
      <c r="E129" s="132">
        <v>43062.4375</v>
      </c>
      <c r="F129" s="123" t="s">
        <v>543</v>
      </c>
      <c r="G129" s="57">
        <f t="shared" si="36"/>
        <v>0.666666666700621</v>
      </c>
      <c r="H129" s="29">
        <v>64.63</v>
      </c>
      <c r="I129" s="29">
        <v>199.1</v>
      </c>
      <c r="J129" s="29">
        <v>68.73</v>
      </c>
      <c r="M129" s="29">
        <v>10</v>
      </c>
      <c r="Q129" s="28" t="s">
        <v>64</v>
      </c>
      <c r="R129" s="29">
        <v>1000</v>
      </c>
      <c r="S129" s="29" t="s">
        <v>544</v>
      </c>
      <c r="T129" s="29">
        <v>28</v>
      </c>
      <c r="U129" s="29">
        <v>28</v>
      </c>
      <c r="V129" s="29">
        <v>60</v>
      </c>
      <c r="W129" s="29">
        <v>1700</v>
      </c>
      <c r="X129" s="29">
        <v>200</v>
      </c>
      <c r="Z129" s="81" t="s">
        <v>451</v>
      </c>
      <c r="AH129" s="92">
        <v>43064</v>
      </c>
      <c r="AI129" s="93" t="s">
        <v>68</v>
      </c>
      <c r="AJ129" s="94" t="s">
        <v>545</v>
      </c>
      <c r="AK129" s="29">
        <v>321.7</v>
      </c>
      <c r="AL129" s="29">
        <v>325.5</v>
      </c>
      <c r="AM129" s="28">
        <f t="shared" si="41"/>
        <v>3.80000000000001</v>
      </c>
      <c r="AN129" s="29">
        <v>303.2</v>
      </c>
      <c r="AO129" s="29">
        <v>322.6</v>
      </c>
      <c r="AP129" s="28">
        <f t="shared" si="42"/>
        <v>19.4</v>
      </c>
      <c r="AQ129" s="109">
        <f t="shared" ref="AQ129:AQ132" si="45">AVERAGE(AS129:AW129)</f>
        <v>65.9</v>
      </c>
      <c r="AR129" s="110">
        <f t="shared" ref="AR129:AR132" si="46">AVERAGE(AX129:BB129)</f>
        <v>283.6</v>
      </c>
      <c r="AS129" s="110">
        <v>65.6</v>
      </c>
      <c r="AT129" s="110">
        <v>66</v>
      </c>
      <c r="AU129" s="110">
        <v>66.1</v>
      </c>
      <c r="AV129" s="110">
        <v>65.8</v>
      </c>
      <c r="AW129" s="110">
        <v>66</v>
      </c>
      <c r="AX129" s="29">
        <v>286</v>
      </c>
      <c r="AY129" s="29">
        <v>282</v>
      </c>
      <c r="AZ129" s="29">
        <v>286</v>
      </c>
      <c r="BA129" s="29">
        <v>282</v>
      </c>
      <c r="BB129" s="29">
        <v>282</v>
      </c>
    </row>
    <row r="130" s="29" customFormat="1" customHeight="1" spans="1:54">
      <c r="A130" s="51" t="s">
        <v>60</v>
      </c>
      <c r="B130" s="74">
        <v>50</v>
      </c>
      <c r="C130" s="53" t="s">
        <v>62</v>
      </c>
      <c r="D130" s="122">
        <v>43062.9444444444</v>
      </c>
      <c r="E130" s="132">
        <v>43063.5694444444</v>
      </c>
      <c r="F130" s="123" t="s">
        <v>546</v>
      </c>
      <c r="G130" s="57">
        <f t="shared" si="36"/>
        <v>0.625</v>
      </c>
      <c r="H130" s="29">
        <v>72.05</v>
      </c>
      <c r="I130" s="29">
        <v>196.58</v>
      </c>
      <c r="J130" s="29">
        <v>81.16</v>
      </c>
      <c r="Q130" s="28" t="s">
        <v>64</v>
      </c>
      <c r="R130" s="29">
        <v>1000</v>
      </c>
      <c r="S130" s="29" t="s">
        <v>547</v>
      </c>
      <c r="T130" s="29">
        <v>28</v>
      </c>
      <c r="U130" s="29">
        <v>28</v>
      </c>
      <c r="V130" s="29">
        <v>60</v>
      </c>
      <c r="Z130" s="81" t="s">
        <v>548</v>
      </c>
      <c r="AA130" s="29">
        <v>15</v>
      </c>
      <c r="AG130" s="29" t="s">
        <v>549</v>
      </c>
      <c r="AH130" s="92">
        <v>43064</v>
      </c>
      <c r="AI130" s="93" t="s">
        <v>68</v>
      </c>
      <c r="AJ130" s="94"/>
      <c r="AK130" s="29">
        <v>320.7</v>
      </c>
      <c r="AL130" s="29">
        <v>324.1</v>
      </c>
      <c r="AM130" s="28">
        <f t="shared" si="41"/>
        <v>3.40000000000003</v>
      </c>
      <c r="AN130" s="29">
        <v>300.2</v>
      </c>
      <c r="AO130" s="29">
        <v>317.8</v>
      </c>
      <c r="AP130" s="28">
        <f t="shared" si="42"/>
        <v>17.6</v>
      </c>
      <c r="AQ130" s="109">
        <f t="shared" si="45"/>
        <v>67.08</v>
      </c>
      <c r="AR130" s="110">
        <f t="shared" si="46"/>
        <v>282.2</v>
      </c>
      <c r="AS130" s="110">
        <v>66.5</v>
      </c>
      <c r="AT130" s="110">
        <v>67.1</v>
      </c>
      <c r="AU130" s="110">
        <v>67.6</v>
      </c>
      <c r="AV130" s="110">
        <v>67.6</v>
      </c>
      <c r="AW130" s="110">
        <v>66.6</v>
      </c>
      <c r="AX130" s="29">
        <v>284</v>
      </c>
      <c r="AY130" s="29">
        <v>282</v>
      </c>
      <c r="AZ130" s="29">
        <v>282</v>
      </c>
      <c r="BA130" s="29">
        <v>281</v>
      </c>
      <c r="BB130" s="29">
        <v>282</v>
      </c>
    </row>
    <row r="131" s="35" customFormat="1" customHeight="1" spans="1:49">
      <c r="A131" s="66" t="s">
        <v>128</v>
      </c>
      <c r="B131" s="67"/>
      <c r="C131" s="68"/>
      <c r="D131" s="68"/>
      <c r="E131" s="68"/>
      <c r="F131" s="69"/>
      <c r="G131" s="68"/>
      <c r="H131" s="68"/>
      <c r="I131" s="68"/>
      <c r="J131" s="68"/>
      <c r="AH131" s="102"/>
      <c r="AI131" s="93"/>
      <c r="AJ131" s="93"/>
      <c r="AQ131" s="115"/>
      <c r="AR131" s="116"/>
      <c r="AS131" s="116"/>
      <c r="AT131" s="116"/>
      <c r="AU131" s="116"/>
      <c r="AV131" s="116"/>
      <c r="AW131" s="116"/>
    </row>
    <row r="132" s="29" customFormat="1" customHeight="1" spans="1:54">
      <c r="A132" s="51" t="s">
        <v>60</v>
      </c>
      <c r="B132" s="74">
        <v>32</v>
      </c>
      <c r="C132" s="53" t="s">
        <v>62</v>
      </c>
      <c r="D132" s="122">
        <v>43076.7013888889</v>
      </c>
      <c r="E132" s="132">
        <v>43077.4097222222</v>
      </c>
      <c r="F132" s="123" t="s">
        <v>550</v>
      </c>
      <c r="G132" s="57">
        <f t="shared" ref="G132:G151" si="47">E132-D132</f>
        <v>0.708333333299379</v>
      </c>
      <c r="H132" s="29">
        <v>58.25</v>
      </c>
      <c r="I132" s="29">
        <v>165.09</v>
      </c>
      <c r="J132" s="29">
        <v>53.27</v>
      </c>
      <c r="K132" s="29">
        <v>3100</v>
      </c>
      <c r="L132" s="29">
        <v>24</v>
      </c>
      <c r="M132" s="29">
        <v>32</v>
      </c>
      <c r="O132" s="29">
        <v>199.93</v>
      </c>
      <c r="Q132" s="28" t="s">
        <v>64</v>
      </c>
      <c r="R132" s="29">
        <v>1000</v>
      </c>
      <c r="S132" s="29" t="s">
        <v>551</v>
      </c>
      <c r="T132" s="29">
        <v>28</v>
      </c>
      <c r="U132" s="29">
        <v>28</v>
      </c>
      <c r="V132" s="29">
        <v>60</v>
      </c>
      <c r="W132" s="29">
        <v>6000</v>
      </c>
      <c r="X132" s="81">
        <v>1800</v>
      </c>
      <c r="Y132" s="81">
        <v>1200</v>
      </c>
      <c r="Z132" s="81" t="s">
        <v>552</v>
      </c>
      <c r="AA132" s="29">
        <v>50</v>
      </c>
      <c r="AB132" s="29">
        <v>30</v>
      </c>
      <c r="AC132" s="29">
        <v>4</v>
      </c>
      <c r="AD132" s="29">
        <v>8</v>
      </c>
      <c r="AE132" s="29">
        <v>12</v>
      </c>
      <c r="AF132" s="29">
        <v>6</v>
      </c>
      <c r="AG132" s="29" t="s">
        <v>549</v>
      </c>
      <c r="AH132" s="100">
        <v>43084</v>
      </c>
      <c r="AI132" s="93" t="s">
        <v>68</v>
      </c>
      <c r="AJ132" s="94" t="s">
        <v>553</v>
      </c>
      <c r="AK132" s="30">
        <v>318.4</v>
      </c>
      <c r="AL132" s="29">
        <v>322.3</v>
      </c>
      <c r="AM132" s="28">
        <f t="shared" ref="AM132:AM138" si="48">AL132-AK132</f>
        <v>3.90000000000003</v>
      </c>
      <c r="AN132" s="29">
        <v>283.4</v>
      </c>
      <c r="AO132" s="29">
        <v>304</v>
      </c>
      <c r="AP132" s="28">
        <f t="shared" ref="AP132:AP138" si="49">AO132-AN132</f>
        <v>20.6</v>
      </c>
      <c r="AQ132" s="109">
        <f t="shared" si="45"/>
        <v>70.96</v>
      </c>
      <c r="AR132" s="110">
        <f t="shared" si="46"/>
        <v>244.6</v>
      </c>
      <c r="AS132" s="110">
        <v>70.8</v>
      </c>
      <c r="AT132" s="110">
        <v>71.1</v>
      </c>
      <c r="AU132" s="110">
        <v>71</v>
      </c>
      <c r="AV132" s="110">
        <v>71.8</v>
      </c>
      <c r="AW132" s="110">
        <v>70.1</v>
      </c>
      <c r="AX132" s="29">
        <v>238</v>
      </c>
      <c r="AY132" s="29">
        <v>242</v>
      </c>
      <c r="AZ132" s="29">
        <v>241</v>
      </c>
      <c r="BA132" s="29">
        <v>250</v>
      </c>
      <c r="BB132" s="29">
        <v>252</v>
      </c>
    </row>
    <row r="133" s="29" customFormat="1" customHeight="1" spans="1:54">
      <c r="A133" s="58" t="s">
        <v>60</v>
      </c>
      <c r="B133" s="124">
        <v>53</v>
      </c>
      <c r="C133" s="53" t="s">
        <v>62</v>
      </c>
      <c r="D133" s="122">
        <v>43079.5347222222</v>
      </c>
      <c r="E133" s="55">
        <v>43079.8541666667</v>
      </c>
      <c r="F133" s="123" t="s">
        <v>69</v>
      </c>
      <c r="G133" s="57">
        <f t="shared" si="47"/>
        <v>0.319444444503461</v>
      </c>
      <c r="H133" s="33" t="s">
        <v>69</v>
      </c>
      <c r="I133" s="29">
        <v>208.91</v>
      </c>
      <c r="J133" s="29">
        <v>70.27</v>
      </c>
      <c r="Q133" s="28" t="s">
        <v>64</v>
      </c>
      <c r="R133" s="29">
        <v>1000</v>
      </c>
      <c r="S133" s="29" t="s">
        <v>554</v>
      </c>
      <c r="T133" s="29">
        <v>28</v>
      </c>
      <c r="U133" s="29">
        <v>28</v>
      </c>
      <c r="V133" s="29">
        <v>60</v>
      </c>
      <c r="W133" s="29">
        <v>2600</v>
      </c>
      <c r="Y133" s="81">
        <v>200</v>
      </c>
      <c r="Z133" s="81" t="s">
        <v>555</v>
      </c>
      <c r="AC133" s="29">
        <v>4</v>
      </c>
      <c r="AG133" s="29" t="s">
        <v>556</v>
      </c>
      <c r="AH133" s="98" t="s">
        <v>87</v>
      </c>
      <c r="AI133" s="96" t="s">
        <v>82</v>
      </c>
      <c r="AJ133" s="94"/>
      <c r="AK133" s="29">
        <v>326.7</v>
      </c>
      <c r="AL133" s="29" t="s">
        <v>69</v>
      </c>
      <c r="AM133" s="29" t="s">
        <v>69</v>
      </c>
      <c r="AN133" s="29">
        <v>300.6</v>
      </c>
      <c r="AO133" s="29" t="s">
        <v>69</v>
      </c>
      <c r="AP133" s="29" t="s">
        <v>69</v>
      </c>
      <c r="AQ133" s="29" t="s">
        <v>69</v>
      </c>
      <c r="AR133" s="29" t="s">
        <v>69</v>
      </c>
      <c r="AS133" s="29" t="s">
        <v>69</v>
      </c>
      <c r="AT133" s="29" t="s">
        <v>69</v>
      </c>
      <c r="AU133" s="29" t="s">
        <v>69</v>
      </c>
      <c r="AV133" s="29" t="s">
        <v>69</v>
      </c>
      <c r="AW133" s="29" t="s">
        <v>69</v>
      </c>
      <c r="AX133" s="110" t="s">
        <v>69</v>
      </c>
      <c r="AY133" s="110" t="s">
        <v>69</v>
      </c>
      <c r="AZ133" s="110" t="s">
        <v>69</v>
      </c>
      <c r="BA133" s="110" t="s">
        <v>69</v>
      </c>
      <c r="BB133" s="110" t="s">
        <v>69</v>
      </c>
    </row>
    <row r="134" s="29" customFormat="1" customHeight="1" spans="1:54">
      <c r="A134" s="51" t="s">
        <v>60</v>
      </c>
      <c r="B134" s="74">
        <v>49</v>
      </c>
      <c r="C134" s="53" t="s">
        <v>62</v>
      </c>
      <c r="D134" s="122">
        <v>43080</v>
      </c>
      <c r="E134" s="132">
        <v>43080.6666666667</v>
      </c>
      <c r="F134" s="123" t="s">
        <v>557</v>
      </c>
      <c r="G134" s="57">
        <f t="shared" si="47"/>
        <v>0.666666666700621</v>
      </c>
      <c r="H134" s="33" t="s">
        <v>69</v>
      </c>
      <c r="I134" s="33" t="s">
        <v>69</v>
      </c>
      <c r="J134" s="33" t="s">
        <v>69</v>
      </c>
      <c r="Q134" s="28" t="s">
        <v>64</v>
      </c>
      <c r="R134" s="29">
        <v>1000</v>
      </c>
      <c r="S134" s="29" t="s">
        <v>558</v>
      </c>
      <c r="T134" s="29">
        <v>28</v>
      </c>
      <c r="U134" s="29">
        <v>28</v>
      </c>
      <c r="V134" s="29">
        <v>60</v>
      </c>
      <c r="W134" s="29"/>
      <c r="Z134" s="81" t="s">
        <v>555</v>
      </c>
      <c r="AG134" s="29" t="s">
        <v>559</v>
      </c>
      <c r="AH134" s="100">
        <v>43084</v>
      </c>
      <c r="AI134" s="93" t="s">
        <v>68</v>
      </c>
      <c r="AJ134" s="94"/>
      <c r="AK134" s="29">
        <v>324.1</v>
      </c>
      <c r="AL134" s="29">
        <v>328.4</v>
      </c>
      <c r="AM134" s="28">
        <f t="shared" si="48"/>
        <v>4.29999999999995</v>
      </c>
      <c r="AN134" s="29">
        <v>317</v>
      </c>
      <c r="AO134" s="29">
        <v>336</v>
      </c>
      <c r="AP134" s="28">
        <f t="shared" si="49"/>
        <v>19</v>
      </c>
      <c r="AQ134" s="109">
        <f t="shared" ref="AQ134:AQ138" si="50">AVERAGE(AS134:AW134)</f>
        <v>67.32</v>
      </c>
      <c r="AR134" s="110">
        <f t="shared" ref="AR134:AR138" si="51">AVERAGE(AX134:BB134)</f>
        <v>280.2</v>
      </c>
      <c r="AS134" s="110">
        <v>67.1</v>
      </c>
      <c r="AT134" s="110">
        <v>67.4</v>
      </c>
      <c r="AU134" s="110">
        <v>67.3</v>
      </c>
      <c r="AV134" s="110">
        <v>67.3</v>
      </c>
      <c r="AW134" s="110">
        <v>67.5</v>
      </c>
      <c r="AX134" s="29">
        <v>278</v>
      </c>
      <c r="AY134" s="29">
        <v>282</v>
      </c>
      <c r="AZ134" s="29">
        <v>279</v>
      </c>
      <c r="BA134" s="29">
        <v>276</v>
      </c>
      <c r="BB134" s="29">
        <v>286</v>
      </c>
    </row>
    <row r="135" s="29" customFormat="1" customHeight="1" spans="1:54">
      <c r="A135" s="51" t="s">
        <v>60</v>
      </c>
      <c r="B135" s="74">
        <v>53</v>
      </c>
      <c r="C135" s="53" t="s">
        <v>62</v>
      </c>
      <c r="D135" s="122">
        <v>43082.7916666667</v>
      </c>
      <c r="E135" s="132">
        <v>43083.4166666667</v>
      </c>
      <c r="F135" s="123" t="s">
        <v>560</v>
      </c>
      <c r="G135" s="57">
        <f t="shared" si="47"/>
        <v>0.625</v>
      </c>
      <c r="H135" s="33" t="s">
        <v>69</v>
      </c>
      <c r="I135" s="33" t="s">
        <v>69</v>
      </c>
      <c r="J135" s="33" t="s">
        <v>69</v>
      </c>
      <c r="Q135" s="28" t="s">
        <v>64</v>
      </c>
      <c r="R135" s="29">
        <v>1000</v>
      </c>
      <c r="S135" s="29" t="s">
        <v>277</v>
      </c>
      <c r="T135" s="29">
        <v>28</v>
      </c>
      <c r="U135" s="29">
        <v>28</v>
      </c>
      <c r="V135" s="29">
        <v>60</v>
      </c>
      <c r="W135" s="29">
        <v>3400</v>
      </c>
      <c r="Y135" s="81">
        <v>200</v>
      </c>
      <c r="Z135" s="81" t="s">
        <v>561</v>
      </c>
      <c r="AA135" s="29">
        <v>40</v>
      </c>
      <c r="AC135" s="29">
        <v>4</v>
      </c>
      <c r="AH135" s="100">
        <v>43084</v>
      </c>
      <c r="AI135" s="93" t="s">
        <v>68</v>
      </c>
      <c r="AJ135" s="94"/>
      <c r="AK135" s="29">
        <v>326.8</v>
      </c>
      <c r="AL135" s="29">
        <v>330.3</v>
      </c>
      <c r="AM135" s="28">
        <f t="shared" si="48"/>
        <v>3.5</v>
      </c>
      <c r="AN135" s="29">
        <v>301.4</v>
      </c>
      <c r="AO135" s="29">
        <v>319.8</v>
      </c>
      <c r="AP135" s="28">
        <f t="shared" si="49"/>
        <v>18.4</v>
      </c>
      <c r="AQ135" s="109">
        <f t="shared" si="50"/>
        <v>67.08</v>
      </c>
      <c r="AR135" s="110">
        <f t="shared" si="51"/>
        <v>287.4</v>
      </c>
      <c r="AS135" s="110">
        <v>67.4</v>
      </c>
      <c r="AT135" s="110">
        <v>67.2</v>
      </c>
      <c r="AU135" s="110">
        <v>67</v>
      </c>
      <c r="AV135" s="110">
        <v>67.4</v>
      </c>
      <c r="AW135" s="110">
        <v>66.4</v>
      </c>
      <c r="AX135" s="29">
        <v>278</v>
      </c>
      <c r="AY135" s="29">
        <v>289</v>
      </c>
      <c r="AZ135" s="29">
        <v>284</v>
      </c>
      <c r="BA135" s="29">
        <v>294</v>
      </c>
      <c r="BB135" s="29">
        <v>292</v>
      </c>
    </row>
    <row r="136" s="29" customFormat="1" customHeight="1" spans="1:54">
      <c r="A136" s="51" t="s">
        <v>60</v>
      </c>
      <c r="B136" s="74">
        <v>48</v>
      </c>
      <c r="C136" s="53" t="s">
        <v>62</v>
      </c>
      <c r="D136" s="122">
        <v>43083.5416666667</v>
      </c>
      <c r="E136" s="132">
        <v>43084.1666666667</v>
      </c>
      <c r="F136" s="123" t="s">
        <v>562</v>
      </c>
      <c r="G136" s="57">
        <f t="shared" si="47"/>
        <v>0.625</v>
      </c>
      <c r="H136" s="33" t="s">
        <v>69</v>
      </c>
      <c r="I136" s="33" t="s">
        <v>69</v>
      </c>
      <c r="J136" s="33" t="s">
        <v>69</v>
      </c>
      <c r="Q136" s="28" t="s">
        <v>64</v>
      </c>
      <c r="R136" s="29">
        <v>1000</v>
      </c>
      <c r="S136" s="29" t="s">
        <v>563</v>
      </c>
      <c r="T136" s="29">
        <v>28</v>
      </c>
      <c r="U136" s="29">
        <v>28.3</v>
      </c>
      <c r="V136" s="29">
        <v>60</v>
      </c>
      <c r="W136" s="29">
        <v>2300</v>
      </c>
      <c r="Z136" s="81" t="s">
        <v>561</v>
      </c>
      <c r="AA136" s="29">
        <v>25</v>
      </c>
      <c r="AH136" s="100">
        <v>43090</v>
      </c>
      <c r="AI136" s="93" t="s">
        <v>68</v>
      </c>
      <c r="AJ136" s="94"/>
      <c r="AK136" s="29">
        <v>324.3</v>
      </c>
      <c r="AL136" s="29">
        <v>327.7</v>
      </c>
      <c r="AM136" s="28">
        <f t="shared" si="48"/>
        <v>3.39999999999998</v>
      </c>
      <c r="AN136" s="29">
        <v>307.6</v>
      </c>
      <c r="AO136" s="29">
        <v>325.4</v>
      </c>
      <c r="AP136" s="28">
        <f t="shared" si="49"/>
        <v>17.8</v>
      </c>
      <c r="AQ136" s="109">
        <f t="shared" si="50"/>
        <v>66.54</v>
      </c>
      <c r="AR136" s="110">
        <f t="shared" si="51"/>
        <v>283.4</v>
      </c>
      <c r="AS136" s="110">
        <v>67.3</v>
      </c>
      <c r="AT136" s="110">
        <v>66.7</v>
      </c>
      <c r="AU136" s="110">
        <v>66.3</v>
      </c>
      <c r="AV136" s="110">
        <v>66</v>
      </c>
      <c r="AW136" s="110">
        <v>66.4</v>
      </c>
      <c r="AX136" s="29">
        <v>282</v>
      </c>
      <c r="AY136" s="29">
        <v>276</v>
      </c>
      <c r="AZ136" s="29">
        <v>286</v>
      </c>
      <c r="BA136" s="29">
        <v>284</v>
      </c>
      <c r="BB136" s="29">
        <v>289</v>
      </c>
    </row>
    <row r="137" s="29" customFormat="1" customHeight="1" spans="1:54">
      <c r="A137" s="51" t="s">
        <v>60</v>
      </c>
      <c r="B137" s="74">
        <v>14</v>
      </c>
      <c r="C137" s="53" t="s">
        <v>177</v>
      </c>
      <c r="D137" s="122">
        <v>43084.1875</v>
      </c>
      <c r="E137" s="132">
        <v>43084.8333333333</v>
      </c>
      <c r="F137" s="123" t="s">
        <v>564</v>
      </c>
      <c r="G137" s="57">
        <f t="shared" si="47"/>
        <v>0.645833333299379</v>
      </c>
      <c r="H137" s="33" t="s">
        <v>69</v>
      </c>
      <c r="I137" s="33" t="s">
        <v>69</v>
      </c>
      <c r="J137" s="33" t="s">
        <v>69</v>
      </c>
      <c r="Q137" s="28" t="s">
        <v>64</v>
      </c>
      <c r="R137" s="29">
        <v>800</v>
      </c>
      <c r="S137" s="29" t="s">
        <v>565</v>
      </c>
      <c r="T137" s="29">
        <v>28</v>
      </c>
      <c r="U137" s="29">
        <v>28</v>
      </c>
      <c r="V137" s="29">
        <v>60</v>
      </c>
      <c r="W137" s="29"/>
      <c r="Z137" s="33" t="s">
        <v>566</v>
      </c>
      <c r="AH137" s="100">
        <v>43090</v>
      </c>
      <c r="AI137" s="93" t="s">
        <v>68</v>
      </c>
      <c r="AJ137" s="94" t="s">
        <v>567</v>
      </c>
      <c r="AK137" s="29">
        <v>270.5</v>
      </c>
      <c r="AL137" s="29">
        <v>273.8</v>
      </c>
      <c r="AM137" s="28">
        <f t="shared" si="48"/>
        <v>3.30000000000001</v>
      </c>
      <c r="AN137" s="29">
        <v>221.2</v>
      </c>
      <c r="AO137" s="29">
        <v>235</v>
      </c>
      <c r="AP137" s="28">
        <f t="shared" si="49"/>
        <v>13.8</v>
      </c>
      <c r="AQ137" s="109">
        <f t="shared" si="50"/>
        <v>68.98</v>
      </c>
      <c r="AR137" s="110">
        <f t="shared" si="51"/>
        <v>276.6</v>
      </c>
      <c r="AS137" s="110">
        <v>68.5</v>
      </c>
      <c r="AT137" s="110">
        <v>68.9</v>
      </c>
      <c r="AU137" s="110">
        <v>69.3</v>
      </c>
      <c r="AV137" s="110">
        <v>69.2</v>
      </c>
      <c r="AW137" s="110">
        <v>69</v>
      </c>
      <c r="AX137" s="29">
        <v>275</v>
      </c>
      <c r="AY137" s="29">
        <v>275</v>
      </c>
      <c r="AZ137" s="29">
        <v>278</v>
      </c>
      <c r="BA137" s="29">
        <v>276</v>
      </c>
      <c r="BB137" s="29">
        <v>279</v>
      </c>
    </row>
    <row r="138" s="29" customFormat="1" customHeight="1" spans="1:54">
      <c r="A138" s="51" t="s">
        <v>60</v>
      </c>
      <c r="B138" s="74">
        <v>22</v>
      </c>
      <c r="C138" s="53" t="s">
        <v>62</v>
      </c>
      <c r="D138" s="122">
        <v>43085.9722222222</v>
      </c>
      <c r="E138" s="132">
        <v>43086.6388888889</v>
      </c>
      <c r="F138" s="123" t="s">
        <v>568</v>
      </c>
      <c r="G138" s="57">
        <f t="shared" si="47"/>
        <v>0.666666666700621</v>
      </c>
      <c r="H138" s="33" t="s">
        <v>69</v>
      </c>
      <c r="I138" s="33" t="s">
        <v>69</v>
      </c>
      <c r="J138" s="33" t="s">
        <v>69</v>
      </c>
      <c r="Q138" s="28" t="s">
        <v>64</v>
      </c>
      <c r="R138" s="29">
        <v>1000</v>
      </c>
      <c r="S138" s="29" t="s">
        <v>569</v>
      </c>
      <c r="T138" s="29">
        <v>28</v>
      </c>
      <c r="U138" s="29">
        <v>28</v>
      </c>
      <c r="V138" s="29">
        <v>60</v>
      </c>
      <c r="W138" s="29">
        <v>3800</v>
      </c>
      <c r="X138" s="29">
        <v>200</v>
      </c>
      <c r="Y138" s="81">
        <v>100</v>
      </c>
      <c r="Z138" s="81" t="s">
        <v>570</v>
      </c>
      <c r="AA138" s="29">
        <v>25</v>
      </c>
      <c r="AH138" s="100">
        <v>43090</v>
      </c>
      <c r="AI138" s="93" t="s">
        <v>68</v>
      </c>
      <c r="AJ138" s="94"/>
      <c r="AK138" s="29">
        <v>327.4</v>
      </c>
      <c r="AL138" s="29">
        <v>331</v>
      </c>
      <c r="AM138" s="28">
        <f t="shared" si="48"/>
        <v>3.60000000000002</v>
      </c>
      <c r="AN138" s="29">
        <v>336</v>
      </c>
      <c r="AO138" s="29">
        <v>354.8</v>
      </c>
      <c r="AP138" s="28">
        <f t="shared" si="49"/>
        <v>18.8</v>
      </c>
      <c r="AQ138" s="109">
        <f t="shared" si="50"/>
        <v>67.28</v>
      </c>
      <c r="AR138" s="110">
        <f t="shared" si="51"/>
        <v>282.2</v>
      </c>
      <c r="AS138" s="110">
        <v>67.1</v>
      </c>
      <c r="AT138" s="110">
        <v>66.7</v>
      </c>
      <c r="AU138" s="110">
        <v>68</v>
      </c>
      <c r="AV138" s="110">
        <v>67.4</v>
      </c>
      <c r="AW138" s="110">
        <v>67.2</v>
      </c>
      <c r="AX138" s="29">
        <v>284</v>
      </c>
      <c r="AY138" s="29">
        <v>282</v>
      </c>
      <c r="AZ138" s="29">
        <v>282</v>
      </c>
      <c r="BA138" s="29">
        <v>279</v>
      </c>
      <c r="BB138" s="29">
        <v>284</v>
      </c>
    </row>
    <row r="139" s="29" customFormat="1" customHeight="1" spans="1:54">
      <c r="A139" s="58" t="s">
        <v>60</v>
      </c>
      <c r="B139" s="124">
        <v>34</v>
      </c>
      <c r="C139" s="53" t="s">
        <v>62</v>
      </c>
      <c r="D139" s="122">
        <v>43086.8055555556</v>
      </c>
      <c r="E139" s="132">
        <v>43087.0555555556</v>
      </c>
      <c r="F139" s="123" t="s">
        <v>69</v>
      </c>
      <c r="G139" s="57">
        <f t="shared" si="47"/>
        <v>0.25</v>
      </c>
      <c r="H139" s="29">
        <v>67.3</v>
      </c>
      <c r="I139" s="29">
        <v>200.4</v>
      </c>
      <c r="J139" s="29">
        <v>70.43</v>
      </c>
      <c r="Q139" s="28" t="s">
        <v>64</v>
      </c>
      <c r="R139" s="29">
        <v>1000</v>
      </c>
      <c r="S139" s="29" t="s">
        <v>136</v>
      </c>
      <c r="T139" s="29">
        <v>28</v>
      </c>
      <c r="U139" s="29">
        <v>29</v>
      </c>
      <c r="V139" s="29">
        <v>60</v>
      </c>
      <c r="W139" s="29">
        <v>2300</v>
      </c>
      <c r="Z139" s="81" t="s">
        <v>561</v>
      </c>
      <c r="AB139" s="29">
        <v>5</v>
      </c>
      <c r="AC139" s="29">
        <v>4</v>
      </c>
      <c r="AG139" s="29" t="s">
        <v>571</v>
      </c>
      <c r="AH139" s="98" t="s">
        <v>87</v>
      </c>
      <c r="AI139" s="96" t="s">
        <v>82</v>
      </c>
      <c r="AJ139" s="94" t="s">
        <v>572</v>
      </c>
      <c r="AK139" s="29">
        <v>319.6</v>
      </c>
      <c r="AL139" s="29" t="s">
        <v>69</v>
      </c>
      <c r="AM139" s="29" t="s">
        <v>69</v>
      </c>
      <c r="AN139" s="29">
        <v>278.4</v>
      </c>
      <c r="AO139" s="29" t="s">
        <v>69</v>
      </c>
      <c r="AP139" s="29" t="s">
        <v>69</v>
      </c>
      <c r="AQ139" s="29" t="s">
        <v>69</v>
      </c>
      <c r="AR139" s="29" t="s">
        <v>69</v>
      </c>
      <c r="AS139" s="29" t="s">
        <v>69</v>
      </c>
      <c r="AT139" s="29" t="s">
        <v>69</v>
      </c>
      <c r="AU139" s="29" t="s">
        <v>69</v>
      </c>
      <c r="AV139" s="29" t="s">
        <v>69</v>
      </c>
      <c r="AW139" s="29" t="s">
        <v>69</v>
      </c>
      <c r="AX139" s="110" t="s">
        <v>69</v>
      </c>
      <c r="AY139" s="110" t="s">
        <v>69</v>
      </c>
      <c r="AZ139" s="110" t="s">
        <v>69</v>
      </c>
      <c r="BA139" s="110" t="s">
        <v>69</v>
      </c>
      <c r="BB139" s="110" t="s">
        <v>69</v>
      </c>
    </row>
    <row r="140" s="29" customFormat="1" customHeight="1" spans="1:54">
      <c r="A140" s="51" t="s">
        <v>60</v>
      </c>
      <c r="B140" s="74">
        <v>37</v>
      </c>
      <c r="C140" s="53" t="s">
        <v>62</v>
      </c>
      <c r="D140" s="122">
        <v>43087.1736111111</v>
      </c>
      <c r="E140" s="132">
        <v>43087.7986111111</v>
      </c>
      <c r="F140" s="123" t="s">
        <v>573</v>
      </c>
      <c r="G140" s="57">
        <f t="shared" si="47"/>
        <v>0.625</v>
      </c>
      <c r="H140" s="33" t="s">
        <v>69</v>
      </c>
      <c r="I140" s="33" t="s">
        <v>69</v>
      </c>
      <c r="J140" s="33" t="s">
        <v>69</v>
      </c>
      <c r="Q140" s="28" t="s">
        <v>64</v>
      </c>
      <c r="R140" s="29">
        <v>1000</v>
      </c>
      <c r="S140" s="29" t="s">
        <v>574</v>
      </c>
      <c r="T140" s="29">
        <v>28</v>
      </c>
      <c r="U140" s="29">
        <v>29.3</v>
      </c>
      <c r="V140" s="29">
        <v>60</v>
      </c>
      <c r="Z140" s="81" t="s">
        <v>561</v>
      </c>
      <c r="AG140" s="29" t="s">
        <v>575</v>
      </c>
      <c r="AH140" s="100">
        <v>43090</v>
      </c>
      <c r="AI140" s="93" t="s">
        <v>68</v>
      </c>
      <c r="AJ140" s="187" t="s">
        <v>576</v>
      </c>
      <c r="AK140" s="29">
        <v>324.2</v>
      </c>
      <c r="AL140" s="29">
        <v>327.7</v>
      </c>
      <c r="AM140" s="28">
        <f t="shared" ref="AM140:AM151" si="52">AL140-AK140</f>
        <v>3.5</v>
      </c>
      <c r="AN140" s="29">
        <v>307.6</v>
      </c>
      <c r="AO140" s="29">
        <v>325</v>
      </c>
      <c r="AP140" s="28">
        <f t="shared" ref="AP140:AP151" si="53">AO140-AN140</f>
        <v>17.4</v>
      </c>
      <c r="AQ140" s="109">
        <f t="shared" ref="AQ140:AQ151" si="54">AVERAGE(AS140:AW140)</f>
        <v>67.4</v>
      </c>
      <c r="AR140" s="110">
        <f t="shared" ref="AR140:AR151" si="55">AVERAGE(AX140:BB140)</f>
        <v>278</v>
      </c>
      <c r="AS140" s="110">
        <v>67.4</v>
      </c>
      <c r="AT140" s="110">
        <v>67.5</v>
      </c>
      <c r="AU140" s="110">
        <v>67.5</v>
      </c>
      <c r="AV140" s="110">
        <v>66.7</v>
      </c>
      <c r="AW140" s="110">
        <v>67.9</v>
      </c>
      <c r="AX140" s="29">
        <v>278</v>
      </c>
      <c r="AY140" s="29">
        <v>276</v>
      </c>
      <c r="AZ140" s="29">
        <v>279</v>
      </c>
      <c r="BA140" s="29">
        <v>278</v>
      </c>
      <c r="BB140" s="29">
        <v>279</v>
      </c>
    </row>
    <row r="141" s="29" customFormat="1" customHeight="1" spans="1:54">
      <c r="A141" s="51" t="s">
        <v>60</v>
      </c>
      <c r="B141" s="74">
        <v>18</v>
      </c>
      <c r="C141" s="53" t="s">
        <v>62</v>
      </c>
      <c r="D141" s="122">
        <v>43089</v>
      </c>
      <c r="E141" s="132">
        <v>43089.6666666667</v>
      </c>
      <c r="F141" s="123" t="s">
        <v>577</v>
      </c>
      <c r="G141" s="57">
        <f t="shared" si="47"/>
        <v>0.666666666700621</v>
      </c>
      <c r="H141" s="29">
        <v>67.39</v>
      </c>
      <c r="I141" s="29">
        <v>201.15</v>
      </c>
      <c r="J141" s="29">
        <v>74.92</v>
      </c>
      <c r="Q141" s="28" t="s">
        <v>64</v>
      </c>
      <c r="R141" s="29">
        <v>1000</v>
      </c>
      <c r="S141" s="29" t="s">
        <v>558</v>
      </c>
      <c r="T141" s="29">
        <v>28</v>
      </c>
      <c r="U141" s="29">
        <v>28</v>
      </c>
      <c r="V141" s="29">
        <v>60</v>
      </c>
      <c r="W141" s="29">
        <v>3200</v>
      </c>
      <c r="X141" s="29">
        <v>200</v>
      </c>
      <c r="Y141" s="81">
        <v>200</v>
      </c>
      <c r="Z141" s="81" t="s">
        <v>570</v>
      </c>
      <c r="AA141" s="29">
        <v>50</v>
      </c>
      <c r="AB141" s="29">
        <v>5</v>
      </c>
      <c r="AH141" s="100">
        <v>43090</v>
      </c>
      <c r="AI141" s="93" t="s">
        <v>68</v>
      </c>
      <c r="AJ141" s="94"/>
      <c r="AK141" s="29">
        <v>322.7</v>
      </c>
      <c r="AL141" s="29">
        <v>326.2</v>
      </c>
      <c r="AM141" s="28">
        <f t="shared" si="52"/>
        <v>3.5</v>
      </c>
      <c r="AN141" s="29">
        <v>292.6</v>
      </c>
      <c r="AO141" s="29">
        <v>311</v>
      </c>
      <c r="AP141" s="28">
        <f t="shared" si="53"/>
        <v>18.4</v>
      </c>
      <c r="AQ141" s="109">
        <f t="shared" si="54"/>
        <v>67.72</v>
      </c>
      <c r="AR141" s="110">
        <f t="shared" si="55"/>
        <v>279.2</v>
      </c>
      <c r="AS141" s="110">
        <v>68</v>
      </c>
      <c r="AT141" s="110">
        <v>67.5</v>
      </c>
      <c r="AU141" s="110">
        <v>67.6</v>
      </c>
      <c r="AV141" s="110">
        <v>68</v>
      </c>
      <c r="AW141" s="110">
        <v>67.5</v>
      </c>
      <c r="AX141" s="29">
        <v>276</v>
      </c>
      <c r="AY141" s="29">
        <v>279</v>
      </c>
      <c r="AZ141" s="29">
        <v>281</v>
      </c>
      <c r="BA141" s="29">
        <v>279</v>
      </c>
      <c r="BB141" s="29">
        <v>281</v>
      </c>
    </row>
    <row r="142" s="29" customFormat="1" customHeight="1" spans="1:54">
      <c r="A142" s="51" t="s">
        <v>60</v>
      </c>
      <c r="B142" s="74">
        <v>25</v>
      </c>
      <c r="C142" s="53" t="s">
        <v>62</v>
      </c>
      <c r="D142" s="122">
        <v>43089.7986111111</v>
      </c>
      <c r="E142" s="132">
        <v>43090.4652777778</v>
      </c>
      <c r="F142" s="123" t="s">
        <v>578</v>
      </c>
      <c r="G142" s="57">
        <f t="shared" si="47"/>
        <v>0.666666666700621</v>
      </c>
      <c r="H142" s="29">
        <v>67.65</v>
      </c>
      <c r="I142" s="29">
        <v>198.51</v>
      </c>
      <c r="J142" s="29">
        <v>71.56</v>
      </c>
      <c r="Q142" s="28" t="s">
        <v>64</v>
      </c>
      <c r="R142" s="29">
        <v>1000</v>
      </c>
      <c r="S142" s="29" t="s">
        <v>148</v>
      </c>
      <c r="T142" s="29">
        <v>28</v>
      </c>
      <c r="U142" s="29">
        <v>28.9</v>
      </c>
      <c r="V142" s="29">
        <v>60</v>
      </c>
      <c r="W142" s="29">
        <v>2200</v>
      </c>
      <c r="Z142" s="81" t="s">
        <v>579</v>
      </c>
      <c r="AB142" s="29">
        <v>5</v>
      </c>
      <c r="AC142" s="29">
        <v>4</v>
      </c>
      <c r="AH142" s="92">
        <v>43103</v>
      </c>
      <c r="AI142" s="93" t="s">
        <v>68</v>
      </c>
      <c r="AJ142" s="94"/>
      <c r="AK142" s="29">
        <v>328</v>
      </c>
      <c r="AL142" s="29">
        <v>331.6</v>
      </c>
      <c r="AM142" s="28">
        <f t="shared" si="52"/>
        <v>3.60000000000002</v>
      </c>
      <c r="AN142" s="29">
        <v>330.4</v>
      </c>
      <c r="AO142" s="29">
        <v>349.4</v>
      </c>
      <c r="AP142" s="28">
        <f t="shared" si="53"/>
        <v>19</v>
      </c>
      <c r="AQ142" s="29" t="s">
        <v>69</v>
      </c>
      <c r="AR142" s="110">
        <v>279</v>
      </c>
      <c r="AS142" s="29" t="s">
        <v>69</v>
      </c>
      <c r="AT142" s="29" t="s">
        <v>69</v>
      </c>
      <c r="AU142" s="29" t="s">
        <v>69</v>
      </c>
      <c r="AV142" s="29" t="s">
        <v>69</v>
      </c>
      <c r="AW142" s="29" t="s">
        <v>69</v>
      </c>
      <c r="AX142" s="110" t="s">
        <v>69</v>
      </c>
      <c r="AY142" s="110" t="s">
        <v>69</v>
      </c>
      <c r="AZ142" s="110" t="s">
        <v>69</v>
      </c>
      <c r="BA142" s="110" t="s">
        <v>69</v>
      </c>
      <c r="BB142" s="110" t="s">
        <v>69</v>
      </c>
    </row>
    <row r="143" s="30" customFormat="1" customHeight="1" spans="1:54">
      <c r="A143" s="51" t="s">
        <v>60</v>
      </c>
      <c r="B143" s="74">
        <v>34</v>
      </c>
      <c r="C143" s="30" t="s">
        <v>62</v>
      </c>
      <c r="D143" s="134">
        <v>43090.7916666667</v>
      </c>
      <c r="E143" s="63">
        <v>43091.4583333333</v>
      </c>
      <c r="F143" s="135" t="s">
        <v>580</v>
      </c>
      <c r="G143" s="65">
        <f t="shared" si="47"/>
        <v>0.666666666598758</v>
      </c>
      <c r="H143" s="30">
        <v>69.95</v>
      </c>
      <c r="I143" s="30">
        <v>196.33</v>
      </c>
      <c r="J143" s="30">
        <v>75.59</v>
      </c>
      <c r="Q143" s="34" t="s">
        <v>64</v>
      </c>
      <c r="R143" s="30">
        <v>1000</v>
      </c>
      <c r="S143" s="30" t="s">
        <v>581</v>
      </c>
      <c r="T143" s="30">
        <v>28</v>
      </c>
      <c r="U143" s="30">
        <v>29.3</v>
      </c>
      <c r="V143" s="30">
        <v>60</v>
      </c>
      <c r="W143" s="30">
        <v>2400</v>
      </c>
      <c r="Z143" s="30" t="s">
        <v>579</v>
      </c>
      <c r="AA143" s="30">
        <v>25</v>
      </c>
      <c r="AC143" s="30">
        <v>5</v>
      </c>
      <c r="AF143" s="30">
        <v>6</v>
      </c>
      <c r="AG143" s="30" t="s">
        <v>582</v>
      </c>
      <c r="AH143" s="92">
        <v>43103</v>
      </c>
      <c r="AI143" s="93" t="s">
        <v>68</v>
      </c>
      <c r="AJ143" s="167"/>
      <c r="AK143" s="30">
        <v>320.6</v>
      </c>
      <c r="AL143" s="30">
        <v>323.8</v>
      </c>
      <c r="AM143" s="34">
        <f t="shared" si="52"/>
        <v>3.19999999999999</v>
      </c>
      <c r="AN143" s="30">
        <v>281.8</v>
      </c>
      <c r="AO143" s="30">
        <v>301</v>
      </c>
      <c r="AP143" s="34">
        <f t="shared" si="53"/>
        <v>19.2</v>
      </c>
      <c r="AQ143" s="113">
        <f t="shared" si="54"/>
        <v>67.94</v>
      </c>
      <c r="AR143" s="112">
        <f t="shared" si="55"/>
        <v>280.6</v>
      </c>
      <c r="AS143" s="113">
        <v>68.1</v>
      </c>
      <c r="AT143" s="112">
        <v>68.3</v>
      </c>
      <c r="AU143" s="112">
        <v>67.9</v>
      </c>
      <c r="AV143" s="112">
        <v>68</v>
      </c>
      <c r="AW143" s="112">
        <v>67.4</v>
      </c>
      <c r="AX143" s="30">
        <v>286</v>
      </c>
      <c r="AY143" s="30">
        <v>287</v>
      </c>
      <c r="AZ143" s="30">
        <v>276</v>
      </c>
      <c r="BA143" s="30">
        <v>276</v>
      </c>
      <c r="BB143" s="30">
        <v>278</v>
      </c>
    </row>
    <row r="144" s="29" customFormat="1" customHeight="1" spans="1:54">
      <c r="A144" s="51" t="s">
        <v>60</v>
      </c>
      <c r="B144" s="74">
        <v>45</v>
      </c>
      <c r="C144" s="53" t="s">
        <v>62</v>
      </c>
      <c r="D144" s="122">
        <v>43092.9861111111</v>
      </c>
      <c r="E144" s="132">
        <v>43093.6527777778</v>
      </c>
      <c r="F144" s="123" t="s">
        <v>583</v>
      </c>
      <c r="G144" s="57">
        <f t="shared" si="47"/>
        <v>0.666666666700621</v>
      </c>
      <c r="H144" s="29">
        <v>67.19</v>
      </c>
      <c r="I144" s="29">
        <v>197.54</v>
      </c>
      <c r="J144" s="29">
        <v>75.21</v>
      </c>
      <c r="Q144" s="28" t="s">
        <v>64</v>
      </c>
      <c r="R144" s="29">
        <v>1000</v>
      </c>
      <c r="S144" s="29" t="s">
        <v>584</v>
      </c>
      <c r="T144" s="29">
        <v>28</v>
      </c>
      <c r="U144" s="29">
        <v>29</v>
      </c>
      <c r="V144" s="29">
        <v>60</v>
      </c>
      <c r="W144" s="29">
        <v>2200</v>
      </c>
      <c r="Y144" s="81">
        <v>200</v>
      </c>
      <c r="Z144" s="81" t="s">
        <v>579</v>
      </c>
      <c r="AA144" s="29">
        <v>15</v>
      </c>
      <c r="AH144" s="92">
        <v>43103</v>
      </c>
      <c r="AI144" s="93" t="s">
        <v>68</v>
      </c>
      <c r="AJ144" s="94"/>
      <c r="AK144" s="29">
        <v>329</v>
      </c>
      <c r="AL144" s="29">
        <v>332.7</v>
      </c>
      <c r="AM144" s="28">
        <f t="shared" si="52"/>
        <v>3.69999999999999</v>
      </c>
      <c r="AN144" s="29">
        <v>341.6</v>
      </c>
      <c r="AO144" s="29">
        <v>358.8</v>
      </c>
      <c r="AP144" s="28">
        <f t="shared" si="53"/>
        <v>17.2</v>
      </c>
      <c r="AQ144" s="109">
        <f t="shared" si="54"/>
        <v>67.64</v>
      </c>
      <c r="AR144" s="110">
        <f t="shared" si="55"/>
        <v>281</v>
      </c>
      <c r="AS144" s="110">
        <v>67.5</v>
      </c>
      <c r="AT144" s="110">
        <v>67.7</v>
      </c>
      <c r="AU144" s="110">
        <v>67.4</v>
      </c>
      <c r="AV144" s="110">
        <v>67.8</v>
      </c>
      <c r="AW144" s="110">
        <v>67.8</v>
      </c>
      <c r="AX144" s="29">
        <v>281</v>
      </c>
      <c r="AY144" s="29">
        <v>279</v>
      </c>
      <c r="AZ144" s="29">
        <v>281</v>
      </c>
      <c r="BA144" s="29">
        <v>282</v>
      </c>
      <c r="BB144" s="29">
        <v>282</v>
      </c>
    </row>
    <row r="145" s="29" customFormat="1" customHeight="1" spans="1:54">
      <c r="A145" s="51" t="s">
        <v>140</v>
      </c>
      <c r="B145" s="74">
        <v>2110</v>
      </c>
      <c r="C145" s="29" t="s">
        <v>142</v>
      </c>
      <c r="D145" s="122">
        <v>43096.7847222222</v>
      </c>
      <c r="E145" s="132">
        <v>43097.6597222222</v>
      </c>
      <c r="F145" s="123" t="s">
        <v>585</v>
      </c>
      <c r="G145" s="57">
        <f t="shared" si="47"/>
        <v>0.875</v>
      </c>
      <c r="H145" s="29">
        <v>66.42</v>
      </c>
      <c r="I145" s="29">
        <v>185.54</v>
      </c>
      <c r="J145" s="29">
        <v>76.01</v>
      </c>
      <c r="N145" s="29">
        <v>66.4</v>
      </c>
      <c r="O145" s="29">
        <v>206.61</v>
      </c>
      <c r="P145" s="29">
        <v>77.02</v>
      </c>
      <c r="Q145" s="28" t="s">
        <v>64</v>
      </c>
      <c r="R145" s="29">
        <v>600</v>
      </c>
      <c r="S145" s="29" t="s">
        <v>586</v>
      </c>
      <c r="T145" s="29">
        <v>28</v>
      </c>
      <c r="U145" s="29">
        <v>28</v>
      </c>
      <c r="V145" s="29">
        <v>60</v>
      </c>
      <c r="W145" s="29">
        <v>2200</v>
      </c>
      <c r="Z145" s="33" t="s">
        <v>587</v>
      </c>
      <c r="AA145" s="29">
        <v>15</v>
      </c>
      <c r="AB145" s="29">
        <v>5</v>
      </c>
      <c r="AG145" s="29" t="s">
        <v>582</v>
      </c>
      <c r="AH145" s="92">
        <v>43104</v>
      </c>
      <c r="AI145" s="93" t="s">
        <v>68</v>
      </c>
      <c r="AJ145" s="94"/>
      <c r="AK145" s="29">
        <v>211.9</v>
      </c>
      <c r="AL145" s="29">
        <v>216.7</v>
      </c>
      <c r="AM145" s="28">
        <f t="shared" si="52"/>
        <v>4.79999999999998</v>
      </c>
      <c r="AN145" s="29">
        <v>200.8</v>
      </c>
      <c r="AO145" s="29">
        <v>221.8</v>
      </c>
      <c r="AP145" s="28">
        <f t="shared" si="53"/>
        <v>21</v>
      </c>
      <c r="AQ145" s="109">
        <f t="shared" si="54"/>
        <v>68.12</v>
      </c>
      <c r="AR145" s="110">
        <f t="shared" si="55"/>
        <v>268.4</v>
      </c>
      <c r="AS145" s="110">
        <v>68.4</v>
      </c>
      <c r="AT145" s="110">
        <v>68.1</v>
      </c>
      <c r="AU145" s="110">
        <v>67.9</v>
      </c>
      <c r="AV145" s="110">
        <v>67.9</v>
      </c>
      <c r="AW145" s="110">
        <v>68.3</v>
      </c>
      <c r="AX145" s="29">
        <v>265</v>
      </c>
      <c r="AY145" s="29">
        <v>275</v>
      </c>
      <c r="AZ145" s="29">
        <v>265</v>
      </c>
      <c r="BA145" s="29">
        <v>262</v>
      </c>
      <c r="BB145" s="29">
        <v>275</v>
      </c>
    </row>
    <row r="146" s="29" customFormat="1" customHeight="1" spans="1:54">
      <c r="A146" s="51" t="s">
        <v>140</v>
      </c>
      <c r="B146" s="74">
        <v>2136</v>
      </c>
      <c r="C146" s="29" t="s">
        <v>142</v>
      </c>
      <c r="D146" s="122">
        <v>43097.7222222222</v>
      </c>
      <c r="E146" s="132">
        <v>43098.5972222222</v>
      </c>
      <c r="F146" s="123" t="s">
        <v>588</v>
      </c>
      <c r="G146" s="57">
        <f t="shared" si="47"/>
        <v>0.875</v>
      </c>
      <c r="H146" s="29">
        <v>65.57</v>
      </c>
      <c r="I146" s="29">
        <v>193.3</v>
      </c>
      <c r="J146" s="29">
        <v>70.34</v>
      </c>
      <c r="Q146" s="28" t="s">
        <v>64</v>
      </c>
      <c r="R146" s="29">
        <v>600</v>
      </c>
      <c r="S146" s="29" t="s">
        <v>589</v>
      </c>
      <c r="T146" s="29">
        <v>28</v>
      </c>
      <c r="U146" s="29">
        <v>28</v>
      </c>
      <c r="V146" s="29">
        <v>60</v>
      </c>
      <c r="W146" s="29">
        <v>2200</v>
      </c>
      <c r="X146" s="29">
        <v>200</v>
      </c>
      <c r="Z146" s="33" t="s">
        <v>590</v>
      </c>
      <c r="AA146" s="29">
        <v>25</v>
      </c>
      <c r="AB146" s="29">
        <v>10</v>
      </c>
      <c r="AC146" s="29">
        <v>2</v>
      </c>
      <c r="AG146" s="29" t="s">
        <v>582</v>
      </c>
      <c r="AH146" s="92">
        <v>43104</v>
      </c>
      <c r="AI146" s="93" t="s">
        <v>68</v>
      </c>
      <c r="AJ146" s="94"/>
      <c r="AK146" s="29">
        <v>211.4</v>
      </c>
      <c r="AL146" s="29">
        <v>215</v>
      </c>
      <c r="AM146" s="28">
        <f t="shared" si="52"/>
        <v>3.59999999999999</v>
      </c>
      <c r="AN146" s="29">
        <v>188</v>
      </c>
      <c r="AO146" s="29">
        <v>203</v>
      </c>
      <c r="AP146" s="28">
        <f t="shared" si="53"/>
        <v>15</v>
      </c>
      <c r="AQ146" s="109">
        <f t="shared" si="54"/>
        <v>68.24</v>
      </c>
      <c r="AR146" s="110">
        <f t="shared" si="55"/>
        <v>278.8</v>
      </c>
      <c r="AS146" s="110">
        <v>68.2</v>
      </c>
      <c r="AT146" s="110">
        <v>68.6</v>
      </c>
      <c r="AU146" s="110">
        <v>67.8</v>
      </c>
      <c r="AV146" s="110">
        <v>68.6</v>
      </c>
      <c r="AW146" s="110">
        <v>68</v>
      </c>
      <c r="AX146" s="29">
        <v>275</v>
      </c>
      <c r="AY146" s="29">
        <v>278</v>
      </c>
      <c r="AZ146" s="29">
        <v>281</v>
      </c>
      <c r="BA146" s="29">
        <v>279</v>
      </c>
      <c r="BB146" s="29">
        <v>281</v>
      </c>
    </row>
    <row r="147" s="29" customFormat="1" customHeight="1" spans="1:54">
      <c r="A147" s="51" t="s">
        <v>60</v>
      </c>
      <c r="B147" s="74">
        <v>24</v>
      </c>
      <c r="C147" s="53" t="s">
        <v>62</v>
      </c>
      <c r="D147" s="122">
        <v>43101.8541666667</v>
      </c>
      <c r="E147" s="132">
        <v>43102.5208333333</v>
      </c>
      <c r="F147" s="123" t="s">
        <v>591</v>
      </c>
      <c r="G147" s="57">
        <f t="shared" si="47"/>
        <v>0.666666666598758</v>
      </c>
      <c r="H147" s="33" t="s">
        <v>69</v>
      </c>
      <c r="I147" s="33" t="s">
        <v>69</v>
      </c>
      <c r="J147" s="33" t="s">
        <v>69</v>
      </c>
      <c r="Q147" s="28" t="s">
        <v>64</v>
      </c>
      <c r="R147" s="29">
        <v>1000</v>
      </c>
      <c r="S147" s="29" t="s">
        <v>409</v>
      </c>
      <c r="T147" s="29">
        <v>28</v>
      </c>
      <c r="U147" s="29">
        <v>28.3</v>
      </c>
      <c r="V147" s="29">
        <v>60</v>
      </c>
      <c r="W147" s="29">
        <v>2200</v>
      </c>
      <c r="X147" s="29">
        <v>300</v>
      </c>
      <c r="Y147" s="81">
        <v>300</v>
      </c>
      <c r="Z147" s="81" t="s">
        <v>561</v>
      </c>
      <c r="AA147" s="29">
        <v>5</v>
      </c>
      <c r="AB147" s="29">
        <v>5</v>
      </c>
      <c r="AC147" s="29">
        <v>5</v>
      </c>
      <c r="AH147" s="92">
        <v>43103</v>
      </c>
      <c r="AI147" s="93" t="s">
        <v>68</v>
      </c>
      <c r="AJ147" s="94"/>
      <c r="AK147" s="29">
        <v>321.4</v>
      </c>
      <c r="AL147" s="29">
        <v>325.1</v>
      </c>
      <c r="AM147" s="28">
        <f t="shared" si="52"/>
        <v>3.70000000000005</v>
      </c>
      <c r="AN147" s="29">
        <v>293</v>
      </c>
      <c r="AO147" s="29">
        <v>312</v>
      </c>
      <c r="AP147" s="28">
        <f t="shared" si="53"/>
        <v>19</v>
      </c>
      <c r="AQ147" s="109">
        <f t="shared" si="54"/>
        <v>66.38</v>
      </c>
      <c r="AR147" s="110">
        <f t="shared" si="55"/>
        <v>280.2</v>
      </c>
      <c r="AS147" s="111">
        <v>66.3</v>
      </c>
      <c r="AT147" s="111">
        <v>66.9</v>
      </c>
      <c r="AU147" s="111">
        <v>66</v>
      </c>
      <c r="AV147" s="111">
        <v>66.5</v>
      </c>
      <c r="AW147" s="111">
        <v>66.2</v>
      </c>
      <c r="AX147" s="29">
        <v>279</v>
      </c>
      <c r="AY147" s="29">
        <v>279</v>
      </c>
      <c r="AZ147" s="29">
        <v>282</v>
      </c>
      <c r="BA147" s="29">
        <v>282</v>
      </c>
      <c r="BB147" s="29">
        <v>279</v>
      </c>
    </row>
    <row r="148" s="29" customFormat="1" customHeight="1" spans="1:54">
      <c r="A148" s="51" t="s">
        <v>193</v>
      </c>
      <c r="B148" s="74" t="s">
        <v>592</v>
      </c>
      <c r="C148" s="29" t="s">
        <v>194</v>
      </c>
      <c r="D148" s="122">
        <v>43103.8194444444</v>
      </c>
      <c r="E148" s="132">
        <v>43104.6666666667</v>
      </c>
      <c r="F148" s="123" t="s">
        <v>593</v>
      </c>
      <c r="G148" s="57">
        <f t="shared" si="47"/>
        <v>0.847222222299024</v>
      </c>
      <c r="H148" s="29">
        <v>64.84</v>
      </c>
      <c r="I148" s="29">
        <v>206.13</v>
      </c>
      <c r="J148" s="29">
        <v>76.1</v>
      </c>
      <c r="Q148" s="28" t="s">
        <v>64</v>
      </c>
      <c r="R148" s="29">
        <v>800</v>
      </c>
      <c r="S148" s="29" t="s">
        <v>462</v>
      </c>
      <c r="T148" s="29">
        <v>28</v>
      </c>
      <c r="U148" s="29">
        <v>28</v>
      </c>
      <c r="V148" s="29">
        <v>40</v>
      </c>
      <c r="W148" s="29">
        <v>2300</v>
      </c>
      <c r="Y148" s="29">
        <v>100</v>
      </c>
      <c r="Z148" s="81" t="s">
        <v>594</v>
      </c>
      <c r="AA148" s="29">
        <v>25</v>
      </c>
      <c r="AB148" s="29">
        <v>5</v>
      </c>
      <c r="AC148" s="29">
        <v>5</v>
      </c>
      <c r="AG148" s="29" t="s">
        <v>595</v>
      </c>
      <c r="AH148" s="92">
        <v>43105</v>
      </c>
      <c r="AI148" s="93" t="s">
        <v>68</v>
      </c>
      <c r="AJ148" s="94" t="s">
        <v>596</v>
      </c>
      <c r="AK148" s="29">
        <v>270.6</v>
      </c>
      <c r="AL148" s="29">
        <v>274.6</v>
      </c>
      <c r="AM148" s="28">
        <f t="shared" si="52"/>
        <v>4</v>
      </c>
      <c r="AN148" s="29">
        <v>291.4</v>
      </c>
      <c r="AO148" s="29">
        <v>310.6</v>
      </c>
      <c r="AP148" s="28">
        <f t="shared" si="53"/>
        <v>19.2</v>
      </c>
      <c r="AQ148" s="109">
        <f t="shared" si="54"/>
        <v>67</v>
      </c>
      <c r="AR148" s="110">
        <f t="shared" si="55"/>
        <v>275</v>
      </c>
      <c r="AS148" s="110">
        <v>67.1</v>
      </c>
      <c r="AT148" s="110">
        <v>67.6</v>
      </c>
      <c r="AU148" s="110">
        <v>67.2</v>
      </c>
      <c r="AV148" s="110">
        <v>66.4</v>
      </c>
      <c r="AW148" s="110">
        <v>66.7</v>
      </c>
      <c r="AX148" s="29">
        <v>275</v>
      </c>
      <c r="AY148" s="29">
        <v>275</v>
      </c>
      <c r="AZ148" s="29">
        <v>276</v>
      </c>
      <c r="BA148" s="29">
        <v>274</v>
      </c>
      <c r="BB148" s="29">
        <v>275</v>
      </c>
    </row>
    <row r="149" s="29" customFormat="1" customHeight="1" spans="1:54">
      <c r="A149" s="51" t="s">
        <v>193</v>
      </c>
      <c r="B149" s="74" t="s">
        <v>597</v>
      </c>
      <c r="C149" s="29" t="s">
        <v>194</v>
      </c>
      <c r="D149" s="122">
        <v>43104.7708333333</v>
      </c>
      <c r="E149" s="132">
        <v>43105.6458333333</v>
      </c>
      <c r="F149" s="123" t="s">
        <v>598</v>
      </c>
      <c r="G149" s="57">
        <f t="shared" si="47"/>
        <v>0.875</v>
      </c>
      <c r="H149" s="29">
        <v>64.59</v>
      </c>
      <c r="I149" s="29">
        <v>195.49</v>
      </c>
      <c r="J149" s="29">
        <v>73.96</v>
      </c>
      <c r="Q149" s="28" t="s">
        <v>64</v>
      </c>
      <c r="R149" s="29">
        <v>800</v>
      </c>
      <c r="S149" s="29" t="s">
        <v>599</v>
      </c>
      <c r="T149" s="29">
        <v>28</v>
      </c>
      <c r="U149" s="29">
        <v>28</v>
      </c>
      <c r="V149" s="29">
        <v>40</v>
      </c>
      <c r="W149" s="29">
        <v>2400</v>
      </c>
      <c r="Z149" s="81" t="s">
        <v>594</v>
      </c>
      <c r="AA149" s="29">
        <v>25</v>
      </c>
      <c r="AB149" s="29">
        <v>10</v>
      </c>
      <c r="AC149" s="29">
        <v>3</v>
      </c>
      <c r="AG149" s="29" t="s">
        <v>582</v>
      </c>
      <c r="AH149" s="92">
        <v>43112</v>
      </c>
      <c r="AI149" s="93" t="s">
        <v>68</v>
      </c>
      <c r="AJ149" s="94"/>
      <c r="AK149" s="29">
        <v>272.2</v>
      </c>
      <c r="AL149" s="29">
        <v>275</v>
      </c>
      <c r="AM149" s="28">
        <f t="shared" si="52"/>
        <v>2.80000000000001</v>
      </c>
      <c r="AN149" s="29">
        <v>344.6</v>
      </c>
      <c r="AO149" s="29">
        <v>359</v>
      </c>
      <c r="AP149" s="28">
        <f t="shared" si="53"/>
        <v>14.4</v>
      </c>
      <c r="AQ149" s="109">
        <f t="shared" si="54"/>
        <v>68.9</v>
      </c>
      <c r="AR149" s="110">
        <f t="shared" si="55"/>
        <v>278.2</v>
      </c>
      <c r="AS149" s="110">
        <v>68.8</v>
      </c>
      <c r="AT149" s="110">
        <v>69.8</v>
      </c>
      <c r="AU149" s="110">
        <v>69.3</v>
      </c>
      <c r="AV149" s="110">
        <v>68.4</v>
      </c>
      <c r="AW149" s="110">
        <v>68.2</v>
      </c>
      <c r="AX149" s="29">
        <v>276</v>
      </c>
      <c r="AY149" s="29">
        <v>278</v>
      </c>
      <c r="AZ149" s="29">
        <v>275</v>
      </c>
      <c r="BA149" s="29">
        <v>281</v>
      </c>
      <c r="BB149" s="29">
        <v>281</v>
      </c>
    </row>
    <row r="150" s="29" customFormat="1" customHeight="1" spans="1:54">
      <c r="A150" s="51" t="s">
        <v>60</v>
      </c>
      <c r="B150" s="74">
        <v>7</v>
      </c>
      <c r="C150" s="53" t="s">
        <v>177</v>
      </c>
      <c r="D150" s="122">
        <v>43105.8333333333</v>
      </c>
      <c r="E150" s="132">
        <v>43106.5</v>
      </c>
      <c r="F150" s="123" t="s">
        <v>600</v>
      </c>
      <c r="G150" s="57">
        <f t="shared" si="47"/>
        <v>0.666666666700621</v>
      </c>
      <c r="H150" s="29">
        <v>63.41</v>
      </c>
      <c r="I150" s="29">
        <v>191.51</v>
      </c>
      <c r="J150" s="29">
        <v>76.43</v>
      </c>
      <c r="Q150" s="28" t="s">
        <v>64</v>
      </c>
      <c r="R150" s="29">
        <v>800</v>
      </c>
      <c r="S150" s="29" t="s">
        <v>601</v>
      </c>
      <c r="T150" s="29">
        <v>28</v>
      </c>
      <c r="U150" s="29">
        <v>28</v>
      </c>
      <c r="V150" s="29">
        <v>60</v>
      </c>
      <c r="W150" s="29">
        <v>2200</v>
      </c>
      <c r="X150" s="29">
        <v>200</v>
      </c>
      <c r="Z150" s="33" t="s">
        <v>602</v>
      </c>
      <c r="AA150" s="29">
        <v>10</v>
      </c>
      <c r="AC150" s="29">
        <v>5</v>
      </c>
      <c r="AH150" s="100">
        <v>43110</v>
      </c>
      <c r="AI150" s="93" t="s">
        <v>68</v>
      </c>
      <c r="AJ150" s="94"/>
      <c r="AK150" s="29">
        <v>270.9</v>
      </c>
      <c r="AL150" s="29">
        <v>274.45</v>
      </c>
      <c r="AM150" s="28">
        <f t="shared" si="52"/>
        <v>3.55000000000001</v>
      </c>
      <c r="AN150" s="29">
        <v>252.6</v>
      </c>
      <c r="AO150" s="29">
        <v>268.8</v>
      </c>
      <c r="AP150" s="28">
        <f t="shared" si="53"/>
        <v>16.2</v>
      </c>
      <c r="AQ150" s="109">
        <f t="shared" si="54"/>
        <v>67.56</v>
      </c>
      <c r="AR150" s="110">
        <f t="shared" si="55"/>
        <v>276.2</v>
      </c>
      <c r="AS150" s="110">
        <v>67.5</v>
      </c>
      <c r="AT150" s="110">
        <v>67.7</v>
      </c>
      <c r="AU150" s="110">
        <v>67.6</v>
      </c>
      <c r="AV150" s="110">
        <v>67.5</v>
      </c>
      <c r="AW150" s="110">
        <v>67.5</v>
      </c>
      <c r="AX150" s="29">
        <v>275</v>
      </c>
      <c r="AY150" s="29">
        <v>275</v>
      </c>
      <c r="AZ150" s="29">
        <v>275</v>
      </c>
      <c r="BA150" s="29">
        <v>278</v>
      </c>
      <c r="BB150" s="29">
        <v>278</v>
      </c>
    </row>
    <row r="151" s="29" customFormat="1" customHeight="1" spans="1:54">
      <c r="A151" s="51" t="s">
        <v>60</v>
      </c>
      <c r="B151" s="74">
        <v>40</v>
      </c>
      <c r="C151" s="53" t="s">
        <v>62</v>
      </c>
      <c r="D151" s="122">
        <v>43108.8194444444</v>
      </c>
      <c r="E151" s="132">
        <v>43109.4861111111</v>
      </c>
      <c r="F151" s="123" t="s">
        <v>603</v>
      </c>
      <c r="G151" s="57">
        <f t="shared" si="47"/>
        <v>0.666666666664241</v>
      </c>
      <c r="H151" s="29">
        <v>65.36</v>
      </c>
      <c r="I151" s="29">
        <v>210.94</v>
      </c>
      <c r="J151" s="29">
        <v>79.54</v>
      </c>
      <c r="Q151" s="28" t="s">
        <v>64</v>
      </c>
      <c r="R151" s="29">
        <v>1000</v>
      </c>
      <c r="S151" s="29" t="s">
        <v>604</v>
      </c>
      <c r="T151" s="29">
        <v>28</v>
      </c>
      <c r="U151" s="29">
        <v>28</v>
      </c>
      <c r="V151" s="29">
        <v>60</v>
      </c>
      <c r="W151" s="29"/>
      <c r="X151" s="29">
        <v>200</v>
      </c>
      <c r="Y151" s="81">
        <v>200</v>
      </c>
      <c r="Z151" s="81" t="s">
        <v>570</v>
      </c>
      <c r="AB151" s="29">
        <v>5</v>
      </c>
      <c r="AH151" s="100">
        <v>43110</v>
      </c>
      <c r="AI151" s="93" t="s">
        <v>68</v>
      </c>
      <c r="AJ151" s="187" t="s">
        <v>605</v>
      </c>
      <c r="AK151" s="29">
        <v>323.5</v>
      </c>
      <c r="AL151" s="29">
        <v>327.4</v>
      </c>
      <c r="AM151" s="28">
        <f t="shared" si="52"/>
        <v>3.89999999999998</v>
      </c>
      <c r="AN151" s="29">
        <v>308</v>
      </c>
      <c r="AO151" s="29">
        <v>328</v>
      </c>
      <c r="AP151" s="28">
        <f t="shared" si="53"/>
        <v>20</v>
      </c>
      <c r="AQ151" s="109">
        <f t="shared" si="54"/>
        <v>65.9</v>
      </c>
      <c r="AR151" s="110">
        <f t="shared" si="55"/>
        <v>277</v>
      </c>
      <c r="AS151" s="110">
        <v>65.4</v>
      </c>
      <c r="AT151" s="110">
        <v>66.6</v>
      </c>
      <c r="AU151" s="110">
        <v>67</v>
      </c>
      <c r="AV151" s="110">
        <v>64.9</v>
      </c>
      <c r="AW151" s="110">
        <v>65.6</v>
      </c>
      <c r="AX151" s="29">
        <v>276</v>
      </c>
      <c r="AY151" s="29">
        <v>276</v>
      </c>
      <c r="AZ151" s="29">
        <v>279</v>
      </c>
      <c r="BA151" s="29">
        <v>278</v>
      </c>
      <c r="BB151" s="29">
        <v>276</v>
      </c>
    </row>
    <row r="152" s="35" customFormat="1" customHeight="1" spans="1:49">
      <c r="A152" s="66" t="s">
        <v>128</v>
      </c>
      <c r="B152" s="67"/>
      <c r="C152" s="68"/>
      <c r="D152" s="68"/>
      <c r="E152" s="68"/>
      <c r="F152" s="69"/>
      <c r="G152" s="68"/>
      <c r="H152" s="68"/>
      <c r="I152" s="68"/>
      <c r="J152" s="68"/>
      <c r="AH152" s="102"/>
      <c r="AI152" s="93"/>
      <c r="AJ152" s="93"/>
      <c r="AQ152" s="115"/>
      <c r="AR152" s="116"/>
      <c r="AS152" s="116"/>
      <c r="AT152" s="116"/>
      <c r="AU152" s="116"/>
      <c r="AV152" s="116"/>
      <c r="AW152" s="116"/>
    </row>
    <row r="153" s="29" customFormat="1" customHeight="1" spans="1:54">
      <c r="A153" s="51" t="s">
        <v>60</v>
      </c>
      <c r="B153" s="74">
        <v>39</v>
      </c>
      <c r="C153" s="53" t="s">
        <v>62</v>
      </c>
      <c r="D153" s="122">
        <v>43111.8055555556</v>
      </c>
      <c r="E153" s="132">
        <v>43112.4722222222</v>
      </c>
      <c r="F153" s="123" t="s">
        <v>606</v>
      </c>
      <c r="G153" s="57">
        <f t="shared" ref="G153:G161" si="56">E153-D153</f>
        <v>0.666666666598758</v>
      </c>
      <c r="H153" s="29">
        <v>60.48</v>
      </c>
      <c r="I153" s="29">
        <v>183.46</v>
      </c>
      <c r="J153" s="29">
        <v>68.26</v>
      </c>
      <c r="K153" s="29">
        <v>2000</v>
      </c>
      <c r="L153" s="29">
        <v>16</v>
      </c>
      <c r="M153" s="29">
        <v>10</v>
      </c>
      <c r="N153" s="29">
        <v>66.44</v>
      </c>
      <c r="O153" s="29">
        <v>205.55</v>
      </c>
      <c r="P153" s="29">
        <v>76</v>
      </c>
      <c r="Q153" s="28" t="s">
        <v>64</v>
      </c>
      <c r="R153" s="29">
        <v>1000</v>
      </c>
      <c r="S153" s="29" t="s">
        <v>607</v>
      </c>
      <c r="T153" s="29">
        <v>28</v>
      </c>
      <c r="U153" s="29">
        <v>28</v>
      </c>
      <c r="V153" s="29">
        <v>60</v>
      </c>
      <c r="W153" s="29">
        <v>6000</v>
      </c>
      <c r="X153" s="81">
        <v>1800</v>
      </c>
      <c r="Y153" s="81">
        <v>1200</v>
      </c>
      <c r="Z153" s="81" t="s">
        <v>579</v>
      </c>
      <c r="AA153" s="29">
        <v>50</v>
      </c>
      <c r="AB153" s="29">
        <v>20</v>
      </c>
      <c r="AC153" s="29">
        <v>10</v>
      </c>
      <c r="AD153" s="29">
        <v>8</v>
      </c>
      <c r="AE153" s="29">
        <v>12</v>
      </c>
      <c r="AF153" s="29">
        <v>6</v>
      </c>
      <c r="AG153" s="29" t="s">
        <v>608</v>
      </c>
      <c r="AH153" s="92">
        <v>43126</v>
      </c>
      <c r="AI153" s="93" t="s">
        <v>68</v>
      </c>
      <c r="AJ153" s="94" t="s">
        <v>609</v>
      </c>
      <c r="AK153" s="29">
        <v>327.3</v>
      </c>
      <c r="AL153" s="29">
        <v>330.8</v>
      </c>
      <c r="AM153" s="28">
        <f t="shared" ref="AM153:AM161" si="57">AL153-AK153</f>
        <v>3.5</v>
      </c>
      <c r="AN153" s="29">
        <v>316.6</v>
      </c>
      <c r="AO153" s="29">
        <v>335.6</v>
      </c>
      <c r="AP153" s="28">
        <f t="shared" ref="AP153:AP161" si="58">AO153-AN153</f>
        <v>19</v>
      </c>
      <c r="AQ153" s="109">
        <f t="shared" ref="AQ153:AQ161" si="59">AVERAGE(AS153:AW153)</f>
        <v>69.84</v>
      </c>
      <c r="AR153" s="110">
        <f t="shared" ref="AR153:AR161" si="60">AVERAGE(AX153:BB153)</f>
        <v>276.2</v>
      </c>
      <c r="AS153" s="110">
        <v>69.7</v>
      </c>
      <c r="AT153" s="110">
        <v>69.8</v>
      </c>
      <c r="AU153" s="110">
        <v>69.9</v>
      </c>
      <c r="AV153" s="110">
        <v>69.9</v>
      </c>
      <c r="AW153" s="110">
        <v>69.9</v>
      </c>
      <c r="AX153" s="29">
        <v>276</v>
      </c>
      <c r="AY153" s="29">
        <v>276</v>
      </c>
      <c r="AZ153" s="29">
        <v>278</v>
      </c>
      <c r="BA153" s="29">
        <v>275</v>
      </c>
      <c r="BB153" s="29">
        <v>276</v>
      </c>
    </row>
    <row r="154" s="29" customFormat="1" customHeight="1" spans="1:54">
      <c r="A154" s="51" t="s">
        <v>140</v>
      </c>
      <c r="B154" s="74">
        <v>2113</v>
      </c>
      <c r="C154" s="29" t="s">
        <v>142</v>
      </c>
      <c r="D154" s="122">
        <v>43112.7916666667</v>
      </c>
      <c r="E154" s="132">
        <v>43113.6666666667</v>
      </c>
      <c r="F154" s="123" t="s">
        <v>610</v>
      </c>
      <c r="G154" s="57">
        <f t="shared" si="56"/>
        <v>0.875</v>
      </c>
      <c r="H154" s="29">
        <v>63.09</v>
      </c>
      <c r="I154" s="29">
        <v>204.96</v>
      </c>
      <c r="J154" s="29">
        <v>73.37</v>
      </c>
      <c r="Q154" s="28" t="s">
        <v>64</v>
      </c>
      <c r="R154" s="29">
        <v>600</v>
      </c>
      <c r="S154" s="29" t="s">
        <v>611</v>
      </c>
      <c r="T154" s="29">
        <v>28</v>
      </c>
      <c r="U154" s="29">
        <v>28</v>
      </c>
      <c r="V154" s="29">
        <v>60</v>
      </c>
      <c r="W154" s="29">
        <v>2400</v>
      </c>
      <c r="Z154" s="33" t="s">
        <v>590</v>
      </c>
      <c r="AA154" s="29">
        <v>25</v>
      </c>
      <c r="AB154" s="29">
        <v>5</v>
      </c>
      <c r="AC154" s="29">
        <v>5</v>
      </c>
      <c r="AG154" s="29" t="s">
        <v>582</v>
      </c>
      <c r="AH154" s="100">
        <v>43115</v>
      </c>
      <c r="AI154" s="93" t="s">
        <v>68</v>
      </c>
      <c r="AJ154" s="94"/>
      <c r="AK154" s="29">
        <v>209.2</v>
      </c>
      <c r="AL154" s="29">
        <v>213.3</v>
      </c>
      <c r="AM154" s="28">
        <f t="shared" si="57"/>
        <v>4.10000000000002</v>
      </c>
      <c r="AN154" s="29">
        <v>183.8</v>
      </c>
      <c r="AO154" s="29">
        <v>198.8</v>
      </c>
      <c r="AP154" s="28">
        <f t="shared" si="58"/>
        <v>15</v>
      </c>
      <c r="AQ154" s="109">
        <f t="shared" si="59"/>
        <v>69</v>
      </c>
      <c r="AR154" s="110">
        <f t="shared" si="60"/>
        <v>273.8</v>
      </c>
      <c r="AS154" s="110">
        <v>68.6</v>
      </c>
      <c r="AT154" s="110">
        <v>68.8</v>
      </c>
      <c r="AU154" s="110">
        <v>69.1</v>
      </c>
      <c r="AV154" s="110">
        <v>69.1</v>
      </c>
      <c r="AW154" s="110">
        <v>69.4</v>
      </c>
      <c r="AX154" s="29">
        <v>279</v>
      </c>
      <c r="AY154" s="29">
        <v>271</v>
      </c>
      <c r="AZ154" s="29">
        <v>271</v>
      </c>
      <c r="BA154" s="29">
        <v>275</v>
      </c>
      <c r="BB154" s="29">
        <v>273</v>
      </c>
    </row>
    <row r="155" s="29" customFormat="1" customHeight="1" spans="1:54">
      <c r="A155" s="51" t="s">
        <v>415</v>
      </c>
      <c r="B155" s="74" t="s">
        <v>612</v>
      </c>
      <c r="C155" s="29" t="s">
        <v>532</v>
      </c>
      <c r="D155" s="122">
        <v>43115.7361111111</v>
      </c>
      <c r="E155" s="132">
        <v>43116.7361111111</v>
      </c>
      <c r="F155" s="123" t="s">
        <v>613</v>
      </c>
      <c r="G155" s="57">
        <f t="shared" si="56"/>
        <v>1</v>
      </c>
      <c r="H155" s="29">
        <v>62.46</v>
      </c>
      <c r="I155" s="29">
        <v>209.97</v>
      </c>
      <c r="J155" s="29">
        <v>68.87</v>
      </c>
      <c r="Q155" s="28" t="s">
        <v>64</v>
      </c>
      <c r="R155" s="33">
        <v>400</v>
      </c>
      <c r="S155" s="29" t="s">
        <v>614</v>
      </c>
      <c r="T155" s="29">
        <v>28</v>
      </c>
      <c r="U155" s="29">
        <v>28</v>
      </c>
      <c r="V155" s="29">
        <v>60</v>
      </c>
      <c r="W155" s="29">
        <v>2200</v>
      </c>
      <c r="X155" s="29">
        <v>200</v>
      </c>
      <c r="Y155" s="81">
        <v>200</v>
      </c>
      <c r="Z155" s="33" t="s">
        <v>615</v>
      </c>
      <c r="AB155" s="29">
        <v>10</v>
      </c>
      <c r="AC155" s="29">
        <v>5</v>
      </c>
      <c r="AG155" s="29" t="s">
        <v>582</v>
      </c>
      <c r="AH155" s="92">
        <v>43118</v>
      </c>
      <c r="AI155" s="93" t="s">
        <v>68</v>
      </c>
      <c r="AJ155" s="94" t="s">
        <v>616</v>
      </c>
      <c r="AK155" s="29">
        <v>180.4</v>
      </c>
      <c r="AL155" s="29">
        <v>185.5</v>
      </c>
      <c r="AM155" s="28">
        <f t="shared" si="57"/>
        <v>5.09999999999999</v>
      </c>
      <c r="AN155" s="29">
        <v>133.8</v>
      </c>
      <c r="AO155" s="29">
        <v>145.2</v>
      </c>
      <c r="AP155" s="28">
        <f t="shared" si="58"/>
        <v>11.4</v>
      </c>
      <c r="AQ155" s="109">
        <f t="shared" si="59"/>
        <v>70.5</v>
      </c>
      <c r="AR155" s="110">
        <f t="shared" si="60"/>
        <v>274.2</v>
      </c>
      <c r="AS155" s="110">
        <v>69.6</v>
      </c>
      <c r="AT155" s="110">
        <v>70.2</v>
      </c>
      <c r="AU155" s="110">
        <v>71.1</v>
      </c>
      <c r="AV155" s="110">
        <v>70.3</v>
      </c>
      <c r="AW155" s="110">
        <v>71.3</v>
      </c>
      <c r="AX155" s="29">
        <v>275</v>
      </c>
      <c r="AY155" s="29">
        <v>275</v>
      </c>
      <c r="AZ155" s="29">
        <v>273</v>
      </c>
      <c r="BA155" s="29">
        <v>273</v>
      </c>
      <c r="BB155" s="29">
        <v>275</v>
      </c>
    </row>
    <row r="156" s="29" customFormat="1" customHeight="1" spans="1:54">
      <c r="A156" s="51" t="s">
        <v>415</v>
      </c>
      <c r="B156" s="74" t="s">
        <v>617</v>
      </c>
      <c r="C156" s="29" t="s">
        <v>417</v>
      </c>
      <c r="D156" s="122">
        <v>43116.7708333333</v>
      </c>
      <c r="E156" s="132">
        <v>43117.7916666667</v>
      </c>
      <c r="F156" s="123" t="s">
        <v>618</v>
      </c>
      <c r="G156" s="57">
        <f t="shared" si="56"/>
        <v>1.02083333340124</v>
      </c>
      <c r="H156" s="29">
        <v>62.56</v>
      </c>
      <c r="I156" s="29">
        <v>208.98</v>
      </c>
      <c r="J156" s="29">
        <v>65.46</v>
      </c>
      <c r="M156" s="29">
        <v>14</v>
      </c>
      <c r="Q156" s="28" t="s">
        <v>64</v>
      </c>
      <c r="R156" s="33">
        <v>500</v>
      </c>
      <c r="S156" s="29" t="s">
        <v>619</v>
      </c>
      <c r="T156" s="29">
        <v>28</v>
      </c>
      <c r="U156" s="29">
        <v>28</v>
      </c>
      <c r="V156" s="29">
        <v>60</v>
      </c>
      <c r="W156" s="29">
        <v>1600</v>
      </c>
      <c r="X156" s="29">
        <v>200</v>
      </c>
      <c r="Y156" s="29">
        <v>100</v>
      </c>
      <c r="Z156" s="33" t="s">
        <v>620</v>
      </c>
      <c r="AA156" s="29">
        <v>25</v>
      </c>
      <c r="AB156" s="29">
        <v>5</v>
      </c>
      <c r="AG156" s="29" t="s">
        <v>621</v>
      </c>
      <c r="AH156" s="92">
        <v>43118</v>
      </c>
      <c r="AI156" s="93" t="s">
        <v>68</v>
      </c>
      <c r="AJ156" s="94" t="s">
        <v>622</v>
      </c>
      <c r="AK156" s="29">
        <v>220.2</v>
      </c>
      <c r="AL156" s="29">
        <v>225.2</v>
      </c>
      <c r="AM156" s="28">
        <f t="shared" si="57"/>
        <v>5</v>
      </c>
      <c r="AN156" s="29">
        <v>162.4</v>
      </c>
      <c r="AO156" s="29">
        <v>177.2</v>
      </c>
      <c r="AP156" s="28">
        <f t="shared" si="58"/>
        <v>14.8</v>
      </c>
      <c r="AQ156" s="109">
        <f t="shared" si="59"/>
        <v>69.66</v>
      </c>
      <c r="AR156" s="110">
        <f t="shared" si="60"/>
        <v>270.4</v>
      </c>
      <c r="AS156" s="110">
        <v>69.5</v>
      </c>
      <c r="AT156" s="110">
        <v>69.5</v>
      </c>
      <c r="AU156" s="110">
        <v>69.7</v>
      </c>
      <c r="AV156" s="110">
        <v>69.9</v>
      </c>
      <c r="AW156" s="110">
        <v>69.7</v>
      </c>
      <c r="AX156" s="29">
        <v>265</v>
      </c>
      <c r="AY156" s="29">
        <v>276</v>
      </c>
      <c r="AZ156" s="29">
        <v>276</v>
      </c>
      <c r="BA156" s="29">
        <v>259</v>
      </c>
      <c r="BB156" s="29">
        <v>276</v>
      </c>
    </row>
    <row r="157" s="29" customFormat="1" customHeight="1" spans="1:54">
      <c r="A157" s="51" t="s">
        <v>415</v>
      </c>
      <c r="B157" s="74" t="s">
        <v>623</v>
      </c>
      <c r="C157" s="29" t="s">
        <v>417</v>
      </c>
      <c r="D157" s="122">
        <v>43117.8333333333</v>
      </c>
      <c r="E157" s="132">
        <v>43118.8333333333</v>
      </c>
      <c r="F157" s="123" t="s">
        <v>624</v>
      </c>
      <c r="G157" s="57">
        <f t="shared" si="56"/>
        <v>1</v>
      </c>
      <c r="H157" s="29">
        <v>62.77</v>
      </c>
      <c r="I157" s="29">
        <v>206.92</v>
      </c>
      <c r="J157" s="29">
        <v>75.67</v>
      </c>
      <c r="Q157" s="28" t="s">
        <v>64</v>
      </c>
      <c r="R157" s="33">
        <v>500</v>
      </c>
      <c r="S157" s="29" t="s">
        <v>625</v>
      </c>
      <c r="T157" s="29">
        <v>28</v>
      </c>
      <c r="U157" s="29">
        <v>28</v>
      </c>
      <c r="V157" s="29">
        <v>60</v>
      </c>
      <c r="W157" s="29">
        <v>2200</v>
      </c>
      <c r="X157" s="29">
        <v>100</v>
      </c>
      <c r="Y157" s="29">
        <v>200</v>
      </c>
      <c r="Z157" s="33" t="s">
        <v>626</v>
      </c>
      <c r="AA157" s="29">
        <v>15</v>
      </c>
      <c r="AB157" s="29">
        <v>5</v>
      </c>
      <c r="AG157" s="29" t="s">
        <v>627</v>
      </c>
      <c r="AH157" s="92">
        <v>43118</v>
      </c>
      <c r="AI157" s="93" t="s">
        <v>68</v>
      </c>
      <c r="AJ157" s="94"/>
      <c r="AK157" s="29">
        <v>220.3</v>
      </c>
      <c r="AL157" s="29">
        <v>224.4</v>
      </c>
      <c r="AM157" s="28">
        <f t="shared" si="57"/>
        <v>4.09999999999999</v>
      </c>
      <c r="AN157" s="29">
        <v>153.8</v>
      </c>
      <c r="AO157" s="29">
        <v>168.4</v>
      </c>
      <c r="AP157" s="28">
        <f t="shared" si="58"/>
        <v>14.6</v>
      </c>
      <c r="AQ157" s="109">
        <f t="shared" si="59"/>
        <v>68.26</v>
      </c>
      <c r="AR157" s="110">
        <f t="shared" si="60"/>
        <v>276.8</v>
      </c>
      <c r="AS157" s="110">
        <v>67.1</v>
      </c>
      <c r="AT157" s="110">
        <v>68.8</v>
      </c>
      <c r="AU157" s="110">
        <v>68.1</v>
      </c>
      <c r="AV157" s="110">
        <v>68.3</v>
      </c>
      <c r="AW157" s="110">
        <v>69</v>
      </c>
      <c r="AX157" s="29">
        <v>276</v>
      </c>
      <c r="AY157" s="29">
        <v>278</v>
      </c>
      <c r="AZ157" s="29">
        <v>278</v>
      </c>
      <c r="BA157" s="29">
        <v>276</v>
      </c>
      <c r="BB157" s="29">
        <v>276</v>
      </c>
    </row>
    <row r="158" s="29" customFormat="1" customHeight="1" spans="1:54">
      <c r="A158" s="51" t="s">
        <v>60</v>
      </c>
      <c r="B158" s="74">
        <v>23</v>
      </c>
      <c r="C158" s="53" t="s">
        <v>62</v>
      </c>
      <c r="D158" s="122">
        <v>43124.8194444444</v>
      </c>
      <c r="E158" s="132">
        <v>43125.4861111111</v>
      </c>
      <c r="F158" s="123" t="s">
        <v>628</v>
      </c>
      <c r="G158" s="57">
        <f t="shared" si="56"/>
        <v>0.666666666700621</v>
      </c>
      <c r="H158" s="29">
        <v>61.95</v>
      </c>
      <c r="I158" s="29">
        <v>209.55</v>
      </c>
      <c r="J158" s="29">
        <v>72.32</v>
      </c>
      <c r="K158" s="29">
        <v>1000</v>
      </c>
      <c r="Q158" s="28" t="s">
        <v>64</v>
      </c>
      <c r="R158" s="29">
        <v>1000</v>
      </c>
      <c r="S158" s="29" t="s">
        <v>629</v>
      </c>
      <c r="T158" s="29">
        <v>28</v>
      </c>
      <c r="U158" s="29">
        <v>30.2</v>
      </c>
      <c r="V158" s="29">
        <v>60</v>
      </c>
      <c r="W158" s="29">
        <v>2000</v>
      </c>
      <c r="X158" s="29">
        <v>200</v>
      </c>
      <c r="Y158" s="29">
        <v>300</v>
      </c>
      <c r="Z158" s="81" t="s">
        <v>579</v>
      </c>
      <c r="AB158" s="29">
        <v>5</v>
      </c>
      <c r="AC158" s="29">
        <v>16</v>
      </c>
      <c r="AG158" s="29" t="s">
        <v>582</v>
      </c>
      <c r="AH158" s="92">
        <v>43126</v>
      </c>
      <c r="AI158" s="93" t="s">
        <v>68</v>
      </c>
      <c r="AJ158" s="94" t="s">
        <v>630</v>
      </c>
      <c r="AK158" s="29">
        <v>324.4</v>
      </c>
      <c r="AL158" s="29">
        <v>328</v>
      </c>
      <c r="AM158" s="28">
        <f t="shared" si="57"/>
        <v>3.60000000000002</v>
      </c>
      <c r="AN158" s="29">
        <v>317.8</v>
      </c>
      <c r="AO158" s="29">
        <v>337.6</v>
      </c>
      <c r="AP158" s="28">
        <f t="shared" si="58"/>
        <v>19.8</v>
      </c>
      <c r="AQ158" s="109">
        <f t="shared" si="59"/>
        <v>67.8</v>
      </c>
      <c r="AR158" s="110">
        <f t="shared" si="60"/>
        <v>279.4</v>
      </c>
      <c r="AS158" s="110">
        <v>67.8</v>
      </c>
      <c r="AT158" s="110">
        <v>67.9</v>
      </c>
      <c r="AU158" s="110">
        <v>68.2</v>
      </c>
      <c r="AV158" s="110">
        <v>67.9</v>
      </c>
      <c r="AW158" s="110">
        <v>67.2</v>
      </c>
      <c r="AX158" s="29">
        <v>278</v>
      </c>
      <c r="AY158" s="29">
        <v>278</v>
      </c>
      <c r="AZ158" s="29">
        <v>279</v>
      </c>
      <c r="BA158" s="29">
        <v>281</v>
      </c>
      <c r="BB158" s="29">
        <v>281</v>
      </c>
    </row>
    <row r="159" s="29" customFormat="1" customHeight="1" spans="1:54">
      <c r="A159" s="51" t="s">
        <v>193</v>
      </c>
      <c r="B159" s="74" t="s">
        <v>592</v>
      </c>
      <c r="C159" s="29" t="s">
        <v>194</v>
      </c>
      <c r="D159" s="122">
        <v>43125.7083333333</v>
      </c>
      <c r="E159" s="132">
        <v>43126.5833333333</v>
      </c>
      <c r="F159" s="123" t="s">
        <v>631</v>
      </c>
      <c r="G159" s="57">
        <f t="shared" si="56"/>
        <v>0.875</v>
      </c>
      <c r="H159" s="29">
        <v>65.2</v>
      </c>
      <c r="I159" s="29">
        <v>208.38</v>
      </c>
      <c r="J159" s="29">
        <v>76.36</v>
      </c>
      <c r="Q159" s="28" t="s">
        <v>64</v>
      </c>
      <c r="R159" s="29">
        <v>800</v>
      </c>
      <c r="S159" s="29" t="s">
        <v>632</v>
      </c>
      <c r="T159" s="29">
        <v>28</v>
      </c>
      <c r="U159" s="29">
        <v>28</v>
      </c>
      <c r="V159" s="29">
        <v>60</v>
      </c>
      <c r="W159" s="29">
        <v>2200</v>
      </c>
      <c r="Z159" s="81" t="s">
        <v>594</v>
      </c>
      <c r="AA159" s="29">
        <v>25</v>
      </c>
      <c r="AB159" s="29">
        <v>5</v>
      </c>
      <c r="AC159" s="29">
        <v>4</v>
      </c>
      <c r="AG159" s="29" t="s">
        <v>582</v>
      </c>
      <c r="AH159" s="92">
        <v>43126</v>
      </c>
      <c r="AI159" s="93" t="s">
        <v>68</v>
      </c>
      <c r="AJ159" s="94" t="s">
        <v>633</v>
      </c>
      <c r="AK159" s="29">
        <v>270.9</v>
      </c>
      <c r="AL159" s="29">
        <v>275.6</v>
      </c>
      <c r="AM159" s="28">
        <f t="shared" si="57"/>
        <v>4.70000000000005</v>
      </c>
      <c r="AN159" s="29">
        <v>293.4</v>
      </c>
      <c r="AO159" s="29">
        <v>313.4</v>
      </c>
      <c r="AP159" s="28">
        <f t="shared" si="58"/>
        <v>20</v>
      </c>
      <c r="AQ159" s="109">
        <f t="shared" si="59"/>
        <v>67.26</v>
      </c>
      <c r="AR159" s="110">
        <f t="shared" si="60"/>
        <v>276.6</v>
      </c>
      <c r="AS159" s="110">
        <v>67.2</v>
      </c>
      <c r="AT159" s="110">
        <v>67.1</v>
      </c>
      <c r="AU159" s="110">
        <v>67.3</v>
      </c>
      <c r="AV159" s="110">
        <v>67.6</v>
      </c>
      <c r="AW159" s="110">
        <v>67.1</v>
      </c>
      <c r="AX159" s="29">
        <v>276</v>
      </c>
      <c r="AY159" s="29">
        <v>278</v>
      </c>
      <c r="AZ159" s="29">
        <v>276</v>
      </c>
      <c r="BA159" s="29">
        <v>278</v>
      </c>
      <c r="BB159" s="29">
        <v>275</v>
      </c>
    </row>
    <row r="160" s="29" customFormat="1" customHeight="1" spans="1:54">
      <c r="A160" s="81" t="s">
        <v>60</v>
      </c>
      <c r="B160" s="185">
        <v>33</v>
      </c>
      <c r="C160" s="53" t="s">
        <v>62</v>
      </c>
      <c r="D160" s="122">
        <v>43126.9027777778</v>
      </c>
      <c r="E160" s="132">
        <v>43127.5694444444</v>
      </c>
      <c r="F160" s="123" t="s">
        <v>634</v>
      </c>
      <c r="G160" s="57">
        <f t="shared" si="56"/>
        <v>0.666666666664241</v>
      </c>
      <c r="H160" s="29">
        <v>65.49</v>
      </c>
      <c r="I160" s="29">
        <v>205.79</v>
      </c>
      <c r="J160" s="29">
        <v>74.68</v>
      </c>
      <c r="Q160" s="28" t="s">
        <v>64</v>
      </c>
      <c r="R160" s="29">
        <v>1000</v>
      </c>
      <c r="S160" s="29" t="s">
        <v>635</v>
      </c>
      <c r="T160" s="29">
        <v>28</v>
      </c>
      <c r="U160" s="29">
        <v>30.6</v>
      </c>
      <c r="V160" s="29">
        <v>60</v>
      </c>
      <c r="W160" s="29">
        <v>2600</v>
      </c>
      <c r="Y160" s="29">
        <v>100</v>
      </c>
      <c r="Z160" s="81" t="s">
        <v>579</v>
      </c>
      <c r="AA160" s="29">
        <v>20</v>
      </c>
      <c r="AB160" s="29">
        <v>5</v>
      </c>
      <c r="AC160" s="29">
        <v>4</v>
      </c>
      <c r="AG160" s="29" t="s">
        <v>636</v>
      </c>
      <c r="AH160" s="188"/>
      <c r="AI160" s="93" t="s">
        <v>68</v>
      </c>
      <c r="AJ160" s="94" t="s">
        <v>637</v>
      </c>
      <c r="AK160" s="29">
        <v>320.3</v>
      </c>
      <c r="AL160" s="29">
        <v>324.3</v>
      </c>
      <c r="AM160" s="28">
        <f t="shared" si="57"/>
        <v>4</v>
      </c>
      <c r="AN160" s="29">
        <v>269.4</v>
      </c>
      <c r="AO160" s="29">
        <v>288.4</v>
      </c>
      <c r="AP160" s="28">
        <f t="shared" si="58"/>
        <v>19</v>
      </c>
      <c r="AQ160" s="109">
        <f t="shared" si="59"/>
        <v>66.94</v>
      </c>
      <c r="AR160" s="110">
        <f t="shared" si="60"/>
        <v>283.2</v>
      </c>
      <c r="AS160" s="110">
        <v>66.3</v>
      </c>
      <c r="AT160" s="110">
        <v>66.1</v>
      </c>
      <c r="AU160" s="110">
        <v>68.3</v>
      </c>
      <c r="AV160" s="110">
        <v>65.9</v>
      </c>
      <c r="AW160" s="110">
        <v>68.1</v>
      </c>
      <c r="AX160" s="29">
        <v>286</v>
      </c>
      <c r="AY160" s="29">
        <v>293</v>
      </c>
      <c r="AZ160" s="29">
        <v>278</v>
      </c>
      <c r="BA160" s="29">
        <v>278</v>
      </c>
      <c r="BB160" s="29">
        <v>281</v>
      </c>
    </row>
    <row r="161" s="29" customFormat="1" customHeight="1" spans="1:54">
      <c r="A161" s="81" t="s">
        <v>60</v>
      </c>
      <c r="B161" s="185">
        <v>30</v>
      </c>
      <c r="C161" s="30" t="s">
        <v>62</v>
      </c>
      <c r="D161" s="134">
        <v>43128.6944444444</v>
      </c>
      <c r="E161" s="63">
        <v>43129.5277777778</v>
      </c>
      <c r="F161" s="135" t="s">
        <v>638</v>
      </c>
      <c r="G161" s="65">
        <f t="shared" si="56"/>
        <v>0.833333333335759</v>
      </c>
      <c r="H161" s="30">
        <v>64.08</v>
      </c>
      <c r="I161" s="30">
        <v>203.3</v>
      </c>
      <c r="J161" s="30">
        <v>76.52</v>
      </c>
      <c r="K161" s="30"/>
      <c r="L161" s="30"/>
      <c r="M161" s="30"/>
      <c r="N161" s="30"/>
      <c r="O161" s="30"/>
      <c r="P161" s="30"/>
      <c r="Q161" s="34" t="s">
        <v>64</v>
      </c>
      <c r="R161" s="30">
        <v>800</v>
      </c>
      <c r="S161" s="30" t="s">
        <v>639</v>
      </c>
      <c r="T161" s="30">
        <v>28</v>
      </c>
      <c r="U161" s="30">
        <v>28</v>
      </c>
      <c r="V161" s="30">
        <v>60</v>
      </c>
      <c r="W161" s="30">
        <v>2400</v>
      </c>
      <c r="X161" s="30"/>
      <c r="Y161" s="30">
        <v>100</v>
      </c>
      <c r="Z161" s="30" t="s">
        <v>640</v>
      </c>
      <c r="AA161" s="30">
        <v>15</v>
      </c>
      <c r="AB161" s="30">
        <v>5</v>
      </c>
      <c r="AC161" s="30">
        <v>24</v>
      </c>
      <c r="AD161" s="30"/>
      <c r="AE161" s="30"/>
      <c r="AF161" s="30">
        <v>6</v>
      </c>
      <c r="AG161" s="84" t="s">
        <v>641</v>
      </c>
      <c r="AH161" s="188"/>
      <c r="AI161" s="93" t="s">
        <v>68</v>
      </c>
      <c r="AJ161" s="94"/>
      <c r="AK161" s="29">
        <v>328</v>
      </c>
      <c r="AL161" s="29">
        <v>331.6</v>
      </c>
      <c r="AM161" s="28">
        <f t="shared" si="57"/>
        <v>3.60000000000002</v>
      </c>
      <c r="AN161" s="29">
        <v>341.8</v>
      </c>
      <c r="AO161" s="29">
        <v>358.8</v>
      </c>
      <c r="AP161" s="28">
        <f t="shared" si="58"/>
        <v>17</v>
      </c>
      <c r="AQ161" s="109">
        <f t="shared" si="59"/>
        <v>68.96</v>
      </c>
      <c r="AR161" s="110">
        <f t="shared" si="60"/>
        <v>275.4</v>
      </c>
      <c r="AS161" s="110">
        <v>69</v>
      </c>
      <c r="AT161" s="110">
        <v>69.1</v>
      </c>
      <c r="AU161" s="110">
        <v>68.8</v>
      </c>
      <c r="AV161" s="110">
        <v>69.1</v>
      </c>
      <c r="AW161" s="110">
        <v>68.8</v>
      </c>
      <c r="AX161" s="29">
        <v>275</v>
      </c>
      <c r="AY161" s="29">
        <v>275</v>
      </c>
      <c r="AZ161" s="29">
        <v>276</v>
      </c>
      <c r="BA161" s="29">
        <v>275</v>
      </c>
      <c r="BB161" s="29">
        <v>276</v>
      </c>
    </row>
    <row r="162" s="29" customFormat="1" customHeight="1" spans="2:49">
      <c r="B162" s="185"/>
      <c r="D162" s="122"/>
      <c r="E162" s="132"/>
      <c r="F162" s="123"/>
      <c r="G162" s="186"/>
      <c r="AA162" s="29">
        <v>25</v>
      </c>
      <c r="AB162" s="29">
        <v>5</v>
      </c>
      <c r="AH162" s="188"/>
      <c r="AI162" s="94"/>
      <c r="AJ162" s="94"/>
      <c r="AQ162" s="109"/>
      <c r="AR162" s="110"/>
      <c r="AS162" s="110"/>
      <c r="AT162" s="110"/>
      <c r="AU162" s="110"/>
      <c r="AV162" s="110"/>
      <c r="AW162" s="110"/>
    </row>
    <row r="163" s="29" customFormat="1" customHeight="1" spans="2:49">
      <c r="B163" s="185"/>
      <c r="D163" s="122"/>
      <c r="E163" s="132"/>
      <c r="F163" s="123"/>
      <c r="G163" s="186"/>
      <c r="AH163" s="188"/>
      <c r="AI163" s="94"/>
      <c r="AJ163" s="94"/>
      <c r="AQ163" s="109"/>
      <c r="AR163" s="110"/>
      <c r="AS163" s="110"/>
      <c r="AT163" s="110"/>
      <c r="AU163" s="110"/>
      <c r="AV163" s="110"/>
      <c r="AW163" s="110"/>
    </row>
    <row r="164" s="29" customFormat="1" customHeight="1" spans="2:49">
      <c r="B164" s="185"/>
      <c r="D164" s="122"/>
      <c r="E164" s="132"/>
      <c r="F164" s="123"/>
      <c r="G164" s="186"/>
      <c r="AH164" s="188"/>
      <c r="AI164" s="94"/>
      <c r="AJ164" s="94"/>
      <c r="AQ164" s="109"/>
      <c r="AR164" s="110"/>
      <c r="AS164" s="110"/>
      <c r="AT164" s="110"/>
      <c r="AU164" s="110"/>
      <c r="AV164" s="110"/>
      <c r="AW164" s="110"/>
    </row>
    <row r="165" s="29" customFormat="1" customHeight="1" spans="2:49">
      <c r="B165" s="185"/>
      <c r="D165" s="122"/>
      <c r="E165" s="132"/>
      <c r="F165" s="123"/>
      <c r="G165" s="186"/>
      <c r="AH165" s="188"/>
      <c r="AI165" s="94"/>
      <c r="AJ165" s="94"/>
      <c r="AQ165" s="109"/>
      <c r="AR165" s="110"/>
      <c r="AS165" s="110"/>
      <c r="AT165" s="110"/>
      <c r="AU165" s="110"/>
      <c r="AV165" s="110"/>
      <c r="AW165" s="110"/>
    </row>
    <row r="166" s="29" customFormat="1" customHeight="1" spans="2:49">
      <c r="B166" s="185"/>
      <c r="D166" s="122"/>
      <c r="E166" s="132"/>
      <c r="F166" s="123"/>
      <c r="G166" s="186"/>
      <c r="AH166" s="188"/>
      <c r="AI166" s="94"/>
      <c r="AJ166" s="94"/>
      <c r="AQ166" s="109"/>
      <c r="AR166" s="110"/>
      <c r="AS166" s="110"/>
      <c r="AT166" s="110"/>
      <c r="AU166" s="110"/>
      <c r="AV166" s="110"/>
      <c r="AW166" s="110"/>
    </row>
    <row r="167" s="29" customFormat="1" customHeight="1" spans="2:49">
      <c r="B167" s="185"/>
      <c r="D167" s="122"/>
      <c r="E167" s="132"/>
      <c r="F167" s="123"/>
      <c r="G167" s="186"/>
      <c r="K167" s="29" t="s">
        <v>504</v>
      </c>
      <c r="AH167" s="188"/>
      <c r="AI167" s="94"/>
      <c r="AJ167" s="94"/>
      <c r="AQ167" s="109"/>
      <c r="AR167" s="110"/>
      <c r="AS167" s="110"/>
      <c r="AT167" s="110"/>
      <c r="AU167" s="110"/>
      <c r="AV167" s="110"/>
      <c r="AW167" s="110"/>
    </row>
    <row r="168" s="29" customFormat="1" customHeight="1" spans="2:49">
      <c r="B168" s="185"/>
      <c r="D168" s="122"/>
      <c r="E168" s="132"/>
      <c r="F168" s="123"/>
      <c r="G168" s="186"/>
      <c r="AH168" s="188"/>
      <c r="AI168" s="94"/>
      <c r="AJ168" s="94"/>
      <c r="AQ168" s="109"/>
      <c r="AR168" s="110"/>
      <c r="AS168" s="110"/>
      <c r="AT168" s="110"/>
      <c r="AU168" s="110"/>
      <c r="AV168" s="110"/>
      <c r="AW168" s="110"/>
    </row>
    <row r="169" s="29" customFormat="1" customHeight="1" spans="2:49">
      <c r="B169" s="185"/>
      <c r="D169" s="122"/>
      <c r="E169" s="132"/>
      <c r="F169" s="123"/>
      <c r="G169" s="186"/>
      <c r="AH169" s="188"/>
      <c r="AI169" s="94"/>
      <c r="AJ169" s="94"/>
      <c r="AQ169" s="109"/>
      <c r="AR169" s="110"/>
      <c r="AS169" s="110"/>
      <c r="AT169" s="110"/>
      <c r="AU169" s="110"/>
      <c r="AV169" s="110"/>
      <c r="AW169" s="110"/>
    </row>
    <row r="170" s="29" customFormat="1" customHeight="1" spans="2:49">
      <c r="B170" s="185"/>
      <c r="D170" s="122"/>
      <c r="E170" s="132"/>
      <c r="F170" s="123"/>
      <c r="G170" s="186"/>
      <c r="AH170" s="188"/>
      <c r="AI170" s="94"/>
      <c r="AJ170" s="94"/>
      <c r="AQ170" s="109"/>
      <c r="AR170" s="110"/>
      <c r="AS170" s="110"/>
      <c r="AT170" s="110"/>
      <c r="AU170" s="110"/>
      <c r="AV170" s="110"/>
      <c r="AW170" s="110"/>
    </row>
    <row r="171" s="29" customFormat="1" customHeight="1" spans="2:49">
      <c r="B171" s="185"/>
      <c r="D171" s="122"/>
      <c r="E171" s="132"/>
      <c r="F171" s="123"/>
      <c r="G171" s="186"/>
      <c r="AH171" s="188"/>
      <c r="AI171" s="94"/>
      <c r="AJ171" s="94"/>
      <c r="AQ171" s="109"/>
      <c r="AR171" s="110"/>
      <c r="AS171" s="110"/>
      <c r="AT171" s="110"/>
      <c r="AU171" s="110"/>
      <c r="AV171" s="110"/>
      <c r="AW171" s="110"/>
    </row>
    <row r="172" s="29" customFormat="1" customHeight="1" spans="2:49">
      <c r="B172" s="185"/>
      <c r="D172" s="122"/>
      <c r="E172" s="132"/>
      <c r="F172" s="123"/>
      <c r="G172" s="186"/>
      <c r="AH172" s="188"/>
      <c r="AI172" s="94"/>
      <c r="AJ172" s="94"/>
      <c r="AQ172" s="109"/>
      <c r="AR172" s="110"/>
      <c r="AS172" s="110"/>
      <c r="AT172" s="110"/>
      <c r="AU172" s="110"/>
      <c r="AV172" s="110"/>
      <c r="AW172" s="110"/>
    </row>
    <row r="173" s="29" customFormat="1" customHeight="1" spans="2:49">
      <c r="B173" s="185"/>
      <c r="D173" s="122"/>
      <c r="E173" s="132"/>
      <c r="F173" s="123"/>
      <c r="G173" s="186"/>
      <c r="AH173" s="188"/>
      <c r="AI173" s="94"/>
      <c r="AJ173" s="94"/>
      <c r="AQ173" s="109"/>
      <c r="AR173" s="110"/>
      <c r="AS173" s="110"/>
      <c r="AT173" s="110"/>
      <c r="AU173" s="110"/>
      <c r="AV173" s="110"/>
      <c r="AW173" s="110"/>
    </row>
    <row r="174" s="29" customFormat="1" customHeight="1" spans="2:49">
      <c r="B174" s="185"/>
      <c r="D174" s="122"/>
      <c r="E174" s="132"/>
      <c r="F174" s="123"/>
      <c r="G174" s="186"/>
      <c r="AH174" s="188"/>
      <c r="AI174" s="94"/>
      <c r="AJ174" s="94"/>
      <c r="AQ174" s="109"/>
      <c r="AR174" s="110"/>
      <c r="AS174" s="110"/>
      <c r="AT174" s="110"/>
      <c r="AU174" s="110"/>
      <c r="AV174" s="110"/>
      <c r="AW174" s="110"/>
    </row>
    <row r="175" s="29" customFormat="1" customHeight="1" spans="2:49">
      <c r="B175" s="185"/>
      <c r="D175" s="122"/>
      <c r="E175" s="132"/>
      <c r="F175" s="123"/>
      <c r="G175" s="186"/>
      <c r="AH175" s="188"/>
      <c r="AI175" s="94"/>
      <c r="AJ175" s="94"/>
      <c r="AQ175" s="109"/>
      <c r="AR175" s="110"/>
      <c r="AS175" s="110"/>
      <c r="AT175" s="110"/>
      <c r="AU175" s="110"/>
      <c r="AV175" s="110"/>
      <c r="AW175" s="110"/>
    </row>
    <row r="176" s="29" customFormat="1" customHeight="1" spans="2:49">
      <c r="B176" s="185"/>
      <c r="D176" s="122"/>
      <c r="E176" s="132"/>
      <c r="F176" s="123"/>
      <c r="G176" s="186"/>
      <c r="AH176" s="188"/>
      <c r="AI176" s="94"/>
      <c r="AJ176" s="94"/>
      <c r="AQ176" s="109"/>
      <c r="AR176" s="110"/>
      <c r="AS176" s="110"/>
      <c r="AT176" s="110"/>
      <c r="AU176" s="110"/>
      <c r="AV176" s="110"/>
      <c r="AW176" s="110"/>
    </row>
    <row r="177" s="29" customFormat="1" customHeight="1" spans="2:49">
      <c r="B177" s="185"/>
      <c r="D177" s="122"/>
      <c r="E177" s="132"/>
      <c r="F177" s="123"/>
      <c r="G177" s="186"/>
      <c r="AH177" s="188"/>
      <c r="AI177" s="94"/>
      <c r="AJ177" s="94"/>
      <c r="AQ177" s="109"/>
      <c r="AR177" s="110"/>
      <c r="AS177" s="110"/>
      <c r="AT177" s="110"/>
      <c r="AU177" s="110"/>
      <c r="AV177" s="110"/>
      <c r="AW177" s="110"/>
    </row>
    <row r="178" s="29" customFormat="1" customHeight="1" spans="2:49">
      <c r="B178" s="185"/>
      <c r="D178" s="122"/>
      <c r="E178" s="132"/>
      <c r="F178" s="123"/>
      <c r="G178" s="186"/>
      <c r="AH178" s="188"/>
      <c r="AI178" s="94"/>
      <c r="AJ178" s="94"/>
      <c r="AQ178" s="109"/>
      <c r="AR178" s="110"/>
      <c r="AS178" s="110"/>
      <c r="AT178" s="110"/>
      <c r="AU178" s="110"/>
      <c r="AV178" s="110"/>
      <c r="AW178" s="110"/>
    </row>
  </sheetData>
  <autoFilter ref="A1:XEY162"/>
  <mergeCells count="9">
    <mergeCell ref="A2:J2"/>
    <mergeCell ref="A13:J13"/>
    <mergeCell ref="A27:J27"/>
    <mergeCell ref="A45:J45"/>
    <mergeCell ref="A69:J69"/>
    <mergeCell ref="A92:J92"/>
    <mergeCell ref="A114:J114"/>
    <mergeCell ref="A131:J131"/>
    <mergeCell ref="A152:J15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75"/>
  <sheetViews>
    <sheetView zoomScale="85" zoomScaleNormal="85" workbookViewId="0">
      <pane xSplit="3" ySplit="2" topLeftCell="AE36" activePane="bottomRight" state="frozen"/>
      <selection/>
      <selection pane="topRight"/>
      <selection pane="bottomLeft"/>
      <selection pane="bottomRight" activeCell="AG54" sqref="AG54"/>
    </sheetView>
  </sheetViews>
  <sheetFormatPr defaultColWidth="9" defaultRowHeight="13" customHeight="1"/>
  <cols>
    <col min="1" max="1" width="9" style="36"/>
    <col min="2" max="2" width="9.25" style="37"/>
    <col min="3" max="3" width="9" style="29"/>
    <col min="4" max="4" width="17.125" style="38" customWidth="1"/>
    <col min="5" max="5" width="16" style="38" customWidth="1"/>
    <col min="6" max="6" width="9" style="39" customWidth="1"/>
    <col min="7" max="7" width="9.375" style="40" customWidth="1"/>
    <col min="8" max="17" width="9" style="36" customWidth="1"/>
    <col min="18" max="18" width="11.125" style="36" customWidth="1"/>
    <col min="19" max="22" width="9" style="36" customWidth="1"/>
    <col min="23" max="25" width="9" style="41" customWidth="1"/>
    <col min="26" max="26" width="18.25" style="36" customWidth="1"/>
    <col min="27" max="32" width="9" style="36" customWidth="1"/>
    <col min="33" max="33" width="89.1083333333333" style="36" customWidth="1"/>
    <col min="34" max="34" width="10.125" style="36"/>
    <col min="35" max="35" width="9" style="36"/>
    <col min="36" max="36" width="80.8833333333333" style="36" customWidth="1"/>
    <col min="37" max="40" width="9" style="36"/>
    <col min="44" max="44" width="9" style="36"/>
    <col min="60" max="16384" width="9" style="36"/>
  </cols>
  <sheetData>
    <row r="1" s="31" customFormat="1" ht="49" customHeight="1" spans="1:63">
      <c r="A1" s="1" t="s">
        <v>140</v>
      </c>
      <c r="B1" s="42" t="s">
        <v>1</v>
      </c>
      <c r="C1" s="2" t="s">
        <v>2</v>
      </c>
      <c r="D1" s="43" t="s">
        <v>3</v>
      </c>
      <c r="E1" s="44" t="s">
        <v>4</v>
      </c>
      <c r="F1" s="189" t="s">
        <v>5</v>
      </c>
      <c r="G1" s="190" t="s">
        <v>6</v>
      </c>
      <c r="H1" s="191" t="s">
        <v>7</v>
      </c>
      <c r="I1" s="191" t="s">
        <v>8</v>
      </c>
      <c r="J1" s="191" t="s">
        <v>9</v>
      </c>
      <c r="K1" s="192" t="s">
        <v>10</v>
      </c>
      <c r="L1" s="192" t="s">
        <v>11</v>
      </c>
      <c r="M1" s="192" t="s">
        <v>12</v>
      </c>
      <c r="N1" s="191" t="s">
        <v>13</v>
      </c>
      <c r="O1" s="191" t="s">
        <v>14</v>
      </c>
      <c r="P1" s="191" t="s">
        <v>15</v>
      </c>
      <c r="Q1" s="192" t="s">
        <v>16</v>
      </c>
      <c r="R1" s="192" t="s">
        <v>17</v>
      </c>
      <c r="S1" s="192" t="s">
        <v>18</v>
      </c>
      <c r="T1" s="192" t="s">
        <v>19</v>
      </c>
      <c r="U1" s="192" t="s">
        <v>20</v>
      </c>
      <c r="V1" s="192" t="s">
        <v>21</v>
      </c>
      <c r="W1" s="79" t="s">
        <v>22</v>
      </c>
      <c r="X1" s="193" t="s">
        <v>23</v>
      </c>
      <c r="Y1" s="193" t="s">
        <v>24</v>
      </c>
      <c r="Z1" s="1" t="s">
        <v>25</v>
      </c>
      <c r="AA1" s="192" t="s">
        <v>26</v>
      </c>
      <c r="AB1" s="1" t="s">
        <v>27</v>
      </c>
      <c r="AC1" s="3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88" t="s">
        <v>33</v>
      </c>
      <c r="AI1" s="1" t="s">
        <v>34</v>
      </c>
      <c r="AJ1" s="89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105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1" t="s">
        <v>54</v>
      </c>
      <c r="BE1" s="31" t="s">
        <v>55</v>
      </c>
      <c r="BG1" s="31" t="s">
        <v>56</v>
      </c>
      <c r="BI1" s="31" t="s">
        <v>57</v>
      </c>
      <c r="BK1" s="31" t="s">
        <v>58</v>
      </c>
    </row>
    <row r="2" s="32" customFormat="1" customHeight="1" spans="1:49">
      <c r="A2" s="48" t="s">
        <v>59</v>
      </c>
      <c r="B2" s="49"/>
      <c r="C2" s="49"/>
      <c r="D2" s="49"/>
      <c r="E2" s="49"/>
      <c r="F2" s="50"/>
      <c r="G2" s="49"/>
      <c r="H2" s="49"/>
      <c r="I2" s="49"/>
      <c r="J2" s="77"/>
      <c r="K2" s="78">
        <v>15000</v>
      </c>
      <c r="L2" s="78">
        <v>100</v>
      </c>
      <c r="M2" s="78">
        <v>90</v>
      </c>
      <c r="N2" s="78"/>
      <c r="O2" s="78"/>
      <c r="P2" s="78"/>
      <c r="Q2" s="78"/>
      <c r="R2" s="78"/>
      <c r="S2" s="78"/>
      <c r="T2" s="78"/>
      <c r="U2" s="78"/>
      <c r="V2" s="78"/>
      <c r="W2" s="80"/>
      <c r="X2" s="80"/>
      <c r="Y2" s="80"/>
      <c r="Z2" s="78"/>
      <c r="AA2" s="78"/>
      <c r="AB2" s="78"/>
      <c r="AC2" s="78"/>
      <c r="AD2" s="78"/>
      <c r="AE2" s="78"/>
      <c r="AF2" s="78"/>
      <c r="AG2" s="78"/>
      <c r="AH2" s="90"/>
      <c r="AI2" s="78"/>
      <c r="AJ2" s="91"/>
      <c r="AK2" s="78"/>
      <c r="AL2" s="78"/>
      <c r="AM2" s="78"/>
      <c r="AN2" s="78"/>
      <c r="AO2" s="78"/>
      <c r="AP2" s="106"/>
      <c r="AQ2" s="107"/>
      <c r="AR2" s="106"/>
      <c r="AS2" s="108"/>
      <c r="AT2" s="108"/>
      <c r="AU2" s="108"/>
      <c r="AV2" s="108"/>
      <c r="AW2" s="108"/>
    </row>
    <row r="3" s="33" customFormat="1" customHeight="1" spans="1:59">
      <c r="A3" s="51" t="s">
        <v>60</v>
      </c>
      <c r="B3" s="52">
        <v>10</v>
      </c>
      <c r="C3" s="53" t="s">
        <v>177</v>
      </c>
      <c r="D3" s="54">
        <v>43031.6875</v>
      </c>
      <c r="E3" s="55">
        <v>43032.3541666667</v>
      </c>
      <c r="F3" s="56" t="s">
        <v>63</v>
      </c>
      <c r="G3" s="57">
        <f t="shared" ref="G3:G18" si="0">E3-D3</f>
        <v>0.666666666700621</v>
      </c>
      <c r="H3" s="33">
        <v>44.3</v>
      </c>
      <c r="I3" s="33">
        <v>182.07</v>
      </c>
      <c r="J3" s="33">
        <v>71.58</v>
      </c>
      <c r="K3" s="33">
        <v>7500</v>
      </c>
      <c r="L3" s="33">
        <v>15</v>
      </c>
      <c r="N3" s="33">
        <v>65.52</v>
      </c>
      <c r="O3" s="33">
        <v>198.72</v>
      </c>
      <c r="P3" s="33">
        <v>70.75</v>
      </c>
      <c r="Q3" s="28" t="s">
        <v>64</v>
      </c>
      <c r="R3" s="29">
        <v>800</v>
      </c>
      <c r="S3" s="81" t="s">
        <v>642</v>
      </c>
      <c r="T3" s="29">
        <v>28</v>
      </c>
      <c r="U3" s="81">
        <v>35.5</v>
      </c>
      <c r="V3" s="81">
        <v>60</v>
      </c>
      <c r="W3" s="82">
        <v>6000</v>
      </c>
      <c r="X3" s="82">
        <v>1800</v>
      </c>
      <c r="Y3" s="82">
        <v>1200</v>
      </c>
      <c r="Z3" s="33" t="s">
        <v>436</v>
      </c>
      <c r="AA3" s="85">
        <v>200</v>
      </c>
      <c r="AB3" s="28">
        <v>560</v>
      </c>
      <c r="AC3" s="33">
        <v>36</v>
      </c>
      <c r="AD3" s="33">
        <v>8</v>
      </c>
      <c r="AF3" s="86">
        <v>6</v>
      </c>
      <c r="AG3" s="83" t="s">
        <v>643</v>
      </c>
      <c r="AH3" s="92">
        <v>43035</v>
      </c>
      <c r="AI3" s="93" t="s">
        <v>68</v>
      </c>
      <c r="AJ3" s="94" t="s">
        <v>453</v>
      </c>
      <c r="AK3" s="33">
        <v>270.6</v>
      </c>
      <c r="AL3" s="33">
        <v>273.9</v>
      </c>
      <c r="AM3" s="28">
        <f t="shared" ref="AM3:AM14" si="1">AL3-AK3</f>
        <v>3.29999999999995</v>
      </c>
      <c r="AN3" s="33">
        <v>252.8</v>
      </c>
      <c r="AO3" s="33">
        <v>267.6</v>
      </c>
      <c r="AP3" s="28">
        <f t="shared" ref="AP3:AP14" si="2">AO3-AN3</f>
        <v>14.8</v>
      </c>
      <c r="AQ3" s="109">
        <f t="shared" ref="AQ3:AQ12" si="3">AVERAGE(AS3:AW3)</f>
        <v>63.22</v>
      </c>
      <c r="AR3" s="110">
        <v>240</v>
      </c>
      <c r="AS3" s="111">
        <v>63.3</v>
      </c>
      <c r="AT3" s="111">
        <v>63.5</v>
      </c>
      <c r="AU3" s="111">
        <v>63.2</v>
      </c>
      <c r="AV3" s="111">
        <v>63</v>
      </c>
      <c r="AW3" s="111">
        <v>63.1</v>
      </c>
      <c r="AX3" s="110" t="s">
        <v>69</v>
      </c>
      <c r="AY3" s="110" t="s">
        <v>69</v>
      </c>
      <c r="AZ3" s="110" t="s">
        <v>69</v>
      </c>
      <c r="BA3" s="110" t="s">
        <v>69</v>
      </c>
      <c r="BB3" s="110" t="s">
        <v>69</v>
      </c>
      <c r="BC3" s="81"/>
      <c r="BD3" s="81"/>
      <c r="BE3" s="81"/>
      <c r="BF3" s="81"/>
      <c r="BG3" s="81"/>
    </row>
    <row r="4" s="33" customFormat="1" customHeight="1" spans="1:59">
      <c r="A4" s="51" t="s">
        <v>60</v>
      </c>
      <c r="B4" s="52">
        <v>61</v>
      </c>
      <c r="C4" s="53" t="s">
        <v>170</v>
      </c>
      <c r="D4" s="54">
        <v>43032.8263888889</v>
      </c>
      <c r="E4" s="55">
        <v>43033.4930555556</v>
      </c>
      <c r="F4" s="56" t="s">
        <v>73</v>
      </c>
      <c r="G4" s="57">
        <f t="shared" si="0"/>
        <v>0.666666666700621</v>
      </c>
      <c r="H4" s="33">
        <v>65.62</v>
      </c>
      <c r="I4" s="33">
        <v>208.92</v>
      </c>
      <c r="J4" s="33">
        <v>75.6</v>
      </c>
      <c r="Q4" s="28" t="s">
        <v>64</v>
      </c>
      <c r="R4" s="29">
        <v>800</v>
      </c>
      <c r="S4" s="33" t="s">
        <v>644</v>
      </c>
      <c r="T4" s="29">
        <v>28</v>
      </c>
      <c r="U4" s="33">
        <v>29</v>
      </c>
      <c r="V4" s="81">
        <v>60</v>
      </c>
      <c r="W4" s="83">
        <v>1800</v>
      </c>
      <c r="X4" s="83">
        <v>200</v>
      </c>
      <c r="Y4" s="83">
        <v>200</v>
      </c>
      <c r="Z4" s="33" t="s">
        <v>391</v>
      </c>
      <c r="AA4" s="81">
        <v>25</v>
      </c>
      <c r="AC4" s="33">
        <v>8</v>
      </c>
      <c r="AF4" s="86"/>
      <c r="AG4" s="95"/>
      <c r="AH4" s="92">
        <v>43035</v>
      </c>
      <c r="AI4" s="93" t="s">
        <v>68</v>
      </c>
      <c r="AJ4" s="94" t="s">
        <v>645</v>
      </c>
      <c r="AK4" s="33">
        <v>265.5</v>
      </c>
      <c r="AL4" s="33">
        <v>268.7</v>
      </c>
      <c r="AM4" s="28">
        <f t="shared" si="1"/>
        <v>3.19999999999999</v>
      </c>
      <c r="AN4" s="33">
        <v>291</v>
      </c>
      <c r="AO4" s="33">
        <v>305.2</v>
      </c>
      <c r="AP4" s="28">
        <f t="shared" si="2"/>
        <v>14.2</v>
      </c>
      <c r="AQ4" s="109">
        <f t="shared" si="3"/>
        <v>62.62</v>
      </c>
      <c r="AR4" s="110">
        <v>241</v>
      </c>
      <c r="AS4" s="111">
        <v>63.4</v>
      </c>
      <c r="AT4" s="111">
        <v>62.6</v>
      </c>
      <c r="AU4" s="111">
        <v>62.5</v>
      </c>
      <c r="AV4" s="111">
        <v>61.7</v>
      </c>
      <c r="AW4" s="111">
        <v>62.9</v>
      </c>
      <c r="AX4" s="110" t="s">
        <v>69</v>
      </c>
      <c r="AY4" s="110" t="s">
        <v>69</v>
      </c>
      <c r="AZ4" s="110" t="s">
        <v>69</v>
      </c>
      <c r="BA4" s="110" t="s">
        <v>69</v>
      </c>
      <c r="BB4" s="110" t="s">
        <v>69</v>
      </c>
      <c r="BC4" s="81"/>
      <c r="BD4" s="81"/>
      <c r="BE4" s="81"/>
      <c r="BF4" s="81"/>
      <c r="BG4" s="81"/>
    </row>
    <row r="5" s="33" customFormat="1" customHeight="1" spans="1:59">
      <c r="A5" s="58" t="s">
        <v>415</v>
      </c>
      <c r="B5" s="59" t="s">
        <v>646</v>
      </c>
      <c r="C5" s="29" t="s">
        <v>417</v>
      </c>
      <c r="D5" s="54">
        <v>43033.7847222222</v>
      </c>
      <c r="E5" s="55">
        <v>43035.1180555556</v>
      </c>
      <c r="F5" s="56" t="s">
        <v>78</v>
      </c>
      <c r="G5" s="57">
        <f t="shared" si="0"/>
        <v>1.33333333340124</v>
      </c>
      <c r="H5" s="33">
        <v>67.21</v>
      </c>
      <c r="I5" s="33">
        <v>210.68</v>
      </c>
      <c r="J5" s="33">
        <v>70.35</v>
      </c>
      <c r="Q5" s="28" t="s">
        <v>64</v>
      </c>
      <c r="R5" s="33">
        <v>600</v>
      </c>
      <c r="S5" s="33" t="s">
        <v>647</v>
      </c>
      <c r="T5" s="29">
        <v>28</v>
      </c>
      <c r="U5" s="29">
        <v>28</v>
      </c>
      <c r="V5" s="81">
        <v>60</v>
      </c>
      <c r="W5" s="83">
        <v>1800</v>
      </c>
      <c r="X5" s="83">
        <v>200</v>
      </c>
      <c r="Y5" s="83">
        <v>200</v>
      </c>
      <c r="Z5" s="33" t="s">
        <v>447</v>
      </c>
      <c r="AA5" s="85">
        <v>25</v>
      </c>
      <c r="AF5" s="86"/>
      <c r="AG5" s="83" t="s">
        <v>485</v>
      </c>
      <c r="AH5" s="92">
        <v>43035</v>
      </c>
      <c r="AI5" s="96" t="s">
        <v>82</v>
      </c>
      <c r="AJ5" s="97" t="s">
        <v>648</v>
      </c>
      <c r="AK5" s="33">
        <v>220.5</v>
      </c>
      <c r="AL5" s="33">
        <v>224.1</v>
      </c>
      <c r="AM5" s="28">
        <f t="shared" si="1"/>
        <v>3.59999999999999</v>
      </c>
      <c r="AN5" s="33">
        <v>159</v>
      </c>
      <c r="AO5" s="33">
        <v>173</v>
      </c>
      <c r="AP5" s="28">
        <f t="shared" si="2"/>
        <v>14</v>
      </c>
      <c r="AQ5" s="109">
        <f t="shared" si="3"/>
        <v>55.96</v>
      </c>
      <c r="AR5" s="110" t="s">
        <v>69</v>
      </c>
      <c r="AS5" s="111">
        <v>55.2</v>
      </c>
      <c r="AT5" s="111">
        <v>56.3</v>
      </c>
      <c r="AU5" s="111">
        <v>56.5</v>
      </c>
      <c r="AV5" s="111">
        <v>56.7</v>
      </c>
      <c r="AW5" s="111">
        <v>55.1</v>
      </c>
      <c r="AX5" s="110" t="s">
        <v>69</v>
      </c>
      <c r="AY5" s="110" t="s">
        <v>69</v>
      </c>
      <c r="AZ5" s="110" t="s">
        <v>69</v>
      </c>
      <c r="BA5" s="110" t="s">
        <v>69</v>
      </c>
      <c r="BB5" s="110" t="s">
        <v>69</v>
      </c>
      <c r="BC5" s="81"/>
      <c r="BD5" s="81"/>
      <c r="BE5" s="81"/>
      <c r="BF5" s="81"/>
      <c r="BG5" s="81"/>
    </row>
    <row r="6" s="33" customFormat="1" customHeight="1" spans="1:59">
      <c r="A6" s="60" t="s">
        <v>415</v>
      </c>
      <c r="B6" s="52" t="s">
        <v>467</v>
      </c>
      <c r="C6" s="29" t="s">
        <v>417</v>
      </c>
      <c r="D6" s="54">
        <v>43039</v>
      </c>
      <c r="E6" s="55">
        <v>43039.8333333333</v>
      </c>
      <c r="F6" s="56" t="s">
        <v>89</v>
      </c>
      <c r="G6" s="57">
        <f t="shared" si="0"/>
        <v>0.833333333299379</v>
      </c>
      <c r="H6" s="33">
        <v>67.2</v>
      </c>
      <c r="I6" s="33">
        <v>219.29</v>
      </c>
      <c r="J6" s="33">
        <v>60.1</v>
      </c>
      <c r="M6" s="33">
        <v>22</v>
      </c>
      <c r="Q6" s="28" t="s">
        <v>64</v>
      </c>
      <c r="R6" s="33">
        <v>600</v>
      </c>
      <c r="S6" s="33" t="s">
        <v>649</v>
      </c>
      <c r="T6" s="29">
        <v>28</v>
      </c>
      <c r="U6" s="33">
        <v>28</v>
      </c>
      <c r="V6" s="81">
        <v>60</v>
      </c>
      <c r="W6" s="83">
        <v>2400</v>
      </c>
      <c r="X6" s="82">
        <v>1800</v>
      </c>
      <c r="Y6" s="82">
        <v>1200</v>
      </c>
      <c r="Z6" s="33" t="s">
        <v>538</v>
      </c>
      <c r="AA6" s="81">
        <v>25</v>
      </c>
      <c r="AC6" s="33">
        <v>4</v>
      </c>
      <c r="AE6" s="33">
        <v>12</v>
      </c>
      <c r="AF6" s="86">
        <v>6</v>
      </c>
      <c r="AG6" s="83" t="s">
        <v>650</v>
      </c>
      <c r="AH6" s="92">
        <v>43041</v>
      </c>
      <c r="AI6" s="93" t="s">
        <v>68</v>
      </c>
      <c r="AJ6" s="97" t="s">
        <v>651</v>
      </c>
      <c r="AK6" s="33">
        <v>221.6</v>
      </c>
      <c r="AL6" s="33">
        <v>225.7</v>
      </c>
      <c r="AM6" s="28">
        <f t="shared" si="1"/>
        <v>4.09999999999999</v>
      </c>
      <c r="AN6" s="33">
        <v>198.4</v>
      </c>
      <c r="AO6" s="33">
        <v>211.8</v>
      </c>
      <c r="AP6" s="28">
        <f t="shared" si="2"/>
        <v>13.4</v>
      </c>
      <c r="AQ6" s="109">
        <f t="shared" si="3"/>
        <v>60.9</v>
      </c>
      <c r="AR6" s="110" t="s">
        <v>69</v>
      </c>
      <c r="AS6" s="111">
        <v>61</v>
      </c>
      <c r="AT6" s="111">
        <v>60.5</v>
      </c>
      <c r="AU6" s="111">
        <v>60.8</v>
      </c>
      <c r="AV6" s="111">
        <v>61.2</v>
      </c>
      <c r="AW6" s="111">
        <v>61</v>
      </c>
      <c r="AX6" s="110" t="s">
        <v>69</v>
      </c>
      <c r="AY6" s="110" t="s">
        <v>69</v>
      </c>
      <c r="AZ6" s="110" t="s">
        <v>69</v>
      </c>
      <c r="BA6" s="110" t="s">
        <v>69</v>
      </c>
      <c r="BB6" s="110" t="s">
        <v>69</v>
      </c>
      <c r="BC6" s="81"/>
      <c r="BD6" s="81"/>
      <c r="BE6" s="81"/>
      <c r="BF6" s="81"/>
      <c r="BG6" s="81"/>
    </row>
    <row r="7" s="33" customFormat="1" customHeight="1" spans="1:59">
      <c r="A7" s="61" t="s">
        <v>415</v>
      </c>
      <c r="B7" s="59" t="s">
        <v>652</v>
      </c>
      <c r="C7" s="29" t="s">
        <v>417</v>
      </c>
      <c r="D7" s="54">
        <v>43040.7708333333</v>
      </c>
      <c r="E7" s="55">
        <v>43041.6041666667</v>
      </c>
      <c r="F7" s="56" t="s">
        <v>94</v>
      </c>
      <c r="G7" s="57">
        <f t="shared" si="0"/>
        <v>0.833333333401242</v>
      </c>
      <c r="H7" s="33">
        <v>68.67</v>
      </c>
      <c r="I7" s="33">
        <v>222.92</v>
      </c>
      <c r="J7" s="33">
        <v>75.89</v>
      </c>
      <c r="Q7" s="28" t="s">
        <v>64</v>
      </c>
      <c r="R7" s="33">
        <v>600</v>
      </c>
      <c r="S7" s="33" t="s">
        <v>653</v>
      </c>
      <c r="T7" s="29">
        <v>28</v>
      </c>
      <c r="U7" s="33">
        <v>28</v>
      </c>
      <c r="V7" s="81">
        <v>60</v>
      </c>
      <c r="W7" s="83">
        <v>2600</v>
      </c>
      <c r="X7" s="83">
        <v>100</v>
      </c>
      <c r="Y7" s="83">
        <v>100</v>
      </c>
      <c r="Z7" s="33" t="s">
        <v>654</v>
      </c>
      <c r="AA7" s="81">
        <v>25</v>
      </c>
      <c r="AF7" s="86"/>
      <c r="AG7" s="95"/>
      <c r="AH7" s="98" t="s">
        <v>87</v>
      </c>
      <c r="AI7" s="96" t="s">
        <v>82</v>
      </c>
      <c r="AJ7" s="97" t="s">
        <v>655</v>
      </c>
      <c r="AK7" s="33">
        <v>220.15</v>
      </c>
      <c r="AL7" s="33">
        <v>223.5</v>
      </c>
      <c r="AM7" s="28">
        <f t="shared" si="1"/>
        <v>3.34999999999999</v>
      </c>
      <c r="AN7" s="33">
        <v>155</v>
      </c>
      <c r="AO7" s="33">
        <v>166.2</v>
      </c>
      <c r="AP7" s="28">
        <f t="shared" si="2"/>
        <v>11.2</v>
      </c>
      <c r="AQ7" s="109">
        <f t="shared" si="3"/>
        <v>59.6</v>
      </c>
      <c r="AR7" s="110" t="s">
        <v>69</v>
      </c>
      <c r="AS7" s="111">
        <v>59.6</v>
      </c>
      <c r="AT7" s="111">
        <v>59.9</v>
      </c>
      <c r="AU7" s="111">
        <v>59</v>
      </c>
      <c r="AV7" s="111">
        <v>59.9</v>
      </c>
      <c r="AW7" s="111">
        <v>59.6</v>
      </c>
      <c r="AX7" s="110" t="s">
        <v>69</v>
      </c>
      <c r="AY7" s="110" t="s">
        <v>69</v>
      </c>
      <c r="AZ7" s="110" t="s">
        <v>69</v>
      </c>
      <c r="BA7" s="110" t="s">
        <v>69</v>
      </c>
      <c r="BB7" s="110" t="s">
        <v>69</v>
      </c>
      <c r="BC7" s="81"/>
      <c r="BD7" s="81"/>
      <c r="BE7" s="81"/>
      <c r="BF7" s="81"/>
      <c r="BG7" s="81"/>
    </row>
    <row r="8" s="33" customFormat="1" customHeight="1" spans="1:59">
      <c r="A8" s="60" t="s">
        <v>60</v>
      </c>
      <c r="B8" s="52">
        <v>55</v>
      </c>
      <c r="C8" s="53" t="s">
        <v>62</v>
      </c>
      <c r="D8" s="54">
        <v>43044.9791666667</v>
      </c>
      <c r="E8" s="55">
        <v>43045.6041666667</v>
      </c>
      <c r="F8" s="56" t="s">
        <v>100</v>
      </c>
      <c r="G8" s="57">
        <f t="shared" si="0"/>
        <v>0.625</v>
      </c>
      <c r="H8" s="33" t="s">
        <v>69</v>
      </c>
      <c r="I8" s="33" t="s">
        <v>69</v>
      </c>
      <c r="J8" s="33" t="s">
        <v>69</v>
      </c>
      <c r="Q8" s="28" t="s">
        <v>64</v>
      </c>
      <c r="R8" s="33">
        <v>1000</v>
      </c>
      <c r="S8" s="33" t="s">
        <v>656</v>
      </c>
      <c r="T8" s="29">
        <v>28</v>
      </c>
      <c r="U8" s="33">
        <v>31.9</v>
      </c>
      <c r="V8" s="81">
        <v>60</v>
      </c>
      <c r="W8" s="83">
        <v>3200</v>
      </c>
      <c r="X8" s="83"/>
      <c r="Y8" s="83"/>
      <c r="Z8" s="33" t="s">
        <v>657</v>
      </c>
      <c r="AA8" s="81"/>
      <c r="AC8" s="33">
        <v>5</v>
      </c>
      <c r="AF8" s="86"/>
      <c r="AG8" s="83" t="s">
        <v>658</v>
      </c>
      <c r="AH8" s="92">
        <v>43049</v>
      </c>
      <c r="AI8" s="93" t="s">
        <v>68</v>
      </c>
      <c r="AJ8" s="94" t="s">
        <v>659</v>
      </c>
      <c r="AK8" s="33">
        <v>316.4</v>
      </c>
      <c r="AL8" s="33">
        <v>319.6</v>
      </c>
      <c r="AM8" s="28">
        <f t="shared" si="1"/>
        <v>3.20000000000005</v>
      </c>
      <c r="AN8" s="33">
        <v>314.2</v>
      </c>
      <c r="AO8" s="33">
        <v>331.2</v>
      </c>
      <c r="AP8" s="28">
        <f t="shared" si="2"/>
        <v>17</v>
      </c>
      <c r="AQ8" s="109">
        <f t="shared" si="3"/>
        <v>61.56</v>
      </c>
      <c r="AR8" s="112">
        <v>287</v>
      </c>
      <c r="AS8" s="111">
        <v>61.9</v>
      </c>
      <c r="AT8" s="111">
        <v>62.2</v>
      </c>
      <c r="AU8" s="111">
        <v>61.8</v>
      </c>
      <c r="AV8" s="111">
        <v>61.1</v>
      </c>
      <c r="AW8" s="111">
        <v>60.8</v>
      </c>
      <c r="AX8" s="110" t="s">
        <v>69</v>
      </c>
      <c r="AY8" s="110" t="s">
        <v>69</v>
      </c>
      <c r="AZ8" s="110" t="s">
        <v>69</v>
      </c>
      <c r="BA8" s="110" t="s">
        <v>69</v>
      </c>
      <c r="BB8" s="110" t="s">
        <v>69</v>
      </c>
      <c r="BC8" s="81"/>
      <c r="BD8" s="81"/>
      <c r="BE8" s="81"/>
      <c r="BF8" s="81"/>
      <c r="BG8" s="81"/>
    </row>
    <row r="9" s="33" customFormat="1" customHeight="1" spans="1:59">
      <c r="A9" s="60" t="s">
        <v>60</v>
      </c>
      <c r="B9" s="52">
        <v>62</v>
      </c>
      <c r="C9" s="53" t="s">
        <v>170</v>
      </c>
      <c r="D9" s="54">
        <v>43045.7152777778</v>
      </c>
      <c r="E9" s="55">
        <v>43046.5902777778</v>
      </c>
      <c r="F9" s="56" t="s">
        <v>108</v>
      </c>
      <c r="G9" s="57">
        <f t="shared" si="0"/>
        <v>0.875</v>
      </c>
      <c r="H9" s="33">
        <v>63.44</v>
      </c>
      <c r="I9" s="33">
        <v>212.73</v>
      </c>
      <c r="J9" s="33">
        <v>69.48</v>
      </c>
      <c r="Q9" s="28" t="s">
        <v>64</v>
      </c>
      <c r="R9" s="33">
        <v>600</v>
      </c>
      <c r="S9" s="33" t="s">
        <v>660</v>
      </c>
      <c r="T9" s="29">
        <v>28</v>
      </c>
      <c r="U9" s="33">
        <v>28</v>
      </c>
      <c r="V9" s="81">
        <v>60</v>
      </c>
      <c r="W9" s="81">
        <v>2400</v>
      </c>
      <c r="X9" s="83"/>
      <c r="Y9" s="83"/>
      <c r="Z9" s="28" t="s">
        <v>661</v>
      </c>
      <c r="AA9" s="81">
        <v>25</v>
      </c>
      <c r="AF9" s="86"/>
      <c r="AG9" s="33" t="s">
        <v>662</v>
      </c>
      <c r="AH9" s="92">
        <v>43049</v>
      </c>
      <c r="AI9" s="93" t="s">
        <v>68</v>
      </c>
      <c r="AJ9" s="97"/>
      <c r="AK9" s="33">
        <v>266.3</v>
      </c>
      <c r="AL9" s="33">
        <v>269.7</v>
      </c>
      <c r="AM9" s="28">
        <f t="shared" si="1"/>
        <v>3.39999999999998</v>
      </c>
      <c r="AN9" s="33">
        <v>294.2</v>
      </c>
      <c r="AO9" s="33">
        <v>309.6</v>
      </c>
      <c r="AP9" s="28">
        <f t="shared" si="2"/>
        <v>15.4</v>
      </c>
      <c r="AQ9" s="109">
        <f t="shared" si="3"/>
        <v>64.46</v>
      </c>
      <c r="AR9" s="110">
        <v>287</v>
      </c>
      <c r="AS9" s="111">
        <v>64.7</v>
      </c>
      <c r="AT9" s="111">
        <v>64.3</v>
      </c>
      <c r="AU9" s="111">
        <v>64.6</v>
      </c>
      <c r="AV9" s="111">
        <v>64</v>
      </c>
      <c r="AW9" s="111">
        <v>64.7</v>
      </c>
      <c r="AX9" s="110" t="s">
        <v>69</v>
      </c>
      <c r="AY9" s="110" t="s">
        <v>69</v>
      </c>
      <c r="AZ9" s="110" t="s">
        <v>69</v>
      </c>
      <c r="BA9" s="110" t="s">
        <v>69</v>
      </c>
      <c r="BB9" s="110" t="s">
        <v>69</v>
      </c>
      <c r="BC9" s="81"/>
      <c r="BD9" s="81"/>
      <c r="BE9" s="81"/>
      <c r="BF9" s="81"/>
      <c r="BG9" s="81"/>
    </row>
    <row r="10" s="33" customFormat="1" customHeight="1" spans="1:59">
      <c r="A10" s="60" t="s">
        <v>415</v>
      </c>
      <c r="B10" s="52" t="s">
        <v>663</v>
      </c>
      <c r="C10" s="29" t="s">
        <v>532</v>
      </c>
      <c r="D10" s="54">
        <v>43046.7847222222</v>
      </c>
      <c r="E10" s="55">
        <v>43048.1180555556</v>
      </c>
      <c r="F10" s="56" t="s">
        <v>116</v>
      </c>
      <c r="G10" s="57">
        <f t="shared" si="0"/>
        <v>1.33333333340124</v>
      </c>
      <c r="H10" s="33">
        <v>63.27</v>
      </c>
      <c r="I10" s="33">
        <v>206.78</v>
      </c>
      <c r="J10" s="33">
        <v>71.72</v>
      </c>
      <c r="Q10" s="28" t="s">
        <v>64</v>
      </c>
      <c r="R10" s="33">
        <v>300</v>
      </c>
      <c r="S10" s="33" t="s">
        <v>664</v>
      </c>
      <c r="T10" s="29">
        <v>28</v>
      </c>
      <c r="U10" s="33">
        <v>28</v>
      </c>
      <c r="V10" s="81">
        <v>60</v>
      </c>
      <c r="W10" s="83">
        <v>1700</v>
      </c>
      <c r="X10" s="83">
        <v>300</v>
      </c>
      <c r="Y10" s="83">
        <v>300</v>
      </c>
      <c r="Z10" s="28" t="s">
        <v>665</v>
      </c>
      <c r="AA10" s="81">
        <v>25</v>
      </c>
      <c r="AC10" s="33">
        <v>3</v>
      </c>
      <c r="AF10" s="86"/>
      <c r="AG10" s="95"/>
      <c r="AH10" s="92">
        <v>43049</v>
      </c>
      <c r="AI10" s="93" t="s">
        <v>68</v>
      </c>
      <c r="AJ10" s="97" t="s">
        <v>666</v>
      </c>
      <c r="AK10" s="33">
        <v>181.6</v>
      </c>
      <c r="AL10" s="33">
        <v>186.5</v>
      </c>
      <c r="AM10" s="28">
        <f t="shared" si="1"/>
        <v>4.90000000000001</v>
      </c>
      <c r="AN10" s="33">
        <v>138.2</v>
      </c>
      <c r="AO10" s="33">
        <v>150.2</v>
      </c>
      <c r="AP10" s="28">
        <f t="shared" si="2"/>
        <v>12</v>
      </c>
      <c r="AQ10" s="109">
        <f t="shared" si="3"/>
        <v>64.76</v>
      </c>
      <c r="AR10" s="110">
        <f t="shared" ref="AR10:AR12" si="4">AVERAGE(AX10:BB10)</f>
        <v>293</v>
      </c>
      <c r="AS10" s="111">
        <v>64.7</v>
      </c>
      <c r="AT10" s="111">
        <v>65.2</v>
      </c>
      <c r="AU10" s="111">
        <v>64.5</v>
      </c>
      <c r="AV10" s="111">
        <v>64.8</v>
      </c>
      <c r="AW10" s="111">
        <v>64.6</v>
      </c>
      <c r="AX10" s="33">
        <v>295</v>
      </c>
      <c r="AY10" s="33">
        <v>293</v>
      </c>
      <c r="AZ10" s="33">
        <v>291</v>
      </c>
      <c r="BA10" s="81">
        <v>293</v>
      </c>
      <c r="BB10" s="81">
        <v>293</v>
      </c>
      <c r="BC10" s="81"/>
      <c r="BD10" s="81"/>
      <c r="BE10" s="81"/>
      <c r="BF10" s="81"/>
      <c r="BG10" s="81"/>
    </row>
    <row r="11" s="34" customFormat="1" customHeight="1" spans="1:59">
      <c r="A11" s="60" t="s">
        <v>60</v>
      </c>
      <c r="B11" s="52">
        <v>36</v>
      </c>
      <c r="C11" s="34" t="s">
        <v>62</v>
      </c>
      <c r="D11" s="62">
        <v>43048.8055555556</v>
      </c>
      <c r="E11" s="63">
        <v>43049.625</v>
      </c>
      <c r="F11" s="64" t="s">
        <v>122</v>
      </c>
      <c r="G11" s="65">
        <f t="shared" si="0"/>
        <v>0.819444444401597</v>
      </c>
      <c r="H11" s="34">
        <v>66.51</v>
      </c>
      <c r="I11" s="34">
        <v>215.19</v>
      </c>
      <c r="J11" s="34">
        <v>69.1</v>
      </c>
      <c r="M11" s="34">
        <v>9</v>
      </c>
      <c r="Q11" s="34" t="s">
        <v>64</v>
      </c>
      <c r="R11" s="34">
        <v>800</v>
      </c>
      <c r="S11" s="34" t="s">
        <v>321</v>
      </c>
      <c r="T11" s="34">
        <v>28</v>
      </c>
      <c r="U11" s="34">
        <v>29.7</v>
      </c>
      <c r="V11" s="34">
        <v>60</v>
      </c>
      <c r="W11" s="84">
        <v>1600</v>
      </c>
      <c r="X11" s="84">
        <v>1800</v>
      </c>
      <c r="Y11" s="84">
        <v>1200</v>
      </c>
      <c r="Z11" s="34" t="s">
        <v>667</v>
      </c>
      <c r="AA11" s="30"/>
      <c r="AE11" s="34">
        <v>12</v>
      </c>
      <c r="AF11" s="87">
        <v>6</v>
      </c>
      <c r="AG11" s="99"/>
      <c r="AH11" s="100">
        <v>43053</v>
      </c>
      <c r="AI11" s="93" t="s">
        <v>68</v>
      </c>
      <c r="AJ11" s="101"/>
      <c r="AK11" s="34">
        <v>323.1</v>
      </c>
      <c r="AL11" s="34">
        <v>326.6</v>
      </c>
      <c r="AM11" s="34">
        <f t="shared" si="1"/>
        <v>3.5</v>
      </c>
      <c r="AN11" s="34">
        <v>289.6</v>
      </c>
      <c r="AO11" s="34">
        <v>308.8</v>
      </c>
      <c r="AP11" s="34">
        <f t="shared" si="2"/>
        <v>19.2</v>
      </c>
      <c r="AQ11" s="113">
        <f t="shared" si="3"/>
        <v>60.86</v>
      </c>
      <c r="AR11" s="112">
        <f t="shared" si="4"/>
        <v>284</v>
      </c>
      <c r="AS11" s="113">
        <v>61.2</v>
      </c>
      <c r="AT11" s="113">
        <v>60.4</v>
      </c>
      <c r="AU11" s="113">
        <v>61</v>
      </c>
      <c r="AV11" s="113">
        <v>60.6</v>
      </c>
      <c r="AW11" s="113">
        <v>61.1</v>
      </c>
      <c r="AX11" s="34">
        <v>283</v>
      </c>
      <c r="AY11" s="34">
        <v>285</v>
      </c>
      <c r="AZ11" s="34">
        <v>285</v>
      </c>
      <c r="BA11" s="34">
        <v>284</v>
      </c>
      <c r="BB11" s="34">
        <v>283</v>
      </c>
      <c r="BC11" s="30"/>
      <c r="BD11" s="30"/>
      <c r="BE11" s="30"/>
      <c r="BF11" s="30"/>
      <c r="BG11" s="30"/>
    </row>
    <row r="12" s="33" customFormat="1" customHeight="1" spans="1:59">
      <c r="A12" s="61" t="s">
        <v>415</v>
      </c>
      <c r="B12" s="59" t="s">
        <v>668</v>
      </c>
      <c r="C12" s="29" t="s">
        <v>417</v>
      </c>
      <c r="D12" s="54">
        <v>43049.7013888889</v>
      </c>
      <c r="E12" s="55">
        <v>43050.9513888889</v>
      </c>
      <c r="F12" s="56" t="s">
        <v>669</v>
      </c>
      <c r="G12" s="57">
        <f t="shared" si="0"/>
        <v>1.25</v>
      </c>
      <c r="H12" s="33">
        <v>65.94</v>
      </c>
      <c r="I12" s="33">
        <v>207.54</v>
      </c>
      <c r="J12" s="33">
        <v>70.89</v>
      </c>
      <c r="Q12" s="28" t="s">
        <v>64</v>
      </c>
      <c r="R12" s="33">
        <v>400</v>
      </c>
      <c r="S12" s="33" t="s">
        <v>670</v>
      </c>
      <c r="T12" s="29">
        <v>28</v>
      </c>
      <c r="U12" s="33">
        <v>28</v>
      </c>
      <c r="V12" s="33">
        <v>60</v>
      </c>
      <c r="W12" s="83">
        <v>2400</v>
      </c>
      <c r="X12" s="83">
        <v>300</v>
      </c>
      <c r="Y12" s="83">
        <v>300</v>
      </c>
      <c r="Z12" s="33" t="s">
        <v>671</v>
      </c>
      <c r="AA12" s="81">
        <v>25</v>
      </c>
      <c r="AF12" s="86"/>
      <c r="AG12" s="29" t="s">
        <v>672</v>
      </c>
      <c r="AH12" s="100">
        <v>43053</v>
      </c>
      <c r="AI12" s="96" t="s">
        <v>82</v>
      </c>
      <c r="AJ12" s="94" t="s">
        <v>673</v>
      </c>
      <c r="AK12" s="33">
        <v>221</v>
      </c>
      <c r="AL12" s="33">
        <v>225.3</v>
      </c>
      <c r="AM12" s="28">
        <f t="shared" si="1"/>
        <v>4.30000000000001</v>
      </c>
      <c r="AN12" s="33">
        <v>167.2</v>
      </c>
      <c r="AO12" s="33">
        <v>181</v>
      </c>
      <c r="AP12" s="28">
        <f t="shared" si="2"/>
        <v>13.8</v>
      </c>
      <c r="AQ12" s="109">
        <f t="shared" si="3"/>
        <v>67.94</v>
      </c>
      <c r="AR12" s="114">
        <f t="shared" si="4"/>
        <v>279.6</v>
      </c>
      <c r="AS12" s="111">
        <v>67.2</v>
      </c>
      <c r="AT12" s="111">
        <v>70.2</v>
      </c>
      <c r="AU12" s="111">
        <v>66.6</v>
      </c>
      <c r="AV12" s="111">
        <v>66.9</v>
      </c>
      <c r="AW12" s="111">
        <v>68.8</v>
      </c>
      <c r="AX12" s="33">
        <v>279</v>
      </c>
      <c r="AY12" s="33">
        <v>281</v>
      </c>
      <c r="AZ12" s="33">
        <v>280</v>
      </c>
      <c r="BA12" s="33">
        <v>279</v>
      </c>
      <c r="BB12" s="33">
        <v>279</v>
      </c>
      <c r="BC12" s="81"/>
      <c r="BD12" s="81"/>
      <c r="BE12" s="81"/>
      <c r="BF12" s="81"/>
      <c r="BG12" s="81"/>
    </row>
    <row r="13" s="33" customFormat="1" customHeight="1" spans="1:59">
      <c r="A13" s="61" t="s">
        <v>60</v>
      </c>
      <c r="B13" s="59">
        <v>14</v>
      </c>
      <c r="C13" s="53" t="s">
        <v>177</v>
      </c>
      <c r="D13" s="54">
        <v>43052.7569444444</v>
      </c>
      <c r="E13" s="55">
        <v>43053.4236111111</v>
      </c>
      <c r="F13" s="56" t="s">
        <v>674</v>
      </c>
      <c r="G13" s="57">
        <f t="shared" si="0"/>
        <v>0.666666666700621</v>
      </c>
      <c r="H13" s="33">
        <v>61.95</v>
      </c>
      <c r="I13" s="33">
        <v>204.15</v>
      </c>
      <c r="J13" s="33">
        <v>72.34</v>
      </c>
      <c r="Q13" s="28" t="s">
        <v>64</v>
      </c>
      <c r="R13" s="29">
        <v>800</v>
      </c>
      <c r="S13" s="33" t="s">
        <v>675</v>
      </c>
      <c r="T13" s="29">
        <v>28</v>
      </c>
      <c r="U13" s="33">
        <v>28</v>
      </c>
      <c r="V13" s="33">
        <v>60</v>
      </c>
      <c r="W13" s="83">
        <v>2200</v>
      </c>
      <c r="X13" s="83"/>
      <c r="Y13" s="83">
        <v>300</v>
      </c>
      <c r="Z13" s="33" t="s">
        <v>288</v>
      </c>
      <c r="AA13" s="81"/>
      <c r="AB13" s="33">
        <v>20</v>
      </c>
      <c r="AC13" s="33">
        <v>3</v>
      </c>
      <c r="AF13" s="86"/>
      <c r="AG13" s="83" t="s">
        <v>676</v>
      </c>
      <c r="AH13" s="98" t="s">
        <v>87</v>
      </c>
      <c r="AI13" s="96" t="s">
        <v>82</v>
      </c>
      <c r="AJ13" s="97" t="s">
        <v>677</v>
      </c>
      <c r="AK13" s="33">
        <v>269.2</v>
      </c>
      <c r="AL13" s="33">
        <v>270.8</v>
      </c>
      <c r="AM13" s="28">
        <f t="shared" si="1"/>
        <v>1.60000000000002</v>
      </c>
      <c r="AN13" s="33">
        <v>215</v>
      </c>
      <c r="AO13" s="33">
        <v>222.6</v>
      </c>
      <c r="AP13" s="28">
        <f t="shared" si="2"/>
        <v>7.59999999999999</v>
      </c>
      <c r="AQ13" s="29" t="s">
        <v>69</v>
      </c>
      <c r="AR13" s="29" t="s">
        <v>69</v>
      </c>
      <c r="AS13" s="29" t="s">
        <v>69</v>
      </c>
      <c r="AT13" s="29" t="s">
        <v>69</v>
      </c>
      <c r="AU13" s="29" t="s">
        <v>69</v>
      </c>
      <c r="AV13" s="29" t="s">
        <v>69</v>
      </c>
      <c r="AW13" s="29" t="s">
        <v>69</v>
      </c>
      <c r="AX13" s="110" t="s">
        <v>69</v>
      </c>
      <c r="AY13" s="110" t="s">
        <v>69</v>
      </c>
      <c r="AZ13" s="110" t="s">
        <v>69</v>
      </c>
      <c r="BA13" s="110" t="s">
        <v>69</v>
      </c>
      <c r="BB13" s="110" t="s">
        <v>69</v>
      </c>
      <c r="BC13" s="81"/>
      <c r="BD13" s="81"/>
      <c r="BE13" s="81"/>
      <c r="BF13" s="81"/>
      <c r="BG13" s="81"/>
    </row>
    <row r="14" s="33" customFormat="1" customHeight="1" spans="1:59">
      <c r="A14" s="60" t="s">
        <v>60</v>
      </c>
      <c r="B14" s="52">
        <v>29</v>
      </c>
      <c r="C14" s="53" t="s">
        <v>62</v>
      </c>
      <c r="D14" s="54">
        <v>43054.7291666667</v>
      </c>
      <c r="E14" s="55">
        <v>43055.5208333333</v>
      </c>
      <c r="F14" s="56" t="s">
        <v>678</v>
      </c>
      <c r="G14" s="57">
        <f t="shared" si="0"/>
        <v>0.791666666598758</v>
      </c>
      <c r="H14" s="33" t="s">
        <v>69</v>
      </c>
      <c r="I14" s="33" t="s">
        <v>69</v>
      </c>
      <c r="J14" s="33" t="s">
        <v>69</v>
      </c>
      <c r="Q14" s="28" t="s">
        <v>64</v>
      </c>
      <c r="R14" s="29">
        <v>800</v>
      </c>
      <c r="S14" s="33" t="s">
        <v>679</v>
      </c>
      <c r="T14" s="29">
        <v>28</v>
      </c>
      <c r="U14" s="33">
        <v>28</v>
      </c>
      <c r="V14" s="33">
        <v>60</v>
      </c>
      <c r="W14" s="83">
        <v>3600</v>
      </c>
      <c r="X14" s="83"/>
      <c r="Y14" s="83">
        <v>200</v>
      </c>
      <c r="Z14" s="33" t="s">
        <v>680</v>
      </c>
      <c r="AA14" s="81"/>
      <c r="AF14" s="86"/>
      <c r="AG14" s="83" t="s">
        <v>681</v>
      </c>
      <c r="AH14" s="100">
        <v>43060</v>
      </c>
      <c r="AI14" s="93" t="s">
        <v>68</v>
      </c>
      <c r="AJ14" s="97"/>
      <c r="AK14" s="33">
        <v>322.7</v>
      </c>
      <c r="AL14" s="33">
        <v>325.3</v>
      </c>
      <c r="AM14" s="28">
        <f t="shared" si="1"/>
        <v>2.60000000000002</v>
      </c>
      <c r="AN14" s="33">
        <v>340.2</v>
      </c>
      <c r="AO14" s="33">
        <v>354</v>
      </c>
      <c r="AP14" s="28">
        <f t="shared" si="2"/>
        <v>13.8</v>
      </c>
      <c r="AQ14" s="109">
        <f t="shared" ref="AQ14:AQ18" si="5">AVERAGE(AS14:AW14)</f>
        <v>63.24</v>
      </c>
      <c r="AR14" s="114">
        <f t="shared" ref="AR14:AR18" si="6">AVERAGE(AX14:BB14)</f>
        <v>278.6</v>
      </c>
      <c r="AS14" s="111">
        <v>62.9</v>
      </c>
      <c r="AT14" s="111">
        <v>63</v>
      </c>
      <c r="AU14" s="111">
        <v>63.3</v>
      </c>
      <c r="AV14" s="111">
        <v>63.6</v>
      </c>
      <c r="AW14" s="111">
        <v>63.4</v>
      </c>
      <c r="AX14" s="33">
        <v>278</v>
      </c>
      <c r="AY14" s="33">
        <v>280</v>
      </c>
      <c r="AZ14" s="33">
        <v>280</v>
      </c>
      <c r="BA14" s="33">
        <v>279</v>
      </c>
      <c r="BB14" s="33">
        <v>276</v>
      </c>
      <c r="BC14" s="81"/>
      <c r="BD14" s="81"/>
      <c r="BE14" s="81"/>
      <c r="BF14" s="81"/>
      <c r="BG14" s="81"/>
    </row>
    <row r="15" s="33" customFormat="1" customHeight="1" spans="1:59">
      <c r="A15" s="61" t="s">
        <v>60</v>
      </c>
      <c r="B15" s="59">
        <v>49</v>
      </c>
      <c r="C15" s="53" t="s">
        <v>62</v>
      </c>
      <c r="D15" s="54">
        <v>43060.6944444444</v>
      </c>
      <c r="E15" s="55">
        <v>43060.7916666667</v>
      </c>
      <c r="F15" s="56" t="s">
        <v>682</v>
      </c>
      <c r="G15" s="57">
        <f t="shared" si="0"/>
        <v>0.0972222222189885</v>
      </c>
      <c r="H15" s="33">
        <v>58.36</v>
      </c>
      <c r="I15" s="33">
        <v>213.09</v>
      </c>
      <c r="J15" s="33">
        <v>80.97</v>
      </c>
      <c r="Q15" s="28" t="s">
        <v>64</v>
      </c>
      <c r="R15" s="29">
        <v>800</v>
      </c>
      <c r="S15" s="33" t="s">
        <v>683</v>
      </c>
      <c r="T15" s="29">
        <v>28</v>
      </c>
      <c r="U15" s="33">
        <v>28</v>
      </c>
      <c r="V15" s="33">
        <v>60</v>
      </c>
      <c r="W15" s="83">
        <v>2400</v>
      </c>
      <c r="X15" s="83"/>
      <c r="Y15" s="83">
        <v>400</v>
      </c>
      <c r="Z15" s="33" t="s">
        <v>654</v>
      </c>
      <c r="AA15" s="81">
        <v>25</v>
      </c>
      <c r="AB15" s="33">
        <v>5</v>
      </c>
      <c r="AF15" s="86"/>
      <c r="AG15" s="83" t="s">
        <v>684</v>
      </c>
      <c r="AH15" s="98" t="s">
        <v>87</v>
      </c>
      <c r="AI15" s="96" t="s">
        <v>82</v>
      </c>
      <c r="AJ15" s="97" t="s">
        <v>685</v>
      </c>
      <c r="AL15" s="29" t="s">
        <v>69</v>
      </c>
      <c r="AM15" s="29" t="s">
        <v>69</v>
      </c>
      <c r="AO15" s="29" t="s">
        <v>69</v>
      </c>
      <c r="AP15" s="29" t="s">
        <v>69</v>
      </c>
      <c r="AQ15" s="29" t="s">
        <v>69</v>
      </c>
      <c r="AR15" s="29" t="s">
        <v>69</v>
      </c>
      <c r="AS15" s="29" t="s">
        <v>69</v>
      </c>
      <c r="AT15" s="29" t="s">
        <v>69</v>
      </c>
      <c r="AU15" s="29" t="s">
        <v>69</v>
      </c>
      <c r="AV15" s="29" t="s">
        <v>69</v>
      </c>
      <c r="AW15" s="29" t="s">
        <v>69</v>
      </c>
      <c r="AX15" s="110" t="s">
        <v>69</v>
      </c>
      <c r="AY15" s="110" t="s">
        <v>69</v>
      </c>
      <c r="AZ15" s="110" t="s">
        <v>69</v>
      </c>
      <c r="BA15" s="110" t="s">
        <v>69</v>
      </c>
      <c r="BB15" s="110" t="s">
        <v>69</v>
      </c>
      <c r="BC15" s="81"/>
      <c r="BD15" s="81"/>
      <c r="BE15" s="81"/>
      <c r="BF15" s="81"/>
      <c r="BG15" s="81"/>
    </row>
    <row r="16" s="33" customFormat="1" customHeight="1" spans="1:59">
      <c r="A16" s="60" t="s">
        <v>60</v>
      </c>
      <c r="B16" s="52">
        <v>30</v>
      </c>
      <c r="C16" s="53" t="s">
        <v>62</v>
      </c>
      <c r="D16" s="54">
        <v>43060.9305555556</v>
      </c>
      <c r="E16" s="55">
        <v>43061.6388888889</v>
      </c>
      <c r="F16" s="56" t="s">
        <v>686</v>
      </c>
      <c r="G16" s="57">
        <f t="shared" si="0"/>
        <v>0.708333333335759</v>
      </c>
      <c r="H16" s="33" t="s">
        <v>69</v>
      </c>
      <c r="I16" s="33" t="s">
        <v>69</v>
      </c>
      <c r="J16" s="33" t="s">
        <v>69</v>
      </c>
      <c r="Q16" s="28" t="s">
        <v>64</v>
      </c>
      <c r="R16" s="29">
        <v>900</v>
      </c>
      <c r="S16" s="33" t="s">
        <v>687</v>
      </c>
      <c r="T16" s="29">
        <v>28</v>
      </c>
      <c r="U16" s="33">
        <v>29</v>
      </c>
      <c r="V16" s="33">
        <v>40</v>
      </c>
      <c r="W16" s="83"/>
      <c r="X16" s="83"/>
      <c r="Y16" s="83"/>
      <c r="Z16" s="33" t="s">
        <v>688</v>
      </c>
      <c r="AA16" s="81">
        <v>25</v>
      </c>
      <c r="AF16" s="86"/>
      <c r="AG16" s="83" t="s">
        <v>689</v>
      </c>
      <c r="AH16" s="92">
        <v>43064</v>
      </c>
      <c r="AI16" s="93" t="s">
        <v>68</v>
      </c>
      <c r="AJ16" s="97"/>
      <c r="AK16" s="33">
        <v>327.75</v>
      </c>
      <c r="AL16" s="33">
        <v>331.9</v>
      </c>
      <c r="AM16" s="28">
        <f t="shared" ref="AM16:AM18" si="7">AL16-AK16</f>
        <v>4.14999999999998</v>
      </c>
      <c r="AN16" s="33">
        <v>339.8</v>
      </c>
      <c r="AO16" s="33">
        <v>357</v>
      </c>
      <c r="AP16" s="28">
        <f t="shared" ref="AP16:AP21" si="8">AO16-AN16</f>
        <v>17.2</v>
      </c>
      <c r="AQ16" s="109">
        <f t="shared" si="5"/>
        <v>64.86</v>
      </c>
      <c r="AR16" s="114">
        <f t="shared" si="6"/>
        <v>279.6</v>
      </c>
      <c r="AS16" s="111">
        <v>64.9</v>
      </c>
      <c r="AT16" s="111">
        <v>65.3</v>
      </c>
      <c r="AU16" s="111">
        <v>64.2</v>
      </c>
      <c r="AV16" s="111">
        <v>64.4</v>
      </c>
      <c r="AW16" s="111">
        <v>65.5</v>
      </c>
      <c r="AX16" s="33">
        <v>281</v>
      </c>
      <c r="AY16" s="33">
        <v>281</v>
      </c>
      <c r="AZ16" s="33">
        <v>278</v>
      </c>
      <c r="BA16" s="33">
        <v>279</v>
      </c>
      <c r="BB16" s="33">
        <v>279</v>
      </c>
      <c r="BC16" s="81"/>
      <c r="BD16" s="81"/>
      <c r="BE16" s="81"/>
      <c r="BF16" s="81"/>
      <c r="BG16" s="81"/>
    </row>
    <row r="17" s="33" customFormat="1" customHeight="1" spans="1:59">
      <c r="A17" s="60" t="s">
        <v>415</v>
      </c>
      <c r="B17" s="52" t="s">
        <v>445</v>
      </c>
      <c r="C17" s="29" t="s">
        <v>417</v>
      </c>
      <c r="D17" s="54">
        <v>43062.0069444444</v>
      </c>
      <c r="E17" s="55">
        <v>43062.8402777778</v>
      </c>
      <c r="F17" s="56" t="s">
        <v>690</v>
      </c>
      <c r="G17" s="57">
        <f t="shared" si="0"/>
        <v>0.833333333335759</v>
      </c>
      <c r="H17" s="33">
        <v>63.94</v>
      </c>
      <c r="I17" s="33">
        <v>211.78</v>
      </c>
      <c r="J17" s="33">
        <v>75.12</v>
      </c>
      <c r="Q17" s="28" t="s">
        <v>64</v>
      </c>
      <c r="R17" s="33">
        <v>600</v>
      </c>
      <c r="S17" s="33" t="s">
        <v>691</v>
      </c>
      <c r="T17" s="29">
        <v>28</v>
      </c>
      <c r="U17" s="29">
        <v>28</v>
      </c>
      <c r="V17" s="33">
        <v>60</v>
      </c>
      <c r="W17" s="83">
        <v>2800</v>
      </c>
      <c r="X17" s="83"/>
      <c r="Y17" s="83"/>
      <c r="Z17" s="33" t="s">
        <v>620</v>
      </c>
      <c r="AA17" s="81"/>
      <c r="AF17" s="86"/>
      <c r="AG17" s="83" t="s">
        <v>692</v>
      </c>
      <c r="AH17" s="100">
        <v>43063</v>
      </c>
      <c r="AI17" s="93" t="s">
        <v>68</v>
      </c>
      <c r="AJ17" s="97" t="s">
        <v>693</v>
      </c>
      <c r="AK17" s="33">
        <v>220.6</v>
      </c>
      <c r="AL17" s="34">
        <v>223.8</v>
      </c>
      <c r="AM17" s="28">
        <f t="shared" si="7"/>
        <v>3.20000000000002</v>
      </c>
      <c r="AN17" s="33">
        <v>165.4</v>
      </c>
      <c r="AO17" s="33">
        <v>179.8</v>
      </c>
      <c r="AP17" s="28">
        <f t="shared" si="8"/>
        <v>14.4</v>
      </c>
      <c r="AQ17" s="109">
        <f t="shared" si="5"/>
        <v>65</v>
      </c>
      <c r="AR17" s="114">
        <f t="shared" si="6"/>
        <v>270.4</v>
      </c>
      <c r="AS17" s="111">
        <v>65.2</v>
      </c>
      <c r="AT17" s="111">
        <v>64.8</v>
      </c>
      <c r="AU17" s="111">
        <v>65</v>
      </c>
      <c r="AV17" s="111">
        <v>65.4</v>
      </c>
      <c r="AW17" s="111">
        <v>64.6</v>
      </c>
      <c r="AX17" s="33">
        <v>272</v>
      </c>
      <c r="AY17" s="33">
        <v>272</v>
      </c>
      <c r="AZ17" s="33">
        <v>265</v>
      </c>
      <c r="BA17" s="33">
        <v>270</v>
      </c>
      <c r="BB17" s="33">
        <v>273</v>
      </c>
      <c r="BC17" s="81"/>
      <c r="BD17" s="81"/>
      <c r="BE17" s="81"/>
      <c r="BF17" s="81"/>
      <c r="BG17" s="81"/>
    </row>
    <row r="18" s="33" customFormat="1" customHeight="1" spans="1:59">
      <c r="A18" s="60" t="s">
        <v>60</v>
      </c>
      <c r="B18" s="52">
        <v>51</v>
      </c>
      <c r="C18" s="53" t="s">
        <v>62</v>
      </c>
      <c r="D18" s="54">
        <v>43062.9791666667</v>
      </c>
      <c r="E18" s="55">
        <v>43063.6041666667</v>
      </c>
      <c r="F18" s="56" t="s">
        <v>694</v>
      </c>
      <c r="G18" s="57">
        <f t="shared" si="0"/>
        <v>0.625</v>
      </c>
      <c r="H18" s="33">
        <v>67.83</v>
      </c>
      <c r="I18" s="33">
        <v>212.13</v>
      </c>
      <c r="J18" s="33">
        <v>75.41</v>
      </c>
      <c r="Q18" s="28" t="s">
        <v>64</v>
      </c>
      <c r="R18" s="33">
        <v>1000</v>
      </c>
      <c r="S18" s="33" t="s">
        <v>695</v>
      </c>
      <c r="T18" s="29">
        <v>28</v>
      </c>
      <c r="U18" s="33">
        <v>32</v>
      </c>
      <c r="V18" s="33">
        <v>60</v>
      </c>
      <c r="W18" s="83"/>
      <c r="X18" s="83"/>
      <c r="Y18" s="83"/>
      <c r="Z18" s="33" t="s">
        <v>696</v>
      </c>
      <c r="AA18" s="81">
        <v>10</v>
      </c>
      <c r="AF18" s="86"/>
      <c r="AG18" s="83" t="s">
        <v>549</v>
      </c>
      <c r="AH18" s="92">
        <v>43064</v>
      </c>
      <c r="AI18" s="93" t="s">
        <v>68</v>
      </c>
      <c r="AJ18" s="97"/>
      <c r="AK18" s="34">
        <v>317</v>
      </c>
      <c r="AL18" s="33">
        <v>320.3</v>
      </c>
      <c r="AM18" s="28">
        <f t="shared" si="7"/>
        <v>3.30000000000001</v>
      </c>
      <c r="AN18" s="33">
        <v>269.6</v>
      </c>
      <c r="AO18" s="33">
        <v>286.8</v>
      </c>
      <c r="AP18" s="28">
        <f t="shared" si="8"/>
        <v>17.2</v>
      </c>
      <c r="AQ18" s="109">
        <f t="shared" si="5"/>
        <v>63.6</v>
      </c>
      <c r="AR18" s="114">
        <f t="shared" si="6"/>
        <v>278</v>
      </c>
      <c r="AS18" s="111">
        <v>63.5</v>
      </c>
      <c r="AT18" s="111">
        <v>63.7</v>
      </c>
      <c r="AU18" s="111">
        <v>63.1</v>
      </c>
      <c r="AV18" s="111">
        <v>63.9</v>
      </c>
      <c r="AW18" s="111">
        <v>63.8</v>
      </c>
      <c r="AX18" s="33">
        <v>279</v>
      </c>
      <c r="AY18" s="33">
        <v>278</v>
      </c>
      <c r="AZ18" s="33">
        <v>279</v>
      </c>
      <c r="BA18" s="33">
        <v>278</v>
      </c>
      <c r="BB18" s="33">
        <v>276</v>
      </c>
      <c r="BC18" s="81"/>
      <c r="BD18" s="81"/>
      <c r="BE18" s="81"/>
      <c r="BF18" s="81"/>
      <c r="BG18" s="81"/>
    </row>
    <row r="19" s="35" customFormat="1" customHeight="1" spans="1:49">
      <c r="A19" s="66" t="s">
        <v>128</v>
      </c>
      <c r="B19" s="67"/>
      <c r="C19" s="68"/>
      <c r="D19" s="68"/>
      <c r="E19" s="68"/>
      <c r="F19" s="69"/>
      <c r="G19" s="68"/>
      <c r="H19" s="68"/>
      <c r="I19" s="68"/>
      <c r="J19" s="68"/>
      <c r="AH19" s="102"/>
      <c r="AI19" s="93"/>
      <c r="AJ19" s="93"/>
      <c r="AQ19" s="115"/>
      <c r="AR19" s="116"/>
      <c r="AS19" s="116"/>
      <c r="AT19" s="116"/>
      <c r="AU19" s="116"/>
      <c r="AV19" s="116"/>
      <c r="AW19" s="116"/>
    </row>
    <row r="20" s="33" customFormat="1" customHeight="1" spans="1:59">
      <c r="A20" s="70" t="s">
        <v>415</v>
      </c>
      <c r="B20" s="71" t="s">
        <v>652</v>
      </c>
      <c r="C20" s="29" t="s">
        <v>417</v>
      </c>
      <c r="D20" s="54">
        <v>43075.7638888889</v>
      </c>
      <c r="E20" s="55">
        <v>43076.4305555556</v>
      </c>
      <c r="F20" s="56" t="s">
        <v>130</v>
      </c>
      <c r="G20" s="57">
        <f t="shared" ref="G20:G43" si="9">E20-D20</f>
        <v>0.666666666700621</v>
      </c>
      <c r="H20" s="33">
        <v>55.62</v>
      </c>
      <c r="I20" s="33">
        <v>186.48</v>
      </c>
      <c r="J20" s="33">
        <v>68.7</v>
      </c>
      <c r="K20" s="33">
        <v>3600</v>
      </c>
      <c r="L20" s="33">
        <v>11</v>
      </c>
      <c r="M20" s="33">
        <v>10</v>
      </c>
      <c r="Q20" s="28" t="s">
        <v>64</v>
      </c>
      <c r="R20" s="33">
        <v>600</v>
      </c>
      <c r="S20" s="33" t="s">
        <v>697</v>
      </c>
      <c r="T20" s="29">
        <v>28</v>
      </c>
      <c r="U20" s="33">
        <v>28</v>
      </c>
      <c r="V20" s="33">
        <v>60</v>
      </c>
      <c r="W20" s="82">
        <v>6000</v>
      </c>
      <c r="X20" s="82">
        <v>1800</v>
      </c>
      <c r="Y20" s="82">
        <v>1200</v>
      </c>
      <c r="Z20" s="33" t="s">
        <v>620</v>
      </c>
      <c r="AA20" s="29">
        <v>25</v>
      </c>
      <c r="AB20" s="29">
        <v>30</v>
      </c>
      <c r="AC20" s="29">
        <v>4</v>
      </c>
      <c r="AD20" s="29">
        <v>8</v>
      </c>
      <c r="AE20" s="29">
        <v>12</v>
      </c>
      <c r="AF20" s="29">
        <v>6</v>
      </c>
      <c r="AG20" s="83"/>
      <c r="AH20" s="98" t="s">
        <v>87</v>
      </c>
      <c r="AI20" s="98" t="s">
        <v>87</v>
      </c>
      <c r="AJ20" s="83" t="s">
        <v>698</v>
      </c>
      <c r="AK20" s="33">
        <v>220.1</v>
      </c>
      <c r="AL20" s="33">
        <v>223.7</v>
      </c>
      <c r="AM20" s="28">
        <f t="shared" ref="AM20:AM29" si="10">AL20-AK20</f>
        <v>3.59999999999999</v>
      </c>
      <c r="AN20" s="33">
        <v>154.4</v>
      </c>
      <c r="AO20" s="33">
        <v>165.6</v>
      </c>
      <c r="AP20" s="28">
        <f t="shared" si="8"/>
        <v>11.2</v>
      </c>
      <c r="AQ20" s="29" t="s">
        <v>69</v>
      </c>
      <c r="AR20" s="29" t="s">
        <v>69</v>
      </c>
      <c r="AS20" s="29" t="s">
        <v>69</v>
      </c>
      <c r="AT20" s="29" t="s">
        <v>69</v>
      </c>
      <c r="AU20" s="29" t="s">
        <v>69</v>
      </c>
      <c r="AV20" s="29" t="s">
        <v>69</v>
      </c>
      <c r="AW20" s="29" t="s">
        <v>69</v>
      </c>
      <c r="AX20" s="110" t="s">
        <v>69</v>
      </c>
      <c r="AY20" s="110" t="s">
        <v>69</v>
      </c>
      <c r="AZ20" s="110" t="s">
        <v>69</v>
      </c>
      <c r="BA20" s="110" t="s">
        <v>69</v>
      </c>
      <c r="BB20" s="110" t="s">
        <v>69</v>
      </c>
      <c r="BC20" s="81"/>
      <c r="BD20" s="81"/>
      <c r="BE20" s="81"/>
      <c r="BF20" s="81"/>
      <c r="BG20" s="81"/>
    </row>
    <row r="21" s="33" customFormat="1" customHeight="1" spans="1:59">
      <c r="A21" s="60" t="s">
        <v>415</v>
      </c>
      <c r="B21" s="52" t="s">
        <v>652</v>
      </c>
      <c r="C21" s="29" t="s">
        <v>417</v>
      </c>
      <c r="D21" s="54">
        <v>43076.9027777778</v>
      </c>
      <c r="E21" s="55">
        <v>43077.7361111111</v>
      </c>
      <c r="F21" s="56" t="s">
        <v>135</v>
      </c>
      <c r="G21" s="57">
        <f t="shared" si="9"/>
        <v>0.833333333299379</v>
      </c>
      <c r="H21" s="33">
        <v>68.4</v>
      </c>
      <c r="I21" s="33">
        <v>202.52</v>
      </c>
      <c r="J21" s="33">
        <v>69.48</v>
      </c>
      <c r="M21" s="33">
        <v>8</v>
      </c>
      <c r="Q21" s="28" t="s">
        <v>64</v>
      </c>
      <c r="R21" s="33">
        <v>600</v>
      </c>
      <c r="S21" s="33" t="s">
        <v>699</v>
      </c>
      <c r="T21" s="29">
        <v>28</v>
      </c>
      <c r="U21" s="33">
        <v>28</v>
      </c>
      <c r="V21" s="33">
        <v>60</v>
      </c>
      <c r="W21" s="83">
        <v>1200</v>
      </c>
      <c r="X21" s="83"/>
      <c r="Y21" s="83"/>
      <c r="Z21" s="33" t="s">
        <v>661</v>
      </c>
      <c r="AA21" s="81">
        <v>25</v>
      </c>
      <c r="AC21" s="33">
        <v>4</v>
      </c>
      <c r="AF21" s="86"/>
      <c r="AG21" s="83" t="s">
        <v>549</v>
      </c>
      <c r="AH21" s="100">
        <v>43077</v>
      </c>
      <c r="AI21" s="93" t="s">
        <v>68</v>
      </c>
      <c r="AJ21" s="97" t="s">
        <v>700</v>
      </c>
      <c r="AK21" s="34">
        <v>220.4</v>
      </c>
      <c r="AL21" s="33">
        <v>224.5</v>
      </c>
      <c r="AM21" s="28">
        <f t="shared" si="10"/>
        <v>4.09999999999999</v>
      </c>
      <c r="AN21" s="33">
        <v>156</v>
      </c>
      <c r="AO21" s="33">
        <v>170</v>
      </c>
      <c r="AP21" s="28">
        <f t="shared" si="8"/>
        <v>14</v>
      </c>
      <c r="AQ21" s="109">
        <f t="shared" ref="AQ21:AQ28" si="11">AVERAGE(AS21:AW21)</f>
        <v>65.6</v>
      </c>
      <c r="AR21" s="114">
        <f t="shared" ref="AR21:AR28" si="12">AVERAGE(AX21:BB21)</f>
        <v>263.6</v>
      </c>
      <c r="AS21" s="111">
        <v>64.5</v>
      </c>
      <c r="AT21" s="111">
        <v>65.7</v>
      </c>
      <c r="AU21" s="111">
        <v>65.4</v>
      </c>
      <c r="AV21" s="111">
        <v>66</v>
      </c>
      <c r="AW21" s="111">
        <v>66.4</v>
      </c>
      <c r="AX21" s="33">
        <v>262</v>
      </c>
      <c r="AY21" s="33">
        <v>264</v>
      </c>
      <c r="AZ21" s="33">
        <v>267</v>
      </c>
      <c r="BA21" s="33">
        <v>263</v>
      </c>
      <c r="BB21" s="33">
        <v>262</v>
      </c>
      <c r="BC21" s="81"/>
      <c r="BD21" s="81"/>
      <c r="BE21" s="81"/>
      <c r="BF21" s="81"/>
      <c r="BG21" s="81"/>
    </row>
    <row r="22" s="33" customFormat="1" customHeight="1" spans="1:59">
      <c r="A22" s="61" t="s">
        <v>60</v>
      </c>
      <c r="B22" s="59">
        <v>17</v>
      </c>
      <c r="C22" s="53" t="s">
        <v>177</v>
      </c>
      <c r="D22" s="54">
        <v>43079.5138888889</v>
      </c>
      <c r="E22" s="55">
        <v>43079.8541666667</v>
      </c>
      <c r="F22" s="56" t="s">
        <v>69</v>
      </c>
      <c r="G22" s="57">
        <f t="shared" si="9"/>
        <v>0.340277777802839</v>
      </c>
      <c r="H22" s="33" t="s">
        <v>69</v>
      </c>
      <c r="I22" s="33">
        <v>205.84</v>
      </c>
      <c r="J22" s="33">
        <v>70.72</v>
      </c>
      <c r="Q22" s="28" t="s">
        <v>64</v>
      </c>
      <c r="R22" s="29">
        <v>800</v>
      </c>
      <c r="S22" s="33" t="s">
        <v>701</v>
      </c>
      <c r="T22" s="29">
        <v>28</v>
      </c>
      <c r="U22" s="33">
        <v>28</v>
      </c>
      <c r="V22" s="33">
        <v>60</v>
      </c>
      <c r="W22" s="83">
        <v>1400</v>
      </c>
      <c r="X22" s="83">
        <v>300</v>
      </c>
      <c r="Y22" s="81">
        <v>200</v>
      </c>
      <c r="Z22" s="33" t="s">
        <v>702</v>
      </c>
      <c r="AA22" s="81"/>
      <c r="AC22" s="33">
        <v>4</v>
      </c>
      <c r="AF22" s="86"/>
      <c r="AG22" s="83" t="s">
        <v>556</v>
      </c>
      <c r="AH22" s="98" t="s">
        <v>87</v>
      </c>
      <c r="AI22" s="96" t="s">
        <v>82</v>
      </c>
      <c r="AJ22" s="97"/>
      <c r="AK22" s="29" t="s">
        <v>69</v>
      </c>
      <c r="AL22" s="29" t="s">
        <v>69</v>
      </c>
      <c r="AM22" s="29" t="s">
        <v>69</v>
      </c>
      <c r="AN22" s="29" t="s">
        <v>69</v>
      </c>
      <c r="AO22" s="29" t="s">
        <v>69</v>
      </c>
      <c r="AP22" s="29" t="s">
        <v>69</v>
      </c>
      <c r="AQ22" s="110" t="s">
        <v>69</v>
      </c>
      <c r="AR22" s="110" t="s">
        <v>69</v>
      </c>
      <c r="AS22" s="110" t="s">
        <v>69</v>
      </c>
      <c r="AT22" s="110" t="s">
        <v>69</v>
      </c>
      <c r="AU22" s="110" t="s">
        <v>69</v>
      </c>
      <c r="AV22" s="110" t="s">
        <v>69</v>
      </c>
      <c r="AW22" s="110" t="s">
        <v>69</v>
      </c>
      <c r="AX22" s="110" t="s">
        <v>69</v>
      </c>
      <c r="AY22" s="110" t="s">
        <v>69</v>
      </c>
      <c r="AZ22" s="110" t="s">
        <v>69</v>
      </c>
      <c r="BA22" s="110" t="s">
        <v>69</v>
      </c>
      <c r="BB22" s="110" t="s">
        <v>69</v>
      </c>
      <c r="BC22" s="81"/>
      <c r="BD22" s="81"/>
      <c r="BE22" s="81"/>
      <c r="BF22" s="81"/>
      <c r="BG22" s="81"/>
    </row>
    <row r="23" s="33" customFormat="1" customHeight="1" spans="1:59">
      <c r="A23" s="70" t="s">
        <v>415</v>
      </c>
      <c r="B23" s="72" t="s">
        <v>703</v>
      </c>
      <c r="C23" s="29" t="s">
        <v>704</v>
      </c>
      <c r="D23" s="54">
        <v>43079.9791666667</v>
      </c>
      <c r="E23" s="55">
        <v>43080.7291666667</v>
      </c>
      <c r="F23" s="56" t="s">
        <v>143</v>
      </c>
      <c r="G23" s="57">
        <f t="shared" si="9"/>
        <v>0.75</v>
      </c>
      <c r="H23" s="33" t="s">
        <v>69</v>
      </c>
      <c r="I23" s="33" t="s">
        <v>69</v>
      </c>
      <c r="J23" s="33" t="s">
        <v>69</v>
      </c>
      <c r="Q23" s="28" t="s">
        <v>64</v>
      </c>
      <c r="R23" s="33">
        <v>420</v>
      </c>
      <c r="S23" s="33" t="s">
        <v>705</v>
      </c>
      <c r="T23" s="33">
        <v>28</v>
      </c>
      <c r="U23" s="33">
        <v>28</v>
      </c>
      <c r="V23" s="33">
        <v>60</v>
      </c>
      <c r="W23" s="83"/>
      <c r="X23" s="83">
        <v>200</v>
      </c>
      <c r="Y23" s="83"/>
      <c r="Z23" s="33" t="s">
        <v>706</v>
      </c>
      <c r="AA23" s="81"/>
      <c r="AF23" s="86"/>
      <c r="AG23" s="83" t="s">
        <v>707</v>
      </c>
      <c r="AH23" s="98" t="s">
        <v>87</v>
      </c>
      <c r="AI23" s="98" t="s">
        <v>87</v>
      </c>
      <c r="AJ23" s="97"/>
      <c r="AK23" s="33">
        <v>324.1</v>
      </c>
      <c r="AL23" s="33">
        <v>328.4</v>
      </c>
      <c r="AM23" s="28">
        <f t="shared" si="10"/>
        <v>4.29999999999995</v>
      </c>
      <c r="AN23" s="33">
        <v>317</v>
      </c>
      <c r="AO23" s="33">
        <v>336</v>
      </c>
      <c r="AP23" s="28">
        <f t="shared" ref="AP23:AP29" si="13">AO23-AN23</f>
        <v>19</v>
      </c>
      <c r="AQ23" s="109">
        <f t="shared" si="11"/>
        <v>70.44</v>
      </c>
      <c r="AR23" s="29" t="s">
        <v>69</v>
      </c>
      <c r="AS23" s="111">
        <v>71.1</v>
      </c>
      <c r="AT23" s="111">
        <v>70.3</v>
      </c>
      <c r="AU23" s="111">
        <v>69.9</v>
      </c>
      <c r="AV23" s="111">
        <v>70.7</v>
      </c>
      <c r="AW23" s="111">
        <v>70.2</v>
      </c>
      <c r="AX23" s="110" t="s">
        <v>69</v>
      </c>
      <c r="AY23" s="110" t="s">
        <v>69</v>
      </c>
      <c r="AZ23" s="110" t="s">
        <v>69</v>
      </c>
      <c r="BA23" s="110" t="s">
        <v>69</v>
      </c>
      <c r="BB23" s="110" t="s">
        <v>69</v>
      </c>
      <c r="BC23" s="81"/>
      <c r="BD23" s="81"/>
      <c r="BE23" s="81"/>
      <c r="BF23" s="81"/>
      <c r="BG23" s="81"/>
    </row>
    <row r="24" s="33" customFormat="1" customHeight="1" spans="1:59">
      <c r="A24" s="60" t="s">
        <v>60</v>
      </c>
      <c r="B24" s="52">
        <v>17</v>
      </c>
      <c r="C24" s="53" t="s">
        <v>177</v>
      </c>
      <c r="D24" s="54">
        <v>43082.7777777778</v>
      </c>
      <c r="E24" s="55">
        <v>43083.4444444444</v>
      </c>
      <c r="F24" s="56" t="s">
        <v>147</v>
      </c>
      <c r="G24" s="57">
        <f t="shared" si="9"/>
        <v>0.666666666598758</v>
      </c>
      <c r="H24" s="33" t="s">
        <v>69</v>
      </c>
      <c r="I24" s="33" t="s">
        <v>69</v>
      </c>
      <c r="J24" s="33" t="s">
        <v>69</v>
      </c>
      <c r="Q24" s="28" t="s">
        <v>64</v>
      </c>
      <c r="R24" s="29">
        <v>800</v>
      </c>
      <c r="S24" s="33" t="s">
        <v>708</v>
      </c>
      <c r="T24" s="33">
        <v>28</v>
      </c>
      <c r="U24" s="33">
        <v>28.8</v>
      </c>
      <c r="V24" s="33">
        <v>60</v>
      </c>
      <c r="W24" s="83">
        <v>1600</v>
      </c>
      <c r="X24" s="83">
        <v>200</v>
      </c>
      <c r="Y24" s="81">
        <v>200</v>
      </c>
      <c r="Z24" s="33" t="s">
        <v>709</v>
      </c>
      <c r="AA24" s="81">
        <v>35</v>
      </c>
      <c r="AC24" s="29">
        <v>4</v>
      </c>
      <c r="AF24" s="86"/>
      <c r="AG24" s="95"/>
      <c r="AH24" s="100">
        <v>43084</v>
      </c>
      <c r="AI24" s="96" t="s">
        <v>82</v>
      </c>
      <c r="AJ24" s="97" t="s">
        <v>710</v>
      </c>
      <c r="AK24" s="33">
        <v>271.6</v>
      </c>
      <c r="AL24" s="33">
        <v>274.8</v>
      </c>
      <c r="AM24" s="28">
        <f t="shared" si="10"/>
        <v>3.19999999999999</v>
      </c>
      <c r="AN24" s="33">
        <v>225.8</v>
      </c>
      <c r="AO24" s="33">
        <v>241</v>
      </c>
      <c r="AP24" s="28">
        <f t="shared" si="13"/>
        <v>15.2</v>
      </c>
      <c r="AQ24" s="109">
        <f t="shared" si="11"/>
        <v>69.8</v>
      </c>
      <c r="AR24" s="114">
        <f t="shared" si="12"/>
        <v>278.2</v>
      </c>
      <c r="AS24" s="111">
        <v>69.9</v>
      </c>
      <c r="AT24" s="111">
        <v>68.9</v>
      </c>
      <c r="AU24" s="111">
        <v>71</v>
      </c>
      <c r="AV24" s="111">
        <v>69.8</v>
      </c>
      <c r="AW24" s="111">
        <v>69.4</v>
      </c>
      <c r="AX24" s="33">
        <v>281</v>
      </c>
      <c r="AY24" s="33">
        <v>276</v>
      </c>
      <c r="AZ24" s="33">
        <v>279</v>
      </c>
      <c r="BA24" s="33">
        <v>276</v>
      </c>
      <c r="BB24" s="33">
        <v>279</v>
      </c>
      <c r="BC24" s="81"/>
      <c r="BD24" s="81"/>
      <c r="BE24" s="81"/>
      <c r="BF24" s="81"/>
      <c r="BG24" s="81"/>
    </row>
    <row r="25" s="33" customFormat="1" customHeight="1" spans="1:59">
      <c r="A25" s="60" t="s">
        <v>415</v>
      </c>
      <c r="B25" s="73" t="s">
        <v>703</v>
      </c>
      <c r="C25" s="29" t="s">
        <v>704</v>
      </c>
      <c r="D25" s="54">
        <v>43083.75</v>
      </c>
      <c r="E25" s="55">
        <v>43084.5</v>
      </c>
      <c r="F25" s="56" t="s">
        <v>152</v>
      </c>
      <c r="G25" s="57">
        <f t="shared" si="9"/>
        <v>0.75</v>
      </c>
      <c r="H25" s="33" t="s">
        <v>69</v>
      </c>
      <c r="I25" s="33" t="s">
        <v>69</v>
      </c>
      <c r="J25" s="33" t="s">
        <v>69</v>
      </c>
      <c r="Q25" s="28" t="s">
        <v>64</v>
      </c>
      <c r="R25" s="33">
        <v>420</v>
      </c>
      <c r="S25" s="33" t="s">
        <v>705</v>
      </c>
      <c r="T25" s="33">
        <v>28</v>
      </c>
      <c r="U25" s="33">
        <v>28</v>
      </c>
      <c r="V25" s="33">
        <v>60</v>
      </c>
      <c r="W25" s="83">
        <v>1600</v>
      </c>
      <c r="X25" s="83">
        <v>200</v>
      </c>
      <c r="Y25" s="83"/>
      <c r="Z25" s="33" t="s">
        <v>706</v>
      </c>
      <c r="AA25" s="81"/>
      <c r="AF25" s="86"/>
      <c r="AG25" s="95"/>
      <c r="AH25" s="100">
        <v>43084</v>
      </c>
      <c r="AI25" s="93" t="s">
        <v>68</v>
      </c>
      <c r="AJ25" s="97" t="s">
        <v>711</v>
      </c>
      <c r="AK25" s="33">
        <v>162.3</v>
      </c>
      <c r="AL25" s="33">
        <v>166.7</v>
      </c>
      <c r="AM25" s="28">
        <f t="shared" si="10"/>
        <v>4.39999999999998</v>
      </c>
      <c r="AN25" s="33">
        <v>125.8</v>
      </c>
      <c r="AO25" s="33">
        <v>134.8</v>
      </c>
      <c r="AP25" s="28">
        <f t="shared" si="13"/>
        <v>9.00000000000001</v>
      </c>
      <c r="AQ25" s="109">
        <f t="shared" si="11"/>
        <v>67.96</v>
      </c>
      <c r="AR25" s="114">
        <f t="shared" si="12"/>
        <v>277</v>
      </c>
      <c r="AS25" s="111">
        <v>68.4</v>
      </c>
      <c r="AT25" s="111">
        <v>68.3</v>
      </c>
      <c r="AU25" s="111">
        <v>67.5</v>
      </c>
      <c r="AV25" s="111">
        <v>67.9</v>
      </c>
      <c r="AW25" s="111">
        <v>67.7</v>
      </c>
      <c r="AX25" s="33">
        <v>279</v>
      </c>
      <c r="AY25" s="33">
        <v>278</v>
      </c>
      <c r="AZ25" s="33">
        <v>276</v>
      </c>
      <c r="BA25" s="33">
        <v>276</v>
      </c>
      <c r="BB25" s="33">
        <v>276</v>
      </c>
      <c r="BC25" s="81"/>
      <c r="BD25" s="81"/>
      <c r="BE25" s="81"/>
      <c r="BF25" s="81"/>
      <c r="BG25" s="81"/>
    </row>
    <row r="26" s="33" customFormat="1" customHeight="1" spans="1:59">
      <c r="A26" s="60" t="s">
        <v>60</v>
      </c>
      <c r="B26" s="52">
        <v>4</v>
      </c>
      <c r="C26" s="53" t="s">
        <v>177</v>
      </c>
      <c r="D26" s="54">
        <v>43085.9513888889</v>
      </c>
      <c r="E26" s="55">
        <v>43086.6180555556</v>
      </c>
      <c r="F26" s="56" t="s">
        <v>156</v>
      </c>
      <c r="G26" s="57">
        <f t="shared" si="9"/>
        <v>0.666666666700621</v>
      </c>
      <c r="H26" s="33" t="s">
        <v>69</v>
      </c>
      <c r="I26" s="33" t="s">
        <v>69</v>
      </c>
      <c r="J26" s="33" t="s">
        <v>69</v>
      </c>
      <c r="Q26" s="28" t="s">
        <v>64</v>
      </c>
      <c r="R26" s="29">
        <v>800</v>
      </c>
      <c r="S26" s="33" t="s">
        <v>712</v>
      </c>
      <c r="T26" s="33">
        <v>28</v>
      </c>
      <c r="U26" s="33">
        <v>29</v>
      </c>
      <c r="V26" s="33">
        <v>60</v>
      </c>
      <c r="W26" s="83">
        <v>900</v>
      </c>
      <c r="X26" s="83">
        <v>200</v>
      </c>
      <c r="Y26" s="81">
        <v>200</v>
      </c>
      <c r="Z26" s="33" t="s">
        <v>709</v>
      </c>
      <c r="AA26" s="81">
        <v>25</v>
      </c>
      <c r="AB26" s="33">
        <v>5</v>
      </c>
      <c r="AF26" s="86"/>
      <c r="AG26" s="95"/>
      <c r="AH26" s="100">
        <v>43090</v>
      </c>
      <c r="AI26" s="93" t="s">
        <v>68</v>
      </c>
      <c r="AJ26" s="97"/>
      <c r="AK26" s="33">
        <v>270</v>
      </c>
      <c r="AL26" s="33">
        <v>273.3</v>
      </c>
      <c r="AM26" s="28">
        <f t="shared" si="10"/>
        <v>3.30000000000001</v>
      </c>
      <c r="AN26" s="33">
        <v>249.2</v>
      </c>
      <c r="AO26" s="33">
        <v>263.8</v>
      </c>
      <c r="AP26" s="28">
        <f t="shared" si="13"/>
        <v>14.6</v>
      </c>
      <c r="AQ26" s="109">
        <f t="shared" si="11"/>
        <v>67.88</v>
      </c>
      <c r="AR26" s="114">
        <f t="shared" si="12"/>
        <v>275.6</v>
      </c>
      <c r="AS26" s="111">
        <v>67.7</v>
      </c>
      <c r="AT26" s="111">
        <v>67.7</v>
      </c>
      <c r="AU26" s="111">
        <v>67.6</v>
      </c>
      <c r="AV26" s="111">
        <v>68.1</v>
      </c>
      <c r="AW26" s="111">
        <v>68.3</v>
      </c>
      <c r="AX26" s="33">
        <v>275</v>
      </c>
      <c r="AY26" s="33">
        <v>276</v>
      </c>
      <c r="AZ26" s="33">
        <v>274</v>
      </c>
      <c r="BA26" s="33">
        <v>278</v>
      </c>
      <c r="BB26" s="33">
        <v>275</v>
      </c>
      <c r="BC26" s="81"/>
      <c r="BD26" s="81"/>
      <c r="BE26" s="81"/>
      <c r="BF26" s="81"/>
      <c r="BG26" s="81"/>
    </row>
    <row r="27" s="33" customFormat="1" customHeight="1" spans="1:59">
      <c r="A27" s="51" t="s">
        <v>140</v>
      </c>
      <c r="B27" s="74">
        <v>2123</v>
      </c>
      <c r="C27" s="29" t="s">
        <v>142</v>
      </c>
      <c r="D27" s="54">
        <v>43086.7847222222</v>
      </c>
      <c r="E27" s="55">
        <v>43087.6597222222</v>
      </c>
      <c r="F27" s="56" t="s">
        <v>162</v>
      </c>
      <c r="G27" s="57">
        <f t="shared" si="9"/>
        <v>0.875</v>
      </c>
      <c r="H27" s="33">
        <v>68.77</v>
      </c>
      <c r="I27" s="33">
        <v>210.32</v>
      </c>
      <c r="J27" s="33">
        <v>69.58</v>
      </c>
      <c r="Q27" s="28" t="s">
        <v>64</v>
      </c>
      <c r="R27" s="33">
        <v>600</v>
      </c>
      <c r="S27" s="33" t="s">
        <v>713</v>
      </c>
      <c r="T27" s="33">
        <v>28</v>
      </c>
      <c r="U27" s="33">
        <v>28</v>
      </c>
      <c r="V27" s="33">
        <v>60</v>
      </c>
      <c r="W27" s="83">
        <v>1400</v>
      </c>
      <c r="X27" s="83">
        <v>200</v>
      </c>
      <c r="Y27" s="83"/>
      <c r="Z27" s="33" t="s">
        <v>714</v>
      </c>
      <c r="AA27" s="81"/>
      <c r="AB27" s="33">
        <v>5</v>
      </c>
      <c r="AC27" s="33">
        <v>4</v>
      </c>
      <c r="AF27" s="86"/>
      <c r="AG27" s="95"/>
      <c r="AH27" s="100">
        <v>43091</v>
      </c>
      <c r="AI27" s="93" t="s">
        <v>68</v>
      </c>
      <c r="AJ27" s="97"/>
      <c r="AK27" s="33">
        <v>210.3</v>
      </c>
      <c r="AL27" s="33">
        <v>214.3</v>
      </c>
      <c r="AM27" s="28">
        <f t="shared" si="10"/>
        <v>4</v>
      </c>
      <c r="AN27" s="33">
        <v>181.6</v>
      </c>
      <c r="AO27" s="33">
        <v>196</v>
      </c>
      <c r="AP27" s="28">
        <f t="shared" si="13"/>
        <v>14.4</v>
      </c>
      <c r="AQ27" s="109">
        <f t="shared" si="11"/>
        <v>67.82</v>
      </c>
      <c r="AR27" s="114">
        <f t="shared" si="12"/>
        <v>272.2</v>
      </c>
      <c r="AS27" s="111">
        <v>68.5</v>
      </c>
      <c r="AT27" s="111">
        <v>67.6</v>
      </c>
      <c r="AU27" s="111">
        <v>67.6</v>
      </c>
      <c r="AV27" s="111">
        <v>67.7</v>
      </c>
      <c r="AW27" s="111">
        <v>67.7</v>
      </c>
      <c r="AX27" s="33">
        <v>273</v>
      </c>
      <c r="AY27" s="33">
        <v>275</v>
      </c>
      <c r="AZ27" s="33">
        <v>261</v>
      </c>
      <c r="BA27" s="33">
        <v>276</v>
      </c>
      <c r="BB27" s="33">
        <v>276</v>
      </c>
      <c r="BC27" s="81"/>
      <c r="BD27" s="81"/>
      <c r="BE27" s="81"/>
      <c r="BF27" s="81"/>
      <c r="BG27" s="81"/>
    </row>
    <row r="28" s="33" customFormat="1" customHeight="1" spans="1:59">
      <c r="A28" s="60" t="s">
        <v>60</v>
      </c>
      <c r="B28" s="52">
        <v>5</v>
      </c>
      <c r="C28" s="53" t="s">
        <v>177</v>
      </c>
      <c r="D28" s="54">
        <v>43088.9722222222</v>
      </c>
      <c r="E28" s="55">
        <v>43089.6388888889</v>
      </c>
      <c r="F28" s="56" t="s">
        <v>166</v>
      </c>
      <c r="G28" s="57">
        <f t="shared" si="9"/>
        <v>0.666666666700621</v>
      </c>
      <c r="H28" s="33">
        <v>69.14</v>
      </c>
      <c r="I28" s="33">
        <v>210.67</v>
      </c>
      <c r="J28" s="33">
        <v>75.36</v>
      </c>
      <c r="Q28" s="28" t="s">
        <v>64</v>
      </c>
      <c r="R28" s="29">
        <v>800</v>
      </c>
      <c r="S28" s="33" t="s">
        <v>715</v>
      </c>
      <c r="T28" s="33">
        <v>28</v>
      </c>
      <c r="U28" s="33">
        <v>29</v>
      </c>
      <c r="V28" s="33">
        <v>60</v>
      </c>
      <c r="W28" s="83">
        <v>2000</v>
      </c>
      <c r="X28" s="83">
        <v>400</v>
      </c>
      <c r="Y28" s="81">
        <v>200</v>
      </c>
      <c r="Z28" s="33" t="s">
        <v>709</v>
      </c>
      <c r="AA28" s="81">
        <v>25</v>
      </c>
      <c r="AB28" s="33">
        <v>5</v>
      </c>
      <c r="AF28" s="86"/>
      <c r="AG28" s="95"/>
      <c r="AH28" s="100">
        <v>43090</v>
      </c>
      <c r="AI28" s="93" t="s">
        <v>68</v>
      </c>
      <c r="AJ28" s="97" t="s">
        <v>716</v>
      </c>
      <c r="AK28" s="33">
        <v>270.7</v>
      </c>
      <c r="AL28" s="33">
        <v>273.9</v>
      </c>
      <c r="AM28" s="28">
        <f t="shared" si="10"/>
        <v>3.19999999999999</v>
      </c>
      <c r="AN28" s="33">
        <v>254</v>
      </c>
      <c r="AO28" s="33">
        <v>268.4</v>
      </c>
      <c r="AP28" s="28">
        <f t="shared" si="13"/>
        <v>14.4</v>
      </c>
      <c r="AQ28" s="109">
        <f t="shared" si="11"/>
        <v>67</v>
      </c>
      <c r="AR28" s="114">
        <f t="shared" si="12"/>
        <v>275.8</v>
      </c>
      <c r="AS28" s="111">
        <v>66.4</v>
      </c>
      <c r="AT28" s="111">
        <v>67.2</v>
      </c>
      <c r="AU28" s="111">
        <v>66.9</v>
      </c>
      <c r="AV28" s="111">
        <v>67.4</v>
      </c>
      <c r="AW28" s="111">
        <v>67.1</v>
      </c>
      <c r="AX28" s="33">
        <v>278</v>
      </c>
      <c r="AY28" s="33">
        <v>276</v>
      </c>
      <c r="AZ28" s="33">
        <v>275</v>
      </c>
      <c r="BA28" s="33">
        <v>275</v>
      </c>
      <c r="BB28" s="33">
        <v>275</v>
      </c>
      <c r="BC28" s="81"/>
      <c r="BD28" s="81"/>
      <c r="BE28" s="81"/>
      <c r="BF28" s="81"/>
      <c r="BG28" s="81"/>
    </row>
    <row r="29" s="33" customFormat="1" customHeight="1" spans="1:59">
      <c r="A29" s="70" t="s">
        <v>415</v>
      </c>
      <c r="B29" s="71" t="s">
        <v>646</v>
      </c>
      <c r="C29" s="29" t="s">
        <v>417</v>
      </c>
      <c r="D29" s="54">
        <v>43089.7847222222</v>
      </c>
      <c r="E29" s="55">
        <v>43090.4166666667</v>
      </c>
      <c r="F29" s="56" t="s">
        <v>171</v>
      </c>
      <c r="G29" s="57">
        <f t="shared" si="9"/>
        <v>0.631944444503461</v>
      </c>
      <c r="H29" s="33">
        <v>70.79</v>
      </c>
      <c r="I29" s="33">
        <v>211.72</v>
      </c>
      <c r="J29" s="33">
        <v>72.61</v>
      </c>
      <c r="Q29" s="28" t="s">
        <v>64</v>
      </c>
      <c r="R29" s="33">
        <v>600</v>
      </c>
      <c r="S29" s="33" t="s">
        <v>717</v>
      </c>
      <c r="T29" s="33">
        <v>28</v>
      </c>
      <c r="U29" s="33">
        <v>28.9</v>
      </c>
      <c r="V29" s="33">
        <v>60</v>
      </c>
      <c r="W29" s="83">
        <v>1400</v>
      </c>
      <c r="X29" s="83">
        <v>300</v>
      </c>
      <c r="Y29" s="83"/>
      <c r="Z29" s="33" t="s">
        <v>718</v>
      </c>
      <c r="AA29" s="81"/>
      <c r="AB29" s="33">
        <v>5</v>
      </c>
      <c r="AC29" s="33">
        <v>4</v>
      </c>
      <c r="AF29" s="86"/>
      <c r="AG29" s="83" t="s">
        <v>582</v>
      </c>
      <c r="AH29" s="98" t="s">
        <v>87</v>
      </c>
      <c r="AI29" s="98" t="s">
        <v>87</v>
      </c>
      <c r="AJ29" s="97" t="s">
        <v>719</v>
      </c>
      <c r="AK29" s="33">
        <v>220.9</v>
      </c>
      <c r="AL29" s="33">
        <v>223.3</v>
      </c>
      <c r="AM29" s="28">
        <f t="shared" si="10"/>
        <v>2.40000000000001</v>
      </c>
      <c r="AN29" s="33">
        <v>158</v>
      </c>
      <c r="AO29" s="33">
        <v>168.2</v>
      </c>
      <c r="AP29" s="28">
        <f t="shared" si="13"/>
        <v>10.2</v>
      </c>
      <c r="AQ29" s="110" t="s">
        <v>69</v>
      </c>
      <c r="AR29" s="110" t="s">
        <v>69</v>
      </c>
      <c r="AS29" s="110" t="s">
        <v>69</v>
      </c>
      <c r="AT29" s="110" t="s">
        <v>69</v>
      </c>
      <c r="AU29" s="110" t="s">
        <v>69</v>
      </c>
      <c r="AV29" s="110" t="s">
        <v>69</v>
      </c>
      <c r="AW29" s="110" t="s">
        <v>69</v>
      </c>
      <c r="AX29" s="110" t="s">
        <v>69</v>
      </c>
      <c r="AY29" s="110" t="s">
        <v>69</v>
      </c>
      <c r="AZ29" s="110" t="s">
        <v>69</v>
      </c>
      <c r="BA29" s="110" t="s">
        <v>69</v>
      </c>
      <c r="BB29" s="110" t="s">
        <v>69</v>
      </c>
      <c r="BC29" s="81"/>
      <c r="BD29" s="81"/>
      <c r="BE29" s="81"/>
      <c r="BF29" s="81"/>
      <c r="BG29" s="81"/>
    </row>
    <row r="30" s="34" customFormat="1" customHeight="1" spans="1:59">
      <c r="A30" s="61" t="s">
        <v>415</v>
      </c>
      <c r="B30" s="59" t="s">
        <v>445</v>
      </c>
      <c r="C30" s="34" t="s">
        <v>417</v>
      </c>
      <c r="D30" s="62">
        <v>43090.7708333333</v>
      </c>
      <c r="E30" s="63">
        <v>43091.7291666667</v>
      </c>
      <c r="F30" s="64" t="s">
        <v>178</v>
      </c>
      <c r="G30" s="65">
        <f t="shared" si="9"/>
        <v>0.958333333401242</v>
      </c>
      <c r="H30" s="34">
        <v>68.65</v>
      </c>
      <c r="I30" s="34">
        <v>212.01</v>
      </c>
      <c r="J30" s="34">
        <v>75.26</v>
      </c>
      <c r="Q30" s="34" t="s">
        <v>64</v>
      </c>
      <c r="R30" s="34">
        <v>500</v>
      </c>
      <c r="S30" s="34" t="s">
        <v>720</v>
      </c>
      <c r="T30" s="34">
        <v>28</v>
      </c>
      <c r="V30" s="34">
        <v>60</v>
      </c>
      <c r="W30" s="84">
        <v>1400</v>
      </c>
      <c r="X30" s="84">
        <v>300</v>
      </c>
      <c r="Y30" s="84"/>
      <c r="Z30" s="34" t="s">
        <v>620</v>
      </c>
      <c r="AA30" s="30">
        <v>25</v>
      </c>
      <c r="AC30" s="34">
        <v>6</v>
      </c>
      <c r="AF30" s="87">
        <v>6</v>
      </c>
      <c r="AG30" s="84" t="s">
        <v>721</v>
      </c>
      <c r="AH30" s="98" t="s">
        <v>87</v>
      </c>
      <c r="AI30" s="96" t="s">
        <v>82</v>
      </c>
      <c r="AJ30" s="101"/>
      <c r="AK30" s="34">
        <v>221.1</v>
      </c>
      <c r="AQ30" s="113"/>
      <c r="AR30" s="112"/>
      <c r="AS30" s="113">
        <v>65.8</v>
      </c>
      <c r="AT30" s="113">
        <v>66.2</v>
      </c>
      <c r="AU30" s="113">
        <v>66.1</v>
      </c>
      <c r="AV30" s="113">
        <v>66.7</v>
      </c>
      <c r="AW30" s="113">
        <v>66.3</v>
      </c>
      <c r="BC30" s="30"/>
      <c r="BD30" s="30"/>
      <c r="BE30" s="30"/>
      <c r="BF30" s="30"/>
      <c r="BG30" s="30"/>
    </row>
    <row r="31" s="33" customFormat="1" customHeight="1" spans="1:59">
      <c r="A31" s="60" t="s">
        <v>60</v>
      </c>
      <c r="B31" s="52">
        <v>6</v>
      </c>
      <c r="C31" s="53" t="s">
        <v>177</v>
      </c>
      <c r="D31" s="54">
        <v>43092.9583333333</v>
      </c>
      <c r="E31" s="55">
        <v>43093.625</v>
      </c>
      <c r="F31" s="56" t="s">
        <v>183</v>
      </c>
      <c r="G31" s="57">
        <f t="shared" si="9"/>
        <v>0.666666666700621</v>
      </c>
      <c r="H31" s="33">
        <v>67.4</v>
      </c>
      <c r="I31" s="33">
        <v>210.79</v>
      </c>
      <c r="J31" s="33">
        <v>74.6</v>
      </c>
      <c r="Q31" s="28" t="s">
        <v>64</v>
      </c>
      <c r="R31" s="29">
        <v>800</v>
      </c>
      <c r="S31" s="33" t="s">
        <v>722</v>
      </c>
      <c r="T31" s="33">
        <v>28</v>
      </c>
      <c r="U31" s="33">
        <v>29</v>
      </c>
      <c r="V31" s="33">
        <v>50</v>
      </c>
      <c r="W31" s="83">
        <v>1200</v>
      </c>
      <c r="X31" s="83">
        <v>200</v>
      </c>
      <c r="Y31" s="81">
        <v>200</v>
      </c>
      <c r="Z31" s="33" t="s">
        <v>709</v>
      </c>
      <c r="AA31" s="81">
        <v>10</v>
      </c>
      <c r="AF31" s="86"/>
      <c r="AG31" s="95"/>
      <c r="AH31" s="100">
        <v>43103</v>
      </c>
      <c r="AI31" s="93" t="s">
        <v>68</v>
      </c>
      <c r="AJ31" s="97"/>
      <c r="AK31" s="33">
        <v>270.9</v>
      </c>
      <c r="AL31" s="33">
        <v>274.6</v>
      </c>
      <c r="AM31" s="28">
        <f t="shared" ref="AM31:AM35" si="14">AL31-AK31</f>
        <v>3.70000000000005</v>
      </c>
      <c r="AN31" s="33">
        <v>253</v>
      </c>
      <c r="AO31" s="33">
        <v>268</v>
      </c>
      <c r="AP31" s="28">
        <f t="shared" ref="AP31:AP35" si="15">AO31-AN31</f>
        <v>15</v>
      </c>
      <c r="AQ31" s="109">
        <f t="shared" ref="AQ31:AQ35" si="16">AVERAGE(AS31:AW31)</f>
        <v>67.82</v>
      </c>
      <c r="AR31" s="114">
        <f t="shared" ref="AR31:AR35" si="17">AVERAGE(AX31:BB31)</f>
        <v>276.2</v>
      </c>
      <c r="AS31" s="111">
        <v>67.5</v>
      </c>
      <c r="AT31" s="111">
        <v>68.4</v>
      </c>
      <c r="AU31" s="111">
        <v>67.5</v>
      </c>
      <c r="AV31" s="111">
        <v>68.3</v>
      </c>
      <c r="AW31" s="111">
        <v>67.4</v>
      </c>
      <c r="AX31" s="33">
        <v>275</v>
      </c>
      <c r="AY31" s="33">
        <v>276</v>
      </c>
      <c r="AZ31" s="33">
        <v>276</v>
      </c>
      <c r="BA31" s="33">
        <v>278</v>
      </c>
      <c r="BB31" s="33">
        <v>276</v>
      </c>
      <c r="BC31" s="81"/>
      <c r="BD31" s="81"/>
      <c r="BE31" s="81"/>
      <c r="BF31" s="81"/>
      <c r="BG31" s="81"/>
    </row>
    <row r="32" s="33" customFormat="1" customHeight="1" spans="1:59">
      <c r="A32" s="60" t="s">
        <v>415</v>
      </c>
      <c r="B32" s="52" t="s">
        <v>445</v>
      </c>
      <c r="C32" s="33" t="s">
        <v>417</v>
      </c>
      <c r="D32" s="54">
        <v>43093.7291666667</v>
      </c>
      <c r="E32" s="55">
        <v>43094.7291666667</v>
      </c>
      <c r="F32" s="56" t="s">
        <v>189</v>
      </c>
      <c r="G32" s="57">
        <f t="shared" si="9"/>
        <v>1</v>
      </c>
      <c r="H32" s="33">
        <v>66.55</v>
      </c>
      <c r="I32" s="33">
        <v>206.42</v>
      </c>
      <c r="J32" s="33">
        <v>69.97</v>
      </c>
      <c r="Q32" s="28" t="s">
        <v>64</v>
      </c>
      <c r="R32" s="33">
        <v>500</v>
      </c>
      <c r="S32" s="33" t="s">
        <v>723</v>
      </c>
      <c r="T32" s="33">
        <v>28</v>
      </c>
      <c r="U32" s="33">
        <v>28</v>
      </c>
      <c r="V32" s="33">
        <v>60</v>
      </c>
      <c r="W32" s="83">
        <v>1400</v>
      </c>
      <c r="X32" s="83">
        <v>200</v>
      </c>
      <c r="Y32" s="83"/>
      <c r="Z32" s="33" t="s">
        <v>620</v>
      </c>
      <c r="AA32" s="81">
        <v>10</v>
      </c>
      <c r="AB32" s="33">
        <v>5</v>
      </c>
      <c r="AF32" s="86"/>
      <c r="AG32" s="83" t="s">
        <v>724</v>
      </c>
      <c r="AH32" s="100">
        <v>43095</v>
      </c>
      <c r="AI32" s="93" t="s">
        <v>68</v>
      </c>
      <c r="AJ32" s="103" t="s">
        <v>725</v>
      </c>
      <c r="AK32" s="33">
        <v>220.7</v>
      </c>
      <c r="AL32" s="34">
        <v>223.9</v>
      </c>
      <c r="AM32" s="28">
        <f t="shared" si="14"/>
        <v>3.20000000000002</v>
      </c>
      <c r="AN32" s="33">
        <v>165.8</v>
      </c>
      <c r="AO32" s="33">
        <v>179.8</v>
      </c>
      <c r="AP32" s="28">
        <f t="shared" si="15"/>
        <v>14</v>
      </c>
      <c r="AQ32" s="109">
        <f t="shared" si="16"/>
        <v>65.58</v>
      </c>
      <c r="AR32" s="114">
        <f t="shared" si="17"/>
        <v>276.6</v>
      </c>
      <c r="AS32" s="111">
        <v>65</v>
      </c>
      <c r="AT32" s="111">
        <v>65.7</v>
      </c>
      <c r="AU32" s="111">
        <v>65.3</v>
      </c>
      <c r="AV32" s="111">
        <v>66.1</v>
      </c>
      <c r="AW32" s="111">
        <v>65.8</v>
      </c>
      <c r="AX32" s="33">
        <v>278</v>
      </c>
      <c r="AY32" s="33">
        <v>275</v>
      </c>
      <c r="AZ32" s="33">
        <v>276</v>
      </c>
      <c r="BA32" s="33">
        <v>276</v>
      </c>
      <c r="BB32" s="33">
        <v>278</v>
      </c>
      <c r="BC32" s="81"/>
      <c r="BD32" s="81"/>
      <c r="BE32" s="81"/>
      <c r="BF32" s="81"/>
      <c r="BG32" s="81"/>
    </row>
    <row r="33" s="33" customFormat="1" customHeight="1" spans="1:59">
      <c r="A33" s="60" t="s">
        <v>415</v>
      </c>
      <c r="B33" s="52" t="s">
        <v>646</v>
      </c>
      <c r="C33" s="33" t="s">
        <v>417</v>
      </c>
      <c r="D33" s="54">
        <v>43096.7430555556</v>
      </c>
      <c r="E33" s="55">
        <v>43097.7430555556</v>
      </c>
      <c r="F33" s="56" t="s">
        <v>195</v>
      </c>
      <c r="G33" s="57">
        <f t="shared" si="9"/>
        <v>1</v>
      </c>
      <c r="H33" s="33">
        <v>65.89</v>
      </c>
      <c r="I33" s="33">
        <v>209.83</v>
      </c>
      <c r="J33" s="33">
        <v>74.83</v>
      </c>
      <c r="Q33" s="28" t="s">
        <v>64</v>
      </c>
      <c r="R33" s="33">
        <v>500</v>
      </c>
      <c r="S33" s="33" t="s">
        <v>726</v>
      </c>
      <c r="T33" s="33">
        <v>28</v>
      </c>
      <c r="U33" s="33">
        <v>28</v>
      </c>
      <c r="V33" s="33">
        <v>60</v>
      </c>
      <c r="W33" s="83">
        <v>1800</v>
      </c>
      <c r="X33" s="83">
        <v>200</v>
      </c>
      <c r="Y33" s="81">
        <v>200</v>
      </c>
      <c r="Z33" s="33" t="s">
        <v>661</v>
      </c>
      <c r="AA33" s="81">
        <v>25</v>
      </c>
      <c r="AF33" s="86"/>
      <c r="AG33" s="83" t="s">
        <v>724</v>
      </c>
      <c r="AH33" s="100">
        <v>43098</v>
      </c>
      <c r="AI33" s="93" t="s">
        <v>68</v>
      </c>
      <c r="AJ33" s="97"/>
      <c r="AK33" s="33">
        <v>221.4</v>
      </c>
      <c r="AL33" s="33">
        <v>225.9</v>
      </c>
      <c r="AM33" s="28">
        <f t="shared" si="14"/>
        <v>4.5</v>
      </c>
      <c r="AN33" s="33">
        <v>163.2</v>
      </c>
      <c r="AO33" s="33">
        <v>177.2</v>
      </c>
      <c r="AP33" s="28">
        <f t="shared" si="15"/>
        <v>14</v>
      </c>
      <c r="AQ33" s="109">
        <f t="shared" si="16"/>
        <v>67.62</v>
      </c>
      <c r="AR33" s="114">
        <f t="shared" si="17"/>
        <v>276</v>
      </c>
      <c r="AS33" s="111">
        <v>68.6</v>
      </c>
      <c r="AT33" s="111">
        <v>68.2</v>
      </c>
      <c r="AU33" s="111">
        <v>67.2</v>
      </c>
      <c r="AV33" s="111">
        <v>66.5</v>
      </c>
      <c r="AW33" s="111">
        <v>67.6</v>
      </c>
      <c r="AX33" s="33">
        <v>276</v>
      </c>
      <c r="AY33" s="33">
        <v>276</v>
      </c>
      <c r="AZ33" s="33">
        <v>276</v>
      </c>
      <c r="BA33" s="33">
        <v>276</v>
      </c>
      <c r="BB33" s="33">
        <v>276</v>
      </c>
      <c r="BC33" s="81"/>
      <c r="BD33" s="81"/>
      <c r="BE33" s="81"/>
      <c r="BF33" s="81"/>
      <c r="BG33" s="81"/>
    </row>
    <row r="34" s="33" customFormat="1" customHeight="1" spans="1:59">
      <c r="A34" s="60" t="s">
        <v>415</v>
      </c>
      <c r="B34" s="52" t="s">
        <v>467</v>
      </c>
      <c r="C34" s="33" t="s">
        <v>417</v>
      </c>
      <c r="D34" s="54">
        <v>43097.7777777778</v>
      </c>
      <c r="E34" s="55">
        <v>43098.7777777778</v>
      </c>
      <c r="F34" s="56" t="s">
        <v>727</v>
      </c>
      <c r="G34" s="57">
        <f t="shared" si="9"/>
        <v>1</v>
      </c>
      <c r="H34" s="33">
        <v>66.54</v>
      </c>
      <c r="I34" s="33">
        <v>203.9</v>
      </c>
      <c r="J34" s="33">
        <v>80.82</v>
      </c>
      <c r="Q34" s="28" t="s">
        <v>64</v>
      </c>
      <c r="R34" s="33">
        <v>500</v>
      </c>
      <c r="S34" s="33" t="s">
        <v>720</v>
      </c>
      <c r="T34" s="33">
        <v>28</v>
      </c>
      <c r="U34" s="33">
        <v>28</v>
      </c>
      <c r="V34" s="33">
        <v>60</v>
      </c>
      <c r="W34" s="83">
        <v>1800</v>
      </c>
      <c r="X34" s="83">
        <v>200</v>
      </c>
      <c r="Y34" s="83"/>
      <c r="Z34" s="33" t="s">
        <v>620</v>
      </c>
      <c r="AA34" s="81"/>
      <c r="AB34" s="33">
        <v>5</v>
      </c>
      <c r="AF34" s="86"/>
      <c r="AG34" s="83" t="s">
        <v>724</v>
      </c>
      <c r="AH34" s="100">
        <v>43098</v>
      </c>
      <c r="AI34" s="93" t="s">
        <v>68</v>
      </c>
      <c r="AJ34" s="97"/>
      <c r="AK34" s="33">
        <v>220.8</v>
      </c>
      <c r="AL34" s="33">
        <v>225.4</v>
      </c>
      <c r="AM34" s="28">
        <f t="shared" si="14"/>
        <v>4.59999999999999</v>
      </c>
      <c r="AN34" s="33">
        <v>193.4</v>
      </c>
      <c r="AO34" s="33">
        <v>201.4</v>
      </c>
      <c r="AP34" s="28">
        <f t="shared" si="15"/>
        <v>8</v>
      </c>
      <c r="AQ34" s="109">
        <f t="shared" si="16"/>
        <v>66.94</v>
      </c>
      <c r="AR34" s="114">
        <f t="shared" si="17"/>
        <v>279.2</v>
      </c>
      <c r="AS34" s="111">
        <v>67</v>
      </c>
      <c r="AT34" s="110">
        <v>67.1</v>
      </c>
      <c r="AU34" s="111">
        <v>66.8</v>
      </c>
      <c r="AV34" s="111">
        <v>67.3</v>
      </c>
      <c r="AW34" s="111">
        <v>66.5</v>
      </c>
      <c r="AX34" s="33">
        <v>282</v>
      </c>
      <c r="AY34" s="33">
        <v>279</v>
      </c>
      <c r="AZ34" s="33">
        <v>279</v>
      </c>
      <c r="BA34" s="33">
        <v>278</v>
      </c>
      <c r="BB34" s="33">
        <v>278</v>
      </c>
      <c r="BC34" s="81"/>
      <c r="BD34" s="81"/>
      <c r="BE34" s="81"/>
      <c r="BF34" s="81"/>
      <c r="BG34" s="81"/>
    </row>
    <row r="35" s="33" customFormat="1" customHeight="1" spans="1:59">
      <c r="A35" s="60" t="s">
        <v>60</v>
      </c>
      <c r="B35" s="52">
        <v>2</v>
      </c>
      <c r="C35" s="53" t="s">
        <v>177</v>
      </c>
      <c r="D35" s="54">
        <v>43101.8472222222</v>
      </c>
      <c r="E35" s="55">
        <v>43102.5138888889</v>
      </c>
      <c r="F35" s="56" t="s">
        <v>728</v>
      </c>
      <c r="G35" s="57">
        <f t="shared" si="9"/>
        <v>0.666666666700621</v>
      </c>
      <c r="H35" s="33">
        <v>66.33</v>
      </c>
      <c r="I35" s="33">
        <v>212.99</v>
      </c>
      <c r="J35" s="33">
        <v>74.87</v>
      </c>
      <c r="Q35" s="28" t="s">
        <v>64</v>
      </c>
      <c r="R35" s="29">
        <v>800</v>
      </c>
      <c r="S35" s="33" t="s">
        <v>729</v>
      </c>
      <c r="T35" s="33">
        <v>28</v>
      </c>
      <c r="U35" s="33">
        <v>29</v>
      </c>
      <c r="V35" s="33">
        <v>60</v>
      </c>
      <c r="W35" s="83">
        <v>2000</v>
      </c>
      <c r="X35" s="83">
        <v>300</v>
      </c>
      <c r="Y35" s="81">
        <v>300</v>
      </c>
      <c r="Z35" s="33" t="s">
        <v>709</v>
      </c>
      <c r="AA35" s="81">
        <v>20</v>
      </c>
      <c r="AB35" s="33">
        <v>5</v>
      </c>
      <c r="AC35" s="33">
        <v>5</v>
      </c>
      <c r="AF35" s="86"/>
      <c r="AG35" s="95"/>
      <c r="AH35" s="100">
        <v>43103</v>
      </c>
      <c r="AI35" s="93" t="s">
        <v>68</v>
      </c>
      <c r="AJ35" s="97"/>
      <c r="AK35" s="33">
        <v>270.5</v>
      </c>
      <c r="AL35" s="33">
        <v>275.1</v>
      </c>
      <c r="AM35" s="28">
        <f t="shared" si="14"/>
        <v>4.60000000000002</v>
      </c>
      <c r="AN35" s="33">
        <v>250.6</v>
      </c>
      <c r="AO35" s="33">
        <v>265.2</v>
      </c>
      <c r="AP35" s="28">
        <f t="shared" si="15"/>
        <v>14.6</v>
      </c>
      <c r="AQ35" s="109">
        <f t="shared" si="16"/>
        <v>65.14</v>
      </c>
      <c r="AR35" s="114">
        <f t="shared" si="17"/>
        <v>275.8</v>
      </c>
      <c r="AS35" s="111">
        <v>64.9</v>
      </c>
      <c r="AT35" s="111">
        <v>65</v>
      </c>
      <c r="AU35" s="111">
        <v>65</v>
      </c>
      <c r="AV35" s="111">
        <v>65.4</v>
      </c>
      <c r="AW35" s="111">
        <v>65.4</v>
      </c>
      <c r="AX35" s="33">
        <v>276</v>
      </c>
      <c r="AY35" s="33">
        <v>278</v>
      </c>
      <c r="AZ35" s="33">
        <v>275</v>
      </c>
      <c r="BA35" s="33">
        <v>275</v>
      </c>
      <c r="BB35" s="33">
        <v>275</v>
      </c>
      <c r="BC35" s="81"/>
      <c r="BD35" s="81"/>
      <c r="BE35" s="81"/>
      <c r="BF35" s="81"/>
      <c r="BG35" s="81"/>
    </row>
    <row r="36" s="33" customFormat="1" customHeight="1" spans="1:59">
      <c r="A36" s="61" t="s">
        <v>60</v>
      </c>
      <c r="B36" s="59">
        <v>11</v>
      </c>
      <c r="C36" s="53" t="s">
        <v>177</v>
      </c>
      <c r="D36" s="54">
        <v>43102.8541666667</v>
      </c>
      <c r="E36" s="55">
        <v>43103.5208333333</v>
      </c>
      <c r="F36" s="56" t="s">
        <v>730</v>
      </c>
      <c r="G36" s="57">
        <f t="shared" si="9"/>
        <v>0.666666666598758</v>
      </c>
      <c r="H36" s="33">
        <v>67.01</v>
      </c>
      <c r="I36" s="33">
        <v>209.79</v>
      </c>
      <c r="J36" s="33">
        <v>74.63</v>
      </c>
      <c r="Q36" s="28" t="s">
        <v>64</v>
      </c>
      <c r="R36" s="29">
        <v>800</v>
      </c>
      <c r="S36" s="33" t="s">
        <v>731</v>
      </c>
      <c r="T36" s="33">
        <v>28</v>
      </c>
      <c r="U36" s="33">
        <v>59</v>
      </c>
      <c r="V36" s="33">
        <v>60</v>
      </c>
      <c r="W36" s="83"/>
      <c r="X36" s="83">
        <v>300</v>
      </c>
      <c r="Y36" s="83"/>
      <c r="Z36" s="33" t="s">
        <v>709</v>
      </c>
      <c r="AA36" s="81"/>
      <c r="AB36" s="33">
        <v>5</v>
      </c>
      <c r="AC36" s="33">
        <v>5</v>
      </c>
      <c r="AF36" s="86"/>
      <c r="AG36" s="95" t="s">
        <v>732</v>
      </c>
      <c r="AH36" s="98" t="s">
        <v>87</v>
      </c>
      <c r="AI36" s="96" t="s">
        <v>82</v>
      </c>
      <c r="AJ36" s="97"/>
      <c r="AK36" s="33">
        <v>270.8</v>
      </c>
      <c r="AL36" s="29" t="s">
        <v>69</v>
      </c>
      <c r="AM36" s="29" t="s">
        <v>69</v>
      </c>
      <c r="AN36" s="33">
        <v>250</v>
      </c>
      <c r="AO36" s="29" t="s">
        <v>69</v>
      </c>
      <c r="AP36" s="29" t="s">
        <v>69</v>
      </c>
      <c r="AQ36" s="110" t="s">
        <v>69</v>
      </c>
      <c r="AR36" s="110" t="s">
        <v>69</v>
      </c>
      <c r="AS36" s="110" t="s">
        <v>69</v>
      </c>
      <c r="AT36" s="110" t="s">
        <v>69</v>
      </c>
      <c r="AU36" s="110" t="s">
        <v>69</v>
      </c>
      <c r="AV36" s="110" t="s">
        <v>69</v>
      </c>
      <c r="AW36" s="110" t="s">
        <v>69</v>
      </c>
      <c r="AX36" s="110" t="s">
        <v>69</v>
      </c>
      <c r="AY36" s="110" t="s">
        <v>69</v>
      </c>
      <c r="AZ36" s="110" t="s">
        <v>69</v>
      </c>
      <c r="BA36" s="110" t="s">
        <v>69</v>
      </c>
      <c r="BB36" s="110" t="s">
        <v>69</v>
      </c>
      <c r="BC36" s="81"/>
      <c r="BD36" s="81"/>
      <c r="BE36" s="81"/>
      <c r="BF36" s="81"/>
      <c r="BG36" s="81"/>
    </row>
    <row r="37" s="33" customFormat="1" customHeight="1" spans="1:59">
      <c r="A37" s="60" t="s">
        <v>415</v>
      </c>
      <c r="B37" s="52" t="s">
        <v>652</v>
      </c>
      <c r="C37" s="33" t="s">
        <v>417</v>
      </c>
      <c r="D37" s="54">
        <v>43104.7916666667</v>
      </c>
      <c r="E37" s="55">
        <v>43105.7916666667</v>
      </c>
      <c r="F37" s="56" t="s">
        <v>733</v>
      </c>
      <c r="G37" s="57">
        <f t="shared" si="9"/>
        <v>1</v>
      </c>
      <c r="H37" s="33">
        <v>65.59</v>
      </c>
      <c r="I37" s="33">
        <v>215.62</v>
      </c>
      <c r="J37" s="33">
        <v>90.67</v>
      </c>
      <c r="Q37" s="28" t="s">
        <v>64</v>
      </c>
      <c r="R37" s="33">
        <v>500</v>
      </c>
      <c r="S37" s="33" t="s">
        <v>734</v>
      </c>
      <c r="T37" s="33">
        <v>28</v>
      </c>
      <c r="U37" s="33">
        <v>28</v>
      </c>
      <c r="V37" s="33">
        <v>60</v>
      </c>
      <c r="W37" s="83">
        <v>3000</v>
      </c>
      <c r="X37" s="82">
        <v>1800</v>
      </c>
      <c r="Y37" s="82">
        <v>1200</v>
      </c>
      <c r="Z37" s="33" t="s">
        <v>735</v>
      </c>
      <c r="AA37" s="81">
        <v>25</v>
      </c>
      <c r="AB37" s="33">
        <v>10</v>
      </c>
      <c r="AE37" s="33">
        <v>6</v>
      </c>
      <c r="AF37" s="86"/>
      <c r="AG37" s="95"/>
      <c r="AH37" s="100">
        <v>43108</v>
      </c>
      <c r="AI37" s="93" t="s">
        <v>68</v>
      </c>
      <c r="AJ37" s="97"/>
      <c r="AK37" s="33">
        <v>220.7</v>
      </c>
      <c r="AL37" s="33">
        <v>225.5</v>
      </c>
      <c r="AM37" s="28">
        <f t="shared" ref="AM37:AM42" si="18">AL37-AK37</f>
        <v>4.80000000000001</v>
      </c>
      <c r="AN37" s="33">
        <v>157.2</v>
      </c>
      <c r="AO37" s="33">
        <v>171.2</v>
      </c>
      <c r="AP37" s="28">
        <f t="shared" ref="AP37:AP42" si="19">AO37-AN37</f>
        <v>14</v>
      </c>
      <c r="AQ37" s="109">
        <f t="shared" ref="AQ37:AQ42" si="20">AVERAGE(AS37:AW37)</f>
        <v>63.5</v>
      </c>
      <c r="AR37" s="114">
        <f t="shared" ref="AR37:AR42" si="21">AVERAGE(AX37:BB37)</f>
        <v>279.6</v>
      </c>
      <c r="AS37" s="111">
        <v>64.1</v>
      </c>
      <c r="AT37" s="111">
        <v>63.3</v>
      </c>
      <c r="AU37" s="111">
        <v>63.3</v>
      </c>
      <c r="AV37" s="111">
        <v>63.4</v>
      </c>
      <c r="AW37" s="111">
        <v>63.4</v>
      </c>
      <c r="AX37" s="33">
        <v>278</v>
      </c>
      <c r="AY37" s="33">
        <v>281</v>
      </c>
      <c r="AZ37" s="33">
        <v>282</v>
      </c>
      <c r="BA37" s="33">
        <v>276</v>
      </c>
      <c r="BB37" s="33">
        <v>281</v>
      </c>
      <c r="BC37" s="81"/>
      <c r="BD37" s="81"/>
      <c r="BE37" s="81"/>
      <c r="BF37" s="81"/>
      <c r="BG37" s="81"/>
    </row>
    <row r="38" s="33" customFormat="1" customHeight="1" spans="1:59">
      <c r="A38" s="60" t="s">
        <v>415</v>
      </c>
      <c r="B38" s="52" t="s">
        <v>531</v>
      </c>
      <c r="C38" s="29" t="s">
        <v>532</v>
      </c>
      <c r="D38" s="54">
        <v>43105.8958333333</v>
      </c>
      <c r="E38" s="55">
        <v>43106.9375</v>
      </c>
      <c r="F38" s="56" t="s">
        <v>736</v>
      </c>
      <c r="G38" s="57">
        <f t="shared" si="9"/>
        <v>1.04166666670062</v>
      </c>
      <c r="H38" s="33">
        <v>64.5</v>
      </c>
      <c r="I38" s="33">
        <v>207.79</v>
      </c>
      <c r="J38" s="33">
        <v>65.51</v>
      </c>
      <c r="M38" s="33">
        <v>14</v>
      </c>
      <c r="Q38" s="28" t="s">
        <v>64</v>
      </c>
      <c r="R38" s="33">
        <v>400</v>
      </c>
      <c r="S38" s="33" t="s">
        <v>737</v>
      </c>
      <c r="T38" s="33">
        <v>28</v>
      </c>
      <c r="U38" s="33">
        <v>28</v>
      </c>
      <c r="V38" s="33">
        <v>60</v>
      </c>
      <c r="W38" s="83">
        <v>2000</v>
      </c>
      <c r="X38" s="83">
        <v>300</v>
      </c>
      <c r="Y38" s="83"/>
      <c r="Z38" s="33" t="s">
        <v>738</v>
      </c>
      <c r="AA38" s="81">
        <v>15</v>
      </c>
      <c r="AB38" s="33">
        <v>5</v>
      </c>
      <c r="AF38" s="86"/>
      <c r="AG38" s="83" t="s">
        <v>739</v>
      </c>
      <c r="AH38" s="100">
        <v>43108</v>
      </c>
      <c r="AI38" s="93" t="s">
        <v>68</v>
      </c>
      <c r="AJ38" s="97"/>
      <c r="AK38" s="33">
        <v>180.3</v>
      </c>
      <c r="AL38" s="33">
        <v>185.7</v>
      </c>
      <c r="AM38" s="28">
        <f t="shared" si="18"/>
        <v>5.39999999999998</v>
      </c>
      <c r="AN38" s="33">
        <v>134.2</v>
      </c>
      <c r="AO38" s="33">
        <v>145.8</v>
      </c>
      <c r="AP38" s="28">
        <f t="shared" si="19"/>
        <v>11.6</v>
      </c>
      <c r="AQ38" s="109">
        <f t="shared" si="20"/>
        <v>66.54</v>
      </c>
      <c r="AR38" s="114">
        <f t="shared" si="21"/>
        <v>278.8</v>
      </c>
      <c r="AS38" s="111">
        <v>66.9</v>
      </c>
      <c r="AT38" s="111">
        <v>66.4</v>
      </c>
      <c r="AU38" s="111">
        <v>66.3</v>
      </c>
      <c r="AV38" s="111">
        <v>66.9</v>
      </c>
      <c r="AW38" s="111">
        <v>66.2</v>
      </c>
      <c r="AX38" s="33">
        <v>281</v>
      </c>
      <c r="AY38" s="33">
        <v>281</v>
      </c>
      <c r="AZ38" s="33">
        <v>276</v>
      </c>
      <c r="BA38" s="33">
        <v>278</v>
      </c>
      <c r="BB38" s="33">
        <v>278</v>
      </c>
      <c r="BC38" s="81"/>
      <c r="BD38" s="81"/>
      <c r="BE38" s="81"/>
      <c r="BF38" s="81"/>
      <c r="BG38" s="81"/>
    </row>
    <row r="39" s="33" customFormat="1" customHeight="1" spans="1:59">
      <c r="A39" s="60" t="s">
        <v>60</v>
      </c>
      <c r="B39" s="52">
        <v>11</v>
      </c>
      <c r="C39" s="53" t="s">
        <v>177</v>
      </c>
      <c r="D39" s="54">
        <v>43108.7986111111</v>
      </c>
      <c r="E39" s="55">
        <v>43109.4652777778</v>
      </c>
      <c r="F39" s="56" t="s">
        <v>740</v>
      </c>
      <c r="G39" s="57">
        <f t="shared" si="9"/>
        <v>0.666666666700621</v>
      </c>
      <c r="H39" s="33">
        <v>66</v>
      </c>
      <c r="I39" s="33">
        <v>223.69</v>
      </c>
      <c r="J39" s="33">
        <v>80.26</v>
      </c>
      <c r="Q39" s="28" t="s">
        <v>64</v>
      </c>
      <c r="R39" s="29">
        <v>800</v>
      </c>
      <c r="S39" s="33" t="s">
        <v>563</v>
      </c>
      <c r="T39" s="33">
        <v>28</v>
      </c>
      <c r="U39" s="33">
        <v>28</v>
      </c>
      <c r="V39" s="33">
        <v>60</v>
      </c>
      <c r="W39" s="83"/>
      <c r="X39" s="83">
        <v>300</v>
      </c>
      <c r="Y39" s="81">
        <v>200</v>
      </c>
      <c r="Z39" s="33" t="s">
        <v>602</v>
      </c>
      <c r="AA39" s="81"/>
      <c r="AB39" s="33">
        <v>5</v>
      </c>
      <c r="AF39" s="86"/>
      <c r="AG39" s="83" t="s">
        <v>582</v>
      </c>
      <c r="AH39" s="100">
        <v>43110</v>
      </c>
      <c r="AI39" s="93" t="s">
        <v>68</v>
      </c>
      <c r="AJ39" s="97"/>
      <c r="AK39" s="33">
        <v>273</v>
      </c>
      <c r="AL39" s="33">
        <v>276.7</v>
      </c>
      <c r="AM39" s="28">
        <f t="shared" si="18"/>
        <v>3.69999999999999</v>
      </c>
      <c r="AN39" s="33">
        <v>261</v>
      </c>
      <c r="AO39" s="33">
        <v>276.6</v>
      </c>
      <c r="AP39" s="28">
        <f t="shared" si="19"/>
        <v>15.6</v>
      </c>
      <c r="AQ39" s="109">
        <f t="shared" si="20"/>
        <v>66.2</v>
      </c>
      <c r="AR39" s="114">
        <f t="shared" si="21"/>
        <v>274.2</v>
      </c>
      <c r="AS39" s="111">
        <v>66.4</v>
      </c>
      <c r="AT39" s="111">
        <v>66.9</v>
      </c>
      <c r="AU39" s="111">
        <v>65.7</v>
      </c>
      <c r="AV39" s="111">
        <v>65.9</v>
      </c>
      <c r="AW39" s="111">
        <v>66.1</v>
      </c>
      <c r="AX39" s="33">
        <v>276</v>
      </c>
      <c r="AY39" s="33">
        <v>271</v>
      </c>
      <c r="AZ39" s="33">
        <v>271</v>
      </c>
      <c r="BA39" s="33">
        <v>278</v>
      </c>
      <c r="BB39" s="33">
        <v>275</v>
      </c>
      <c r="BC39" s="81"/>
      <c r="BD39" s="81"/>
      <c r="BE39" s="81"/>
      <c r="BF39" s="81"/>
      <c r="BG39" s="81"/>
    </row>
    <row r="40" s="33" customFormat="1" customHeight="1" spans="1:59">
      <c r="A40" s="60" t="s">
        <v>415</v>
      </c>
      <c r="B40" s="52" t="s">
        <v>741</v>
      </c>
      <c r="C40" s="33" t="s">
        <v>417</v>
      </c>
      <c r="D40" s="54">
        <v>43109.7083333333</v>
      </c>
      <c r="E40" s="55">
        <v>43110.7083333333</v>
      </c>
      <c r="F40" s="56" t="s">
        <v>742</v>
      </c>
      <c r="G40" s="57">
        <f t="shared" si="9"/>
        <v>1</v>
      </c>
      <c r="H40" s="33">
        <v>69.23</v>
      </c>
      <c r="I40" s="33">
        <v>221.62</v>
      </c>
      <c r="J40" s="33">
        <v>77.02</v>
      </c>
      <c r="Q40" s="28" t="s">
        <v>64</v>
      </c>
      <c r="R40" s="33">
        <v>500</v>
      </c>
      <c r="S40" s="33" t="s">
        <v>743</v>
      </c>
      <c r="T40" s="33">
        <v>28</v>
      </c>
      <c r="U40" s="33">
        <v>28</v>
      </c>
      <c r="V40" s="33">
        <v>60</v>
      </c>
      <c r="W40" s="83">
        <v>3200</v>
      </c>
      <c r="X40" s="83">
        <v>200</v>
      </c>
      <c r="Y40" s="83"/>
      <c r="Z40" s="33" t="s">
        <v>620</v>
      </c>
      <c r="AA40" s="81">
        <v>25</v>
      </c>
      <c r="AB40" s="33">
        <v>10</v>
      </c>
      <c r="AC40" s="33">
        <v>5</v>
      </c>
      <c r="AF40" s="86"/>
      <c r="AG40" s="83" t="s">
        <v>582</v>
      </c>
      <c r="AH40" s="100">
        <v>43111</v>
      </c>
      <c r="AI40" s="93" t="s">
        <v>68</v>
      </c>
      <c r="AJ40" s="97"/>
      <c r="AK40" s="33">
        <v>220.8</v>
      </c>
      <c r="AL40" s="33">
        <v>225.9</v>
      </c>
      <c r="AM40" s="28">
        <f t="shared" si="18"/>
        <v>5.09999999999999</v>
      </c>
      <c r="AN40" s="33">
        <v>164.2</v>
      </c>
      <c r="AO40" s="33">
        <v>178.8</v>
      </c>
      <c r="AP40" s="28">
        <f t="shared" si="19"/>
        <v>14.6</v>
      </c>
      <c r="AQ40" s="109">
        <f t="shared" si="20"/>
        <v>68.22</v>
      </c>
      <c r="AR40" s="114">
        <f t="shared" si="21"/>
        <v>276.4</v>
      </c>
      <c r="AS40" s="111">
        <v>68.4</v>
      </c>
      <c r="AT40" s="111">
        <v>68.3</v>
      </c>
      <c r="AU40" s="111">
        <v>68.4</v>
      </c>
      <c r="AV40" s="111">
        <v>68.9</v>
      </c>
      <c r="AW40" s="111">
        <v>67.1</v>
      </c>
      <c r="AX40" s="33">
        <v>275</v>
      </c>
      <c r="AY40" s="33">
        <v>275</v>
      </c>
      <c r="AZ40" s="33">
        <v>279</v>
      </c>
      <c r="BA40" s="33">
        <v>278</v>
      </c>
      <c r="BB40" s="33">
        <v>275</v>
      </c>
      <c r="BC40" s="81"/>
      <c r="BD40" s="81"/>
      <c r="BE40" s="81"/>
      <c r="BF40" s="81"/>
      <c r="BG40" s="81"/>
    </row>
    <row r="41" s="33" customFormat="1" customHeight="1" spans="1:59">
      <c r="A41" s="70" t="s">
        <v>140</v>
      </c>
      <c r="B41" s="71">
        <v>2135</v>
      </c>
      <c r="C41" s="29" t="s">
        <v>142</v>
      </c>
      <c r="D41" s="54">
        <v>43110.8333333333</v>
      </c>
      <c r="E41" s="55">
        <v>43111.5</v>
      </c>
      <c r="F41" s="56" t="s">
        <v>744</v>
      </c>
      <c r="G41" s="57">
        <f t="shared" si="9"/>
        <v>0.666666666700621</v>
      </c>
      <c r="H41" s="33">
        <v>65.24</v>
      </c>
      <c r="I41" s="33">
        <v>210.53</v>
      </c>
      <c r="J41" s="33">
        <v>75.13</v>
      </c>
      <c r="Q41" s="28" t="s">
        <v>64</v>
      </c>
      <c r="R41" s="33">
        <v>600</v>
      </c>
      <c r="S41" s="33" t="s">
        <v>745</v>
      </c>
      <c r="T41" s="33">
        <v>28</v>
      </c>
      <c r="U41" s="33">
        <v>28</v>
      </c>
      <c r="V41" s="33">
        <v>60</v>
      </c>
      <c r="W41" s="83"/>
      <c r="X41" s="83">
        <v>200</v>
      </c>
      <c r="Y41" s="83"/>
      <c r="Z41" s="33" t="s">
        <v>746</v>
      </c>
      <c r="AA41" s="81"/>
      <c r="AF41" s="86"/>
      <c r="AG41" s="95"/>
      <c r="AH41" s="98" t="s">
        <v>87</v>
      </c>
      <c r="AI41" s="98" t="s">
        <v>87</v>
      </c>
      <c r="AJ41" s="97" t="s">
        <v>747</v>
      </c>
      <c r="AK41" s="33">
        <v>210.1</v>
      </c>
      <c r="AL41" s="33">
        <v>213.2</v>
      </c>
      <c r="AM41" s="28">
        <f t="shared" si="18"/>
        <v>3.09999999999999</v>
      </c>
      <c r="AN41" s="33">
        <v>180.8</v>
      </c>
      <c r="AO41" s="33">
        <v>191.8</v>
      </c>
      <c r="AP41" s="28">
        <f t="shared" si="19"/>
        <v>11</v>
      </c>
      <c r="AQ41" s="109">
        <f t="shared" si="20"/>
        <v>65.9</v>
      </c>
      <c r="AR41" s="114">
        <f t="shared" si="21"/>
        <v>274.2</v>
      </c>
      <c r="AS41" s="111">
        <v>66.7</v>
      </c>
      <c r="AT41" s="111">
        <v>65.2</v>
      </c>
      <c r="AU41" s="111">
        <v>65.6</v>
      </c>
      <c r="AV41" s="111">
        <v>65.2</v>
      </c>
      <c r="AW41" s="111">
        <v>66.8</v>
      </c>
      <c r="AX41" s="33">
        <v>276</v>
      </c>
      <c r="AY41" s="33">
        <v>273</v>
      </c>
      <c r="AZ41" s="33">
        <v>271</v>
      </c>
      <c r="BA41" s="33">
        <v>275</v>
      </c>
      <c r="BB41" s="33">
        <v>276</v>
      </c>
      <c r="BC41" s="81"/>
      <c r="BD41" s="81"/>
      <c r="BE41" s="81"/>
      <c r="BF41" s="81"/>
      <c r="BG41" s="81"/>
    </row>
    <row r="42" s="33" customFormat="1" customHeight="1" spans="1:59">
      <c r="A42" s="60" t="s">
        <v>140</v>
      </c>
      <c r="B42" s="52">
        <v>2135</v>
      </c>
      <c r="C42" s="29" t="s">
        <v>142</v>
      </c>
      <c r="D42" s="54">
        <v>43111.7777777778</v>
      </c>
      <c r="E42" s="55">
        <v>43112.6527777778</v>
      </c>
      <c r="F42" s="56" t="s">
        <v>748</v>
      </c>
      <c r="G42" s="57">
        <f t="shared" si="9"/>
        <v>0.875</v>
      </c>
      <c r="H42" s="33">
        <v>65.52</v>
      </c>
      <c r="I42" s="33">
        <v>211.85</v>
      </c>
      <c r="J42" s="33">
        <v>76.07</v>
      </c>
      <c r="Q42" s="28" t="s">
        <v>64</v>
      </c>
      <c r="R42" s="33">
        <v>600</v>
      </c>
      <c r="S42" s="33" t="s">
        <v>632</v>
      </c>
      <c r="T42" s="33">
        <v>28</v>
      </c>
      <c r="U42" s="33">
        <v>28</v>
      </c>
      <c r="V42" s="33">
        <v>60</v>
      </c>
      <c r="W42" s="83">
        <v>3600</v>
      </c>
      <c r="X42" s="83">
        <v>200</v>
      </c>
      <c r="Y42" s="83"/>
      <c r="Z42" s="33" t="s">
        <v>746</v>
      </c>
      <c r="AA42" s="81">
        <v>25</v>
      </c>
      <c r="AB42" s="33">
        <v>5</v>
      </c>
      <c r="AC42" s="33">
        <v>5</v>
      </c>
      <c r="AF42" s="86"/>
      <c r="AG42" s="83" t="s">
        <v>582</v>
      </c>
      <c r="AH42" s="100">
        <v>43115</v>
      </c>
      <c r="AI42" s="93" t="s">
        <v>68</v>
      </c>
      <c r="AJ42" s="97"/>
      <c r="AK42" s="33">
        <v>212</v>
      </c>
      <c r="AL42" s="33">
        <v>216.1</v>
      </c>
      <c r="AM42" s="28">
        <f t="shared" si="18"/>
        <v>4.09999999999999</v>
      </c>
      <c r="AN42" s="33">
        <v>188.8</v>
      </c>
      <c r="AO42" s="33">
        <v>203.6</v>
      </c>
      <c r="AP42" s="28">
        <f t="shared" si="19"/>
        <v>14.8</v>
      </c>
      <c r="AQ42" s="109">
        <f t="shared" si="20"/>
        <v>65.92</v>
      </c>
      <c r="AR42" s="114">
        <f t="shared" si="21"/>
        <v>279.6</v>
      </c>
      <c r="AS42" s="111">
        <v>66.2</v>
      </c>
      <c r="AT42" s="111">
        <v>65.6</v>
      </c>
      <c r="AU42" s="111">
        <v>65.6</v>
      </c>
      <c r="AV42" s="111">
        <v>66.1</v>
      </c>
      <c r="AW42" s="111">
        <v>66.1</v>
      </c>
      <c r="AX42" s="33">
        <v>278</v>
      </c>
      <c r="AY42" s="33">
        <v>278</v>
      </c>
      <c r="AZ42" s="33">
        <v>282</v>
      </c>
      <c r="BA42" s="33">
        <v>281</v>
      </c>
      <c r="BB42" s="33">
        <v>279</v>
      </c>
      <c r="BC42" s="81"/>
      <c r="BD42" s="81"/>
      <c r="BE42" s="81"/>
      <c r="BF42" s="81"/>
      <c r="BG42" s="81"/>
    </row>
    <row r="43" s="33" customFormat="1" customHeight="1" spans="1:59">
      <c r="A43" s="61" t="s">
        <v>60</v>
      </c>
      <c r="B43" s="59">
        <v>27</v>
      </c>
      <c r="C43" s="53" t="s">
        <v>62</v>
      </c>
      <c r="D43" s="54">
        <v>43112.7708333333</v>
      </c>
      <c r="E43" s="55">
        <v>43113.4375</v>
      </c>
      <c r="F43" s="56" t="s">
        <v>749</v>
      </c>
      <c r="G43" s="57">
        <f t="shared" si="9"/>
        <v>0.666666666664241</v>
      </c>
      <c r="H43" s="33">
        <v>65.4</v>
      </c>
      <c r="I43" s="33">
        <v>209.7</v>
      </c>
      <c r="J43" s="33">
        <v>79.87</v>
      </c>
      <c r="Q43" s="28" t="s">
        <v>64</v>
      </c>
      <c r="R43" s="33">
        <v>800</v>
      </c>
      <c r="S43" s="33" t="s">
        <v>750</v>
      </c>
      <c r="T43" s="33">
        <v>28</v>
      </c>
      <c r="U43" s="33">
        <v>28</v>
      </c>
      <c r="V43" s="33">
        <v>60</v>
      </c>
      <c r="W43" s="83"/>
      <c r="X43" s="83"/>
      <c r="Y43" s="83"/>
      <c r="Z43" s="33" t="s">
        <v>566</v>
      </c>
      <c r="AA43" s="81"/>
      <c r="AB43" s="33">
        <v>5</v>
      </c>
      <c r="AF43" s="86"/>
      <c r="AG43" s="95"/>
      <c r="AH43" s="98" t="s">
        <v>87</v>
      </c>
      <c r="AI43" s="96" t="s">
        <v>82</v>
      </c>
      <c r="AJ43" s="97" t="s">
        <v>751</v>
      </c>
      <c r="AK43" s="29" t="s">
        <v>69</v>
      </c>
      <c r="AL43" s="29" t="s">
        <v>69</v>
      </c>
      <c r="AM43" s="29" t="s">
        <v>69</v>
      </c>
      <c r="AN43" s="29" t="s">
        <v>69</v>
      </c>
      <c r="AO43" s="29" t="s">
        <v>69</v>
      </c>
      <c r="AP43" s="29" t="s">
        <v>69</v>
      </c>
      <c r="AQ43" s="29" t="s">
        <v>69</v>
      </c>
      <c r="AR43" s="29" t="s">
        <v>69</v>
      </c>
      <c r="AS43" s="29" t="s">
        <v>69</v>
      </c>
      <c r="AT43" s="29" t="s">
        <v>69</v>
      </c>
      <c r="AU43" s="29" t="s">
        <v>69</v>
      </c>
      <c r="AV43" s="29" t="s">
        <v>69</v>
      </c>
      <c r="AW43" s="29" t="s">
        <v>69</v>
      </c>
      <c r="AX43" s="29" t="s">
        <v>69</v>
      </c>
      <c r="AY43" s="29" t="s">
        <v>69</v>
      </c>
      <c r="AZ43" s="29" t="s">
        <v>69</v>
      </c>
      <c r="BA43" s="29" t="s">
        <v>69</v>
      </c>
      <c r="BB43" s="29" t="s">
        <v>69</v>
      </c>
      <c r="BC43" s="81"/>
      <c r="BD43" s="81"/>
      <c r="BE43" s="81"/>
      <c r="BF43" s="81"/>
      <c r="BG43" s="81"/>
    </row>
    <row r="44" s="35" customFormat="1" customHeight="1" spans="1:49">
      <c r="A44" s="66" t="s">
        <v>128</v>
      </c>
      <c r="B44" s="67"/>
      <c r="C44" s="68"/>
      <c r="D44" s="68"/>
      <c r="E44" s="68"/>
      <c r="F44" s="69"/>
      <c r="G44" s="68"/>
      <c r="H44" s="68"/>
      <c r="I44" s="68"/>
      <c r="J44" s="68"/>
      <c r="AH44" s="102"/>
      <c r="AI44" s="93"/>
      <c r="AJ44" s="93"/>
      <c r="AQ44" s="115"/>
      <c r="AR44" s="116"/>
      <c r="AS44" s="116"/>
      <c r="AT44" s="116"/>
      <c r="AU44" s="116"/>
      <c r="AV44" s="116"/>
      <c r="AW44" s="116"/>
    </row>
    <row r="45" s="33" customFormat="1" customHeight="1" spans="1:59">
      <c r="A45" s="60" t="s">
        <v>60</v>
      </c>
      <c r="B45" s="52">
        <v>47</v>
      </c>
      <c r="C45" s="53" t="s">
        <v>62</v>
      </c>
      <c r="D45" s="54">
        <v>43117.7916666667</v>
      </c>
      <c r="E45" s="55">
        <v>43118.4583333333</v>
      </c>
      <c r="F45" s="56" t="s">
        <v>201</v>
      </c>
      <c r="G45" s="57">
        <f t="shared" ref="G45:G51" si="22">E45-D45</f>
        <v>0.666666666671517</v>
      </c>
      <c r="H45" s="33">
        <v>59.03</v>
      </c>
      <c r="I45" s="33">
        <v>191.78</v>
      </c>
      <c r="J45" s="33">
        <v>65.29</v>
      </c>
      <c r="K45" s="33">
        <v>2000</v>
      </c>
      <c r="L45" s="33">
        <v>10</v>
      </c>
      <c r="M45" s="33">
        <v>14</v>
      </c>
      <c r="Q45" s="28" t="s">
        <v>64</v>
      </c>
      <c r="R45" s="33">
        <v>1000</v>
      </c>
      <c r="S45" s="33" t="s">
        <v>752</v>
      </c>
      <c r="T45" s="33">
        <v>28</v>
      </c>
      <c r="U45" s="33">
        <v>28.6</v>
      </c>
      <c r="V45" s="33">
        <v>60</v>
      </c>
      <c r="W45" s="83">
        <v>6000</v>
      </c>
      <c r="X45" s="83">
        <v>1800</v>
      </c>
      <c r="Y45" s="83">
        <v>1400</v>
      </c>
      <c r="Z45" s="33" t="s">
        <v>570</v>
      </c>
      <c r="AA45" s="81">
        <v>50</v>
      </c>
      <c r="AB45" s="33">
        <v>20</v>
      </c>
      <c r="AC45" s="33">
        <v>24</v>
      </c>
      <c r="AD45" s="33">
        <v>8</v>
      </c>
      <c r="AE45" s="33">
        <v>12</v>
      </c>
      <c r="AF45" s="86">
        <v>6</v>
      </c>
      <c r="AG45" s="83" t="s">
        <v>753</v>
      </c>
      <c r="AH45" s="92">
        <v>43126</v>
      </c>
      <c r="AI45" s="93" t="s">
        <v>68</v>
      </c>
      <c r="AJ45" s="97"/>
      <c r="AK45" s="33">
        <v>323.9</v>
      </c>
      <c r="AL45" s="33">
        <v>327.3</v>
      </c>
      <c r="AM45" s="28">
        <f t="shared" ref="AM45:AM51" si="23">AL45-AK45</f>
        <v>3.40000000000003</v>
      </c>
      <c r="AN45" s="33">
        <v>308.4</v>
      </c>
      <c r="AO45" s="33">
        <v>326.8</v>
      </c>
      <c r="AP45" s="28">
        <f t="shared" ref="AP45:AP51" si="24">AO45-AN45</f>
        <v>18.4</v>
      </c>
      <c r="AQ45" s="109">
        <f t="shared" ref="AQ45:AQ51" si="25">AVERAGE(AS45:AW45)</f>
        <v>64.2</v>
      </c>
      <c r="AR45" s="114">
        <f t="shared" ref="AR45:AR51" si="26">AVERAGE(AX45:BB45)</f>
        <v>281.6</v>
      </c>
      <c r="AS45" s="111">
        <v>64</v>
      </c>
      <c r="AT45" s="111">
        <v>64.4</v>
      </c>
      <c r="AU45" s="111">
        <v>64.4</v>
      </c>
      <c r="AV45" s="111">
        <v>64.3</v>
      </c>
      <c r="AW45" s="111">
        <v>63.9</v>
      </c>
      <c r="AX45" s="33">
        <v>282</v>
      </c>
      <c r="AY45" s="33">
        <v>282</v>
      </c>
      <c r="AZ45" s="33">
        <v>281</v>
      </c>
      <c r="BA45" s="33">
        <v>282</v>
      </c>
      <c r="BB45" s="33">
        <v>281</v>
      </c>
      <c r="BC45" s="81"/>
      <c r="BD45" s="81"/>
      <c r="BE45" s="81"/>
      <c r="BF45" s="81"/>
      <c r="BG45" s="81"/>
    </row>
    <row r="46" s="33" customFormat="1" customHeight="1" spans="1:59">
      <c r="A46" s="61" t="s">
        <v>60</v>
      </c>
      <c r="B46" s="59">
        <v>23</v>
      </c>
      <c r="C46" s="53" t="s">
        <v>62</v>
      </c>
      <c r="D46" s="54">
        <v>43118.8333333333</v>
      </c>
      <c r="E46" s="55">
        <v>43119.5</v>
      </c>
      <c r="F46" s="56" t="s">
        <v>203</v>
      </c>
      <c r="G46" s="57">
        <f t="shared" si="22"/>
        <v>0.666666666664241</v>
      </c>
      <c r="H46" s="33">
        <v>64.15</v>
      </c>
      <c r="I46" s="33">
        <v>209.67</v>
      </c>
      <c r="J46" s="33">
        <v>71.46</v>
      </c>
      <c r="Q46" s="28" t="s">
        <v>64</v>
      </c>
      <c r="R46" s="33">
        <v>1000</v>
      </c>
      <c r="S46" s="33" t="s">
        <v>699</v>
      </c>
      <c r="T46" s="33">
        <v>28</v>
      </c>
      <c r="U46" s="33">
        <v>28</v>
      </c>
      <c r="V46" s="33">
        <v>60</v>
      </c>
      <c r="W46" s="83">
        <v>2000</v>
      </c>
      <c r="X46" s="83"/>
      <c r="Y46" s="83"/>
      <c r="Z46" s="33" t="s">
        <v>570</v>
      </c>
      <c r="AA46" s="81">
        <v>10</v>
      </c>
      <c r="AB46" s="33">
        <v>5</v>
      </c>
      <c r="AC46" s="33">
        <v>8</v>
      </c>
      <c r="AF46" s="86"/>
      <c r="AG46" s="95"/>
      <c r="AH46" s="98" t="s">
        <v>87</v>
      </c>
      <c r="AI46" s="96" t="s">
        <v>82</v>
      </c>
      <c r="AJ46" s="97" t="s">
        <v>754</v>
      </c>
      <c r="AK46" s="33">
        <v>323.2</v>
      </c>
      <c r="AL46" s="29" t="s">
        <v>69</v>
      </c>
      <c r="AM46" s="29" t="s">
        <v>69</v>
      </c>
      <c r="AN46" s="33">
        <v>310.3</v>
      </c>
      <c r="AO46" s="29" t="s">
        <v>69</v>
      </c>
      <c r="AP46" s="29" t="s">
        <v>69</v>
      </c>
      <c r="AQ46" s="29" t="s">
        <v>69</v>
      </c>
      <c r="AR46" s="29" t="s">
        <v>69</v>
      </c>
      <c r="AS46" s="29" t="s">
        <v>69</v>
      </c>
      <c r="AT46" s="29" t="s">
        <v>69</v>
      </c>
      <c r="AU46" s="29" t="s">
        <v>69</v>
      </c>
      <c r="AV46" s="29" t="s">
        <v>69</v>
      </c>
      <c r="AW46" s="29" t="s">
        <v>69</v>
      </c>
      <c r="AX46" s="29" t="s">
        <v>69</v>
      </c>
      <c r="AY46" s="29" t="s">
        <v>69</v>
      </c>
      <c r="AZ46" s="29" t="s">
        <v>69</v>
      </c>
      <c r="BA46" s="29" t="s">
        <v>69</v>
      </c>
      <c r="BB46" s="29" t="s">
        <v>69</v>
      </c>
      <c r="BC46" s="81"/>
      <c r="BD46" s="81"/>
      <c r="BE46" s="81"/>
      <c r="BF46" s="81"/>
      <c r="BG46" s="81"/>
    </row>
    <row r="47" s="33" customFormat="1" customHeight="1" spans="1:59">
      <c r="A47" s="60" t="s">
        <v>415</v>
      </c>
      <c r="B47" s="52" t="s">
        <v>422</v>
      </c>
      <c r="C47" s="33" t="s">
        <v>417</v>
      </c>
      <c r="D47" s="54">
        <v>43124.7569444444</v>
      </c>
      <c r="E47" s="55">
        <v>43125.7569444444</v>
      </c>
      <c r="F47" s="56" t="s">
        <v>207</v>
      </c>
      <c r="G47" s="57">
        <f t="shared" si="22"/>
        <v>1</v>
      </c>
      <c r="H47" s="33">
        <v>62.79</v>
      </c>
      <c r="I47" s="33">
        <v>207.9</v>
      </c>
      <c r="J47" s="33">
        <v>69.29</v>
      </c>
      <c r="Q47" s="28" t="s">
        <v>64</v>
      </c>
      <c r="R47" s="33">
        <v>500</v>
      </c>
      <c r="S47" s="33" t="s">
        <v>755</v>
      </c>
      <c r="T47" s="33">
        <v>28</v>
      </c>
      <c r="U47" s="33">
        <v>28</v>
      </c>
      <c r="V47" s="33">
        <v>60</v>
      </c>
      <c r="W47" s="83">
        <v>2000</v>
      </c>
      <c r="X47" s="83"/>
      <c r="Y47" s="83">
        <v>400</v>
      </c>
      <c r="Z47" s="33" t="s">
        <v>756</v>
      </c>
      <c r="AA47" s="81">
        <v>25</v>
      </c>
      <c r="AB47" s="33">
        <v>10</v>
      </c>
      <c r="AC47" s="33">
        <v>16</v>
      </c>
      <c r="AF47" s="86"/>
      <c r="AG47" s="83" t="s">
        <v>582</v>
      </c>
      <c r="AH47" s="92">
        <v>43126</v>
      </c>
      <c r="AI47" s="93" t="s">
        <v>68</v>
      </c>
      <c r="AJ47" s="97"/>
      <c r="AK47" s="33">
        <v>220.65</v>
      </c>
      <c r="AL47" s="33">
        <v>225.3</v>
      </c>
      <c r="AM47" s="28">
        <f t="shared" si="23"/>
        <v>4.65000000000001</v>
      </c>
      <c r="AN47" s="33">
        <v>156.8</v>
      </c>
      <c r="AO47" s="33">
        <v>170.8</v>
      </c>
      <c r="AP47" s="28">
        <f t="shared" si="24"/>
        <v>14</v>
      </c>
      <c r="AQ47" s="109">
        <f t="shared" si="25"/>
        <v>66.9</v>
      </c>
      <c r="AR47" s="114">
        <f t="shared" si="26"/>
        <v>278.2</v>
      </c>
      <c r="AS47" s="111">
        <v>66.8</v>
      </c>
      <c r="AT47" s="111">
        <v>66.9</v>
      </c>
      <c r="AU47" s="111">
        <v>67.5</v>
      </c>
      <c r="AV47" s="111">
        <v>67.2</v>
      </c>
      <c r="AW47" s="111">
        <v>66.1</v>
      </c>
      <c r="AX47" s="33">
        <v>278</v>
      </c>
      <c r="AY47" s="33">
        <v>276</v>
      </c>
      <c r="AZ47" s="33">
        <v>281</v>
      </c>
      <c r="BA47" s="33">
        <v>278</v>
      </c>
      <c r="BB47" s="33">
        <v>278</v>
      </c>
      <c r="BC47" s="81"/>
      <c r="BD47" s="81"/>
      <c r="BE47" s="81"/>
      <c r="BF47" s="81"/>
      <c r="BG47" s="81"/>
    </row>
    <row r="48" s="33" customFormat="1" customHeight="1" spans="1:59">
      <c r="A48" s="60" t="s">
        <v>415</v>
      </c>
      <c r="B48" s="52" t="s">
        <v>757</v>
      </c>
      <c r="C48" s="33" t="s">
        <v>417</v>
      </c>
      <c r="D48" s="54">
        <v>43125.7777777778</v>
      </c>
      <c r="E48" s="55">
        <v>43126.7777777778</v>
      </c>
      <c r="F48" s="56" t="s">
        <v>212</v>
      </c>
      <c r="G48" s="57">
        <f t="shared" si="22"/>
        <v>1</v>
      </c>
      <c r="H48" s="33" t="s">
        <v>69</v>
      </c>
      <c r="I48" s="33" t="s">
        <v>69</v>
      </c>
      <c r="J48" s="33">
        <v>75.89</v>
      </c>
      <c r="Q48" s="28" t="s">
        <v>64</v>
      </c>
      <c r="R48" s="33">
        <v>500</v>
      </c>
      <c r="S48" s="33" t="s">
        <v>758</v>
      </c>
      <c r="T48" s="33">
        <v>28</v>
      </c>
      <c r="U48" s="33">
        <v>28</v>
      </c>
      <c r="V48" s="33">
        <v>60</v>
      </c>
      <c r="W48" s="83">
        <v>1700</v>
      </c>
      <c r="X48" s="83">
        <v>100</v>
      </c>
      <c r="Y48" s="83">
        <v>200</v>
      </c>
      <c r="Z48" s="33" t="s">
        <v>671</v>
      </c>
      <c r="AA48" s="81">
        <v>15</v>
      </c>
      <c r="AB48" s="33">
        <v>5</v>
      </c>
      <c r="AF48" s="86"/>
      <c r="AG48" s="83" t="s">
        <v>582</v>
      </c>
      <c r="AH48" s="92">
        <v>43126</v>
      </c>
      <c r="AI48" s="93" t="s">
        <v>68</v>
      </c>
      <c r="AJ48" s="97"/>
      <c r="AK48" s="33">
        <v>219.9</v>
      </c>
      <c r="AL48" s="33">
        <v>224.1</v>
      </c>
      <c r="AM48" s="28">
        <f t="shared" si="23"/>
        <v>4.19999999999999</v>
      </c>
      <c r="AN48" s="33">
        <v>154.6</v>
      </c>
      <c r="AO48" s="33">
        <v>168.4</v>
      </c>
      <c r="AP48" s="28">
        <f t="shared" si="24"/>
        <v>13.8</v>
      </c>
      <c r="AQ48" s="109">
        <f t="shared" si="25"/>
        <v>67.72</v>
      </c>
      <c r="AR48" s="114">
        <f t="shared" si="26"/>
        <v>277</v>
      </c>
      <c r="AS48" s="111">
        <v>67.4</v>
      </c>
      <c r="AT48" s="111">
        <v>67.6</v>
      </c>
      <c r="AU48" s="111">
        <v>68.2</v>
      </c>
      <c r="AV48" s="111">
        <v>67.9</v>
      </c>
      <c r="AW48" s="111">
        <v>67.5</v>
      </c>
      <c r="AX48" s="33">
        <v>276</v>
      </c>
      <c r="AY48" s="33">
        <v>275</v>
      </c>
      <c r="AZ48" s="33">
        <v>278</v>
      </c>
      <c r="BA48" s="33">
        <v>278</v>
      </c>
      <c r="BB48" s="33">
        <v>278</v>
      </c>
      <c r="BC48" s="81"/>
      <c r="BD48" s="81"/>
      <c r="BE48" s="81"/>
      <c r="BF48" s="81"/>
      <c r="BG48" s="81"/>
    </row>
    <row r="49" s="33" customFormat="1" customHeight="1" spans="1:59">
      <c r="A49" s="4" t="s">
        <v>60</v>
      </c>
      <c r="B49" s="75">
        <v>21</v>
      </c>
      <c r="C49" s="53" t="s">
        <v>62</v>
      </c>
      <c r="D49" s="54">
        <v>43126.9097222222</v>
      </c>
      <c r="E49" s="55">
        <v>43127.5763888889</v>
      </c>
      <c r="F49" s="56" t="s">
        <v>216</v>
      </c>
      <c r="G49" s="57">
        <f t="shared" si="22"/>
        <v>0.666666666671517</v>
      </c>
      <c r="H49" s="33">
        <v>62.44</v>
      </c>
      <c r="I49" s="33">
        <v>210.46</v>
      </c>
      <c r="J49" s="33">
        <v>76.24</v>
      </c>
      <c r="Q49" s="28" t="s">
        <v>64</v>
      </c>
      <c r="R49" s="33">
        <v>1000</v>
      </c>
      <c r="S49" s="33" t="s">
        <v>759</v>
      </c>
      <c r="T49" s="33">
        <v>28</v>
      </c>
      <c r="U49" s="33">
        <v>29.4</v>
      </c>
      <c r="V49" s="33">
        <v>60</v>
      </c>
      <c r="W49" s="83">
        <v>1800</v>
      </c>
      <c r="X49" s="83">
        <v>100</v>
      </c>
      <c r="Y49" s="83">
        <v>100</v>
      </c>
      <c r="Z49" s="33" t="s">
        <v>570</v>
      </c>
      <c r="AA49" s="81">
        <v>10</v>
      </c>
      <c r="AB49" s="33">
        <v>5</v>
      </c>
      <c r="AF49" s="86"/>
      <c r="AG49" s="83" t="s">
        <v>760</v>
      </c>
      <c r="AH49" s="104"/>
      <c r="AI49" s="93" t="s">
        <v>68</v>
      </c>
      <c r="AJ49" s="97"/>
      <c r="AK49" s="33">
        <v>325.8</v>
      </c>
      <c r="AL49" s="33">
        <v>329.4</v>
      </c>
      <c r="AM49" s="28">
        <f t="shared" si="23"/>
        <v>3.59999999999997</v>
      </c>
      <c r="AN49" s="33">
        <v>313.2</v>
      </c>
      <c r="AO49" s="33">
        <v>331.2</v>
      </c>
      <c r="AP49" s="28">
        <f t="shared" si="24"/>
        <v>18</v>
      </c>
      <c r="AQ49" s="109">
        <f t="shared" si="25"/>
        <v>66.66</v>
      </c>
      <c r="AR49" s="114">
        <f t="shared" si="26"/>
        <v>279</v>
      </c>
      <c r="AS49" s="111">
        <v>66.5</v>
      </c>
      <c r="AT49" s="111">
        <v>66.8</v>
      </c>
      <c r="AU49" s="111">
        <v>66.3</v>
      </c>
      <c r="AV49" s="111">
        <v>67.3</v>
      </c>
      <c r="AW49" s="111">
        <v>66.4</v>
      </c>
      <c r="AX49" s="33">
        <v>281</v>
      </c>
      <c r="AY49" s="33">
        <v>278</v>
      </c>
      <c r="AZ49" s="33">
        <v>279</v>
      </c>
      <c r="BA49" s="33">
        <v>279</v>
      </c>
      <c r="BB49" s="33">
        <v>278</v>
      </c>
      <c r="BC49" s="81"/>
      <c r="BD49" s="81"/>
      <c r="BE49" s="81"/>
      <c r="BF49" s="81"/>
      <c r="BG49" s="81"/>
    </row>
    <row r="50" s="33" customFormat="1" customHeight="1" spans="1:59">
      <c r="A50" s="4" t="s">
        <v>60</v>
      </c>
      <c r="B50" s="75">
        <v>42</v>
      </c>
      <c r="C50" s="53" t="s">
        <v>62</v>
      </c>
      <c r="D50" s="54">
        <v>43127.8055555556</v>
      </c>
      <c r="E50" s="55">
        <v>43128.6388888889</v>
      </c>
      <c r="F50" s="56" t="s">
        <v>221</v>
      </c>
      <c r="G50" s="57">
        <f t="shared" si="22"/>
        <v>0.833333333335759</v>
      </c>
      <c r="H50" s="33">
        <v>62.81</v>
      </c>
      <c r="I50" s="33">
        <v>212</v>
      </c>
      <c r="J50" s="33">
        <v>73.71</v>
      </c>
      <c r="K50" s="33">
        <v>800</v>
      </c>
      <c r="Q50" s="28" t="s">
        <v>64</v>
      </c>
      <c r="R50" s="33">
        <v>800</v>
      </c>
      <c r="S50" s="33" t="s">
        <v>761</v>
      </c>
      <c r="T50" s="33">
        <v>28</v>
      </c>
      <c r="U50" s="33">
        <v>28</v>
      </c>
      <c r="V50" s="33">
        <v>60</v>
      </c>
      <c r="W50" s="83"/>
      <c r="X50" s="83"/>
      <c r="Y50" s="83"/>
      <c r="Z50" s="33" t="s">
        <v>762</v>
      </c>
      <c r="AA50" s="81">
        <v>10</v>
      </c>
      <c r="AB50" s="33">
        <v>5</v>
      </c>
      <c r="AC50" s="33">
        <v>5</v>
      </c>
      <c r="AF50" s="86"/>
      <c r="AG50" s="84" t="s">
        <v>641</v>
      </c>
      <c r="AH50" s="104"/>
      <c r="AI50" s="93" t="s">
        <v>68</v>
      </c>
      <c r="AJ50" s="97"/>
      <c r="AK50" s="33">
        <v>324.7</v>
      </c>
      <c r="AL50" s="33">
        <v>328.3</v>
      </c>
      <c r="AM50" s="28">
        <f t="shared" si="23"/>
        <v>3.60000000000002</v>
      </c>
      <c r="AN50" s="33">
        <v>314</v>
      </c>
      <c r="AO50" s="33">
        <v>332.4</v>
      </c>
      <c r="AP50" s="28">
        <f t="shared" si="24"/>
        <v>18.4</v>
      </c>
      <c r="AQ50" s="109">
        <f t="shared" si="25"/>
        <v>65.86</v>
      </c>
      <c r="AR50" s="114">
        <f t="shared" si="26"/>
        <v>281.8</v>
      </c>
      <c r="AS50" s="111">
        <v>66.1</v>
      </c>
      <c r="AT50" s="111">
        <v>66.1</v>
      </c>
      <c r="AU50" s="111">
        <v>65.9</v>
      </c>
      <c r="AV50" s="111">
        <v>65.7</v>
      </c>
      <c r="AW50" s="111">
        <v>65.5</v>
      </c>
      <c r="AX50" s="33">
        <v>281</v>
      </c>
      <c r="AY50" s="33">
        <v>281</v>
      </c>
      <c r="AZ50" s="33">
        <v>282</v>
      </c>
      <c r="BA50" s="33">
        <v>284</v>
      </c>
      <c r="BB50" s="33">
        <v>281</v>
      </c>
      <c r="BC50" s="81"/>
      <c r="BD50" s="81"/>
      <c r="BE50" s="81"/>
      <c r="BF50" s="81"/>
      <c r="BG50" s="81"/>
    </row>
    <row r="51" s="33" customFormat="1" customHeight="1" spans="1:59">
      <c r="A51" s="4" t="s">
        <v>60</v>
      </c>
      <c r="B51" s="75">
        <v>49</v>
      </c>
      <c r="C51" s="53" t="s">
        <v>62</v>
      </c>
      <c r="D51" s="54">
        <v>43128.7291666667</v>
      </c>
      <c r="E51" s="55">
        <v>43129.5625</v>
      </c>
      <c r="F51" s="56" t="s">
        <v>226</v>
      </c>
      <c r="G51" s="57">
        <f t="shared" si="22"/>
        <v>0.833333333335759</v>
      </c>
      <c r="H51" s="33">
        <v>64.95</v>
      </c>
      <c r="I51" s="33">
        <v>203.8</v>
      </c>
      <c r="J51" s="33">
        <v>70.59</v>
      </c>
      <c r="Q51" s="28" t="s">
        <v>64</v>
      </c>
      <c r="R51" s="33">
        <v>800</v>
      </c>
      <c r="S51" s="33" t="s">
        <v>763</v>
      </c>
      <c r="T51" s="33">
        <v>28</v>
      </c>
      <c r="V51" s="33">
        <v>60</v>
      </c>
      <c r="W51" s="83">
        <v>4000</v>
      </c>
      <c r="X51" s="83"/>
      <c r="Y51" s="83"/>
      <c r="Z51" s="33" t="s">
        <v>764</v>
      </c>
      <c r="AA51" s="81">
        <v>15</v>
      </c>
      <c r="AB51" s="33">
        <v>5</v>
      </c>
      <c r="AF51" s="86"/>
      <c r="AG51" s="83" t="s">
        <v>641</v>
      </c>
      <c r="AH51" s="104"/>
      <c r="AI51" s="93" t="s">
        <v>68</v>
      </c>
      <c r="AJ51" s="97"/>
      <c r="AK51" s="33">
        <v>325.6</v>
      </c>
      <c r="AL51" s="33">
        <v>329</v>
      </c>
      <c r="AM51" s="28">
        <f t="shared" si="23"/>
        <v>3.39999999999998</v>
      </c>
      <c r="AN51" s="33">
        <v>321.6</v>
      </c>
      <c r="AO51" s="33">
        <v>339.8</v>
      </c>
      <c r="AP51" s="28">
        <f t="shared" si="24"/>
        <v>18.2</v>
      </c>
      <c r="AQ51" s="109">
        <f t="shared" si="25"/>
        <v>67.08</v>
      </c>
      <c r="AR51" s="114">
        <f t="shared" si="26"/>
        <v>279.2</v>
      </c>
      <c r="AS51" s="111">
        <v>66.9</v>
      </c>
      <c r="AT51" s="111">
        <v>67.1</v>
      </c>
      <c r="AU51" s="111">
        <v>66.6</v>
      </c>
      <c r="AV51" s="111">
        <v>67.3</v>
      </c>
      <c r="AW51" s="111">
        <v>67.5</v>
      </c>
      <c r="AX51" s="33">
        <v>278</v>
      </c>
      <c r="AY51" s="33">
        <v>279</v>
      </c>
      <c r="AZ51" s="33">
        <v>279</v>
      </c>
      <c r="BA51" s="33">
        <v>281</v>
      </c>
      <c r="BB51" s="33">
        <v>279</v>
      </c>
      <c r="BC51" s="81"/>
      <c r="BD51" s="81"/>
      <c r="BE51" s="81"/>
      <c r="BF51" s="81"/>
      <c r="BG51" s="81"/>
    </row>
    <row r="52" s="33" customFormat="1" customHeight="1" spans="1:59">
      <c r="A52" s="4"/>
      <c r="B52" s="75"/>
      <c r="D52" s="54"/>
      <c r="E52" s="55"/>
      <c r="F52" s="56"/>
      <c r="G52" s="76"/>
      <c r="W52" s="83"/>
      <c r="X52" s="83"/>
      <c r="Y52" s="83"/>
      <c r="AA52" s="81">
        <v>10</v>
      </c>
      <c r="AB52" s="33">
        <v>5</v>
      </c>
      <c r="AF52" s="86"/>
      <c r="AG52" s="95"/>
      <c r="AH52" s="104"/>
      <c r="AI52" s="83"/>
      <c r="AJ52" s="97"/>
      <c r="AQ52" s="111"/>
      <c r="AR52" s="110"/>
      <c r="AS52" s="111"/>
      <c r="AT52" s="111"/>
      <c r="AU52" s="111"/>
      <c r="AV52" s="111"/>
      <c r="AW52" s="111"/>
      <c r="BC52" s="81"/>
      <c r="BD52" s="81"/>
      <c r="BE52" s="81"/>
      <c r="BF52" s="81"/>
      <c r="BG52" s="81"/>
    </row>
    <row r="53" s="33" customFormat="1" customHeight="1" spans="1:59">
      <c r="A53" s="4"/>
      <c r="B53" s="75"/>
      <c r="D53" s="54"/>
      <c r="E53" s="55"/>
      <c r="F53" s="56"/>
      <c r="G53" s="76"/>
      <c r="W53" s="83"/>
      <c r="X53" s="83"/>
      <c r="Y53" s="83"/>
      <c r="AA53" s="81"/>
      <c r="AF53" s="86"/>
      <c r="AG53" s="95"/>
      <c r="AH53" s="104"/>
      <c r="AI53" s="83"/>
      <c r="AJ53" s="97"/>
      <c r="AQ53" s="111"/>
      <c r="AR53" s="110"/>
      <c r="AS53" s="111"/>
      <c r="AT53" s="111"/>
      <c r="AU53" s="111"/>
      <c r="AV53" s="111"/>
      <c r="AW53" s="111"/>
      <c r="BC53" s="81"/>
      <c r="BD53" s="81"/>
      <c r="BE53" s="81"/>
      <c r="BF53" s="81"/>
      <c r="BG53" s="81"/>
    </row>
    <row r="54" s="33" customFormat="1" customHeight="1" spans="1:59">
      <c r="A54" s="4"/>
      <c r="B54" s="75"/>
      <c r="D54" s="54"/>
      <c r="E54" s="55"/>
      <c r="F54" s="56"/>
      <c r="G54" s="76"/>
      <c r="W54" s="83"/>
      <c r="X54" s="83"/>
      <c r="Y54" s="83"/>
      <c r="AA54" s="81"/>
      <c r="AF54" s="86"/>
      <c r="AG54" s="95"/>
      <c r="AH54" s="104"/>
      <c r="AI54" s="83"/>
      <c r="AJ54" s="97"/>
      <c r="AQ54" s="111"/>
      <c r="AR54" s="110"/>
      <c r="AS54" s="111"/>
      <c r="AT54" s="111"/>
      <c r="AU54" s="111"/>
      <c r="AV54" s="111"/>
      <c r="AW54" s="111"/>
      <c r="BC54" s="81"/>
      <c r="BD54" s="81"/>
      <c r="BE54" s="81"/>
      <c r="BF54" s="81"/>
      <c r="BG54" s="81"/>
    </row>
    <row r="55" s="33" customFormat="1" customHeight="1" spans="1:59">
      <c r="A55" s="4"/>
      <c r="B55" s="75"/>
      <c r="D55" s="54"/>
      <c r="E55" s="55"/>
      <c r="F55" s="56"/>
      <c r="G55" s="76"/>
      <c r="W55" s="83"/>
      <c r="X55" s="83"/>
      <c r="Y55" s="83"/>
      <c r="AA55" s="81"/>
      <c r="AF55" s="86"/>
      <c r="AG55" s="95"/>
      <c r="AH55" s="104"/>
      <c r="AI55" s="83"/>
      <c r="AJ55" s="97"/>
      <c r="AQ55" s="111"/>
      <c r="AR55" s="110"/>
      <c r="AS55" s="111"/>
      <c r="AT55" s="111"/>
      <c r="AU55" s="111"/>
      <c r="AV55" s="111"/>
      <c r="AW55" s="111"/>
      <c r="BC55" s="81"/>
      <c r="BD55" s="81"/>
      <c r="BE55" s="81"/>
      <c r="BF55" s="81"/>
      <c r="BG55" s="81"/>
    </row>
    <row r="56" s="33" customFormat="1" customHeight="1" spans="1:59">
      <c r="A56" s="4"/>
      <c r="B56" s="75"/>
      <c r="D56" s="54"/>
      <c r="E56" s="55"/>
      <c r="F56" s="56"/>
      <c r="G56" s="76"/>
      <c r="W56" s="83"/>
      <c r="X56" s="83"/>
      <c r="Y56" s="83"/>
      <c r="AA56" s="81"/>
      <c r="AF56" s="86"/>
      <c r="AG56" s="95"/>
      <c r="AH56" s="104"/>
      <c r="AI56" s="83"/>
      <c r="AJ56" s="97"/>
      <c r="AQ56" s="111"/>
      <c r="AR56" s="110"/>
      <c r="AS56" s="111"/>
      <c r="AT56" s="111"/>
      <c r="AU56" s="111"/>
      <c r="AV56" s="111"/>
      <c r="AW56" s="111"/>
      <c r="BC56" s="81"/>
      <c r="BD56" s="81"/>
      <c r="BE56" s="81"/>
      <c r="BF56" s="81"/>
      <c r="BG56" s="81"/>
    </row>
    <row r="57" s="33" customFormat="1" customHeight="1" spans="1:59">
      <c r="A57" s="4"/>
      <c r="B57" s="75"/>
      <c r="D57" s="54"/>
      <c r="E57" s="55"/>
      <c r="F57" s="56"/>
      <c r="G57" s="76"/>
      <c r="W57" s="83"/>
      <c r="X57" s="83"/>
      <c r="Y57" s="83"/>
      <c r="AA57" s="81"/>
      <c r="AF57" s="86"/>
      <c r="AG57" s="95"/>
      <c r="AH57" s="104"/>
      <c r="AI57" s="83"/>
      <c r="AJ57" s="97"/>
      <c r="AQ57" s="111"/>
      <c r="AR57" s="110"/>
      <c r="AS57" s="111"/>
      <c r="AT57" s="111"/>
      <c r="AU57" s="111"/>
      <c r="AV57" s="111"/>
      <c r="AW57" s="111"/>
      <c r="BC57" s="81"/>
      <c r="BD57" s="81"/>
      <c r="BE57" s="81"/>
      <c r="BF57" s="81"/>
      <c r="BG57" s="81"/>
    </row>
    <row r="58" s="33" customFormat="1" customHeight="1" spans="1:59">
      <c r="A58" s="4"/>
      <c r="B58" s="75"/>
      <c r="D58" s="54"/>
      <c r="E58" s="55"/>
      <c r="F58" s="56"/>
      <c r="G58" s="76"/>
      <c r="W58" s="83"/>
      <c r="X58" s="83"/>
      <c r="Y58" s="83"/>
      <c r="AA58" s="81"/>
      <c r="AF58" s="86"/>
      <c r="AG58" s="95"/>
      <c r="AH58" s="104"/>
      <c r="AI58" s="83"/>
      <c r="AJ58" s="97"/>
      <c r="AQ58" s="111"/>
      <c r="AR58" s="110"/>
      <c r="AS58" s="111"/>
      <c r="AT58" s="111"/>
      <c r="AU58" s="111"/>
      <c r="AV58" s="111"/>
      <c r="AW58" s="111"/>
      <c r="BC58" s="81"/>
      <c r="BD58" s="81"/>
      <c r="BE58" s="81"/>
      <c r="BF58" s="81"/>
      <c r="BG58" s="81"/>
    </row>
    <row r="59" s="33" customFormat="1" customHeight="1" spans="1:59">
      <c r="A59" s="4"/>
      <c r="B59" s="75"/>
      <c r="D59" s="54"/>
      <c r="E59" s="55"/>
      <c r="F59" s="56"/>
      <c r="G59" s="76"/>
      <c r="W59" s="83"/>
      <c r="X59" s="83"/>
      <c r="Y59" s="83"/>
      <c r="AA59" s="81"/>
      <c r="AF59" s="86"/>
      <c r="AG59" s="95"/>
      <c r="AH59" s="104"/>
      <c r="AI59" s="83"/>
      <c r="AJ59" s="97"/>
      <c r="AQ59" s="111"/>
      <c r="AR59" s="110"/>
      <c r="AS59" s="111"/>
      <c r="AT59" s="111"/>
      <c r="AU59" s="111"/>
      <c r="AV59" s="111"/>
      <c r="AW59" s="111"/>
      <c r="BC59" s="81"/>
      <c r="BD59" s="81"/>
      <c r="BE59" s="81"/>
      <c r="BF59" s="81"/>
      <c r="BG59" s="81"/>
    </row>
    <row r="60" s="33" customFormat="1" customHeight="1" spans="1:59">
      <c r="A60" s="4"/>
      <c r="B60" s="75"/>
      <c r="D60" s="54"/>
      <c r="E60" s="55"/>
      <c r="F60" s="56"/>
      <c r="G60" s="76"/>
      <c r="W60" s="83"/>
      <c r="X60" s="83"/>
      <c r="Y60" s="83"/>
      <c r="AA60" s="81"/>
      <c r="AF60" s="86"/>
      <c r="AG60" s="95"/>
      <c r="AH60" s="104"/>
      <c r="AI60" s="83"/>
      <c r="AJ60" s="97"/>
      <c r="AQ60" s="111"/>
      <c r="AR60" s="110"/>
      <c r="AS60" s="111"/>
      <c r="AT60" s="111"/>
      <c r="AU60" s="111"/>
      <c r="AV60" s="111"/>
      <c r="AW60" s="111"/>
      <c r="BC60" s="81"/>
      <c r="BD60" s="81"/>
      <c r="BE60" s="81"/>
      <c r="BF60" s="81"/>
      <c r="BG60" s="81"/>
    </row>
    <row r="61" s="33" customFormat="1" customHeight="1" spans="1:59">
      <c r="A61" s="4"/>
      <c r="B61" s="75"/>
      <c r="D61" s="54"/>
      <c r="E61" s="55"/>
      <c r="F61" s="56"/>
      <c r="G61" s="76"/>
      <c r="W61" s="83"/>
      <c r="X61" s="83"/>
      <c r="Y61" s="83"/>
      <c r="AA61" s="81"/>
      <c r="AF61" s="86"/>
      <c r="AG61" s="95"/>
      <c r="AH61" s="104"/>
      <c r="AI61" s="83"/>
      <c r="AJ61" s="97"/>
      <c r="AQ61" s="111"/>
      <c r="AR61" s="110"/>
      <c r="AS61" s="111"/>
      <c r="AT61" s="111"/>
      <c r="AU61" s="111"/>
      <c r="AV61" s="111"/>
      <c r="AW61" s="111"/>
      <c r="BC61" s="81"/>
      <c r="BD61" s="81"/>
      <c r="BE61" s="81"/>
      <c r="BF61" s="81"/>
      <c r="BG61" s="81"/>
    </row>
    <row r="62" s="33" customFormat="1" customHeight="1" spans="1:59">
      <c r="A62" s="4"/>
      <c r="B62" s="75"/>
      <c r="D62" s="54"/>
      <c r="E62" s="55"/>
      <c r="F62" s="56"/>
      <c r="G62" s="76"/>
      <c r="W62" s="83"/>
      <c r="X62" s="83"/>
      <c r="Y62" s="83"/>
      <c r="AA62" s="81"/>
      <c r="AF62" s="86"/>
      <c r="AG62" s="95"/>
      <c r="AH62" s="104"/>
      <c r="AI62" s="83"/>
      <c r="AJ62" s="97"/>
      <c r="AQ62" s="111"/>
      <c r="AR62" s="110"/>
      <c r="AS62" s="111"/>
      <c r="AT62" s="111"/>
      <c r="AU62" s="111"/>
      <c r="AV62" s="111"/>
      <c r="AW62" s="111"/>
      <c r="BC62" s="81"/>
      <c r="BD62" s="81"/>
      <c r="BE62" s="81"/>
      <c r="BF62" s="81"/>
      <c r="BG62" s="81"/>
    </row>
    <row r="63" s="33" customFormat="1" customHeight="1" spans="1:59">
      <c r="A63" s="4"/>
      <c r="B63" s="75"/>
      <c r="D63" s="54"/>
      <c r="E63" s="55"/>
      <c r="F63" s="56"/>
      <c r="G63" s="76"/>
      <c r="W63" s="83"/>
      <c r="X63" s="83"/>
      <c r="Y63" s="83"/>
      <c r="AA63" s="81"/>
      <c r="AF63" s="86"/>
      <c r="AG63" s="95"/>
      <c r="AH63" s="104"/>
      <c r="AI63" s="83"/>
      <c r="AJ63" s="97"/>
      <c r="AQ63" s="111"/>
      <c r="AR63" s="110"/>
      <c r="AS63" s="111"/>
      <c r="AT63" s="111"/>
      <c r="AU63" s="111"/>
      <c r="AV63" s="111"/>
      <c r="AW63" s="111"/>
      <c r="BC63" s="81"/>
      <c r="BD63" s="81"/>
      <c r="BE63" s="81"/>
      <c r="BF63" s="81"/>
      <c r="BG63" s="81"/>
    </row>
    <row r="64" s="33" customFormat="1" customHeight="1" spans="1:59">
      <c r="A64" s="4"/>
      <c r="B64" s="75"/>
      <c r="D64" s="54"/>
      <c r="E64" s="55"/>
      <c r="F64" s="56"/>
      <c r="G64" s="76"/>
      <c r="W64" s="83"/>
      <c r="X64" s="83"/>
      <c r="Y64" s="83"/>
      <c r="AA64" s="81"/>
      <c r="AF64" s="86"/>
      <c r="AG64" s="95"/>
      <c r="AH64" s="104"/>
      <c r="AI64" s="83"/>
      <c r="AJ64" s="97"/>
      <c r="AQ64" s="111"/>
      <c r="AR64" s="110"/>
      <c r="AS64" s="111"/>
      <c r="AT64" s="111"/>
      <c r="AU64" s="111"/>
      <c r="AV64" s="111"/>
      <c r="AW64" s="111"/>
      <c r="BC64" s="81"/>
      <c r="BD64" s="81"/>
      <c r="BE64" s="81"/>
      <c r="BF64" s="81"/>
      <c r="BG64" s="81"/>
    </row>
    <row r="65" s="33" customFormat="1" customHeight="1" spans="1:59">
      <c r="A65" s="4"/>
      <c r="B65" s="75"/>
      <c r="D65" s="54"/>
      <c r="E65" s="55"/>
      <c r="F65" s="56"/>
      <c r="G65" s="76"/>
      <c r="W65" s="83"/>
      <c r="X65" s="83"/>
      <c r="Y65" s="83"/>
      <c r="AA65" s="81"/>
      <c r="AF65" s="86"/>
      <c r="AG65" s="95"/>
      <c r="AH65" s="104"/>
      <c r="AI65" s="83"/>
      <c r="AJ65" s="97"/>
      <c r="AQ65" s="111"/>
      <c r="AR65" s="110"/>
      <c r="AS65" s="111"/>
      <c r="AT65" s="111"/>
      <c r="AU65" s="111"/>
      <c r="AV65" s="111"/>
      <c r="AW65" s="111"/>
      <c r="BC65" s="81"/>
      <c r="BD65" s="81"/>
      <c r="BE65" s="81"/>
      <c r="BF65" s="81"/>
      <c r="BG65" s="81"/>
    </row>
    <row r="66" s="33" customFormat="1" customHeight="1" spans="1:59">
      <c r="A66" s="4"/>
      <c r="B66" s="75"/>
      <c r="D66" s="54"/>
      <c r="E66" s="55"/>
      <c r="F66" s="56"/>
      <c r="G66" s="76"/>
      <c r="W66" s="83"/>
      <c r="X66" s="83"/>
      <c r="Y66" s="83"/>
      <c r="AA66" s="81"/>
      <c r="AF66" s="86"/>
      <c r="AG66" s="95"/>
      <c r="AH66" s="104"/>
      <c r="AI66" s="83"/>
      <c r="AJ66" s="97"/>
      <c r="AQ66" s="111"/>
      <c r="AR66" s="110"/>
      <c r="AS66" s="111"/>
      <c r="AT66" s="111"/>
      <c r="AU66" s="111"/>
      <c r="AV66" s="111"/>
      <c r="AW66" s="111"/>
      <c r="BC66" s="81"/>
      <c r="BD66" s="81"/>
      <c r="BE66" s="81"/>
      <c r="BF66" s="81"/>
      <c r="BG66" s="81"/>
    </row>
    <row r="67" s="33" customFormat="1" customHeight="1" spans="1:59">
      <c r="A67" s="4"/>
      <c r="B67" s="75"/>
      <c r="D67" s="54"/>
      <c r="E67" s="55"/>
      <c r="F67" s="56"/>
      <c r="G67" s="76"/>
      <c r="W67" s="83"/>
      <c r="X67" s="83"/>
      <c r="Y67" s="83"/>
      <c r="AA67" s="81"/>
      <c r="AF67" s="86"/>
      <c r="AG67" s="95"/>
      <c r="AH67" s="104"/>
      <c r="AI67" s="83"/>
      <c r="AJ67" s="97"/>
      <c r="AQ67" s="111"/>
      <c r="AR67" s="110"/>
      <c r="AS67" s="111"/>
      <c r="AT67" s="111"/>
      <c r="AU67" s="111"/>
      <c r="AV67" s="111"/>
      <c r="AW67" s="111"/>
      <c r="BC67" s="81"/>
      <c r="BD67" s="81"/>
      <c r="BE67" s="81"/>
      <c r="BF67" s="81"/>
      <c r="BG67" s="81"/>
    </row>
    <row r="68" s="33" customFormat="1" customHeight="1" spans="1:59">
      <c r="A68" s="4"/>
      <c r="B68" s="75"/>
      <c r="D68" s="54"/>
      <c r="E68" s="55"/>
      <c r="F68" s="56"/>
      <c r="G68" s="76"/>
      <c r="W68" s="83"/>
      <c r="X68" s="83"/>
      <c r="Y68" s="83"/>
      <c r="AA68" s="81"/>
      <c r="AF68" s="86"/>
      <c r="AG68" s="95"/>
      <c r="AH68" s="104"/>
      <c r="AI68" s="83"/>
      <c r="AJ68" s="97"/>
      <c r="AQ68" s="111"/>
      <c r="AR68" s="110"/>
      <c r="AS68" s="111"/>
      <c r="AT68" s="111"/>
      <c r="AU68" s="111"/>
      <c r="AV68" s="111"/>
      <c r="AW68" s="111"/>
      <c r="BC68" s="81"/>
      <c r="BD68" s="81"/>
      <c r="BE68" s="81"/>
      <c r="BF68" s="81"/>
      <c r="BG68" s="81"/>
    </row>
    <row r="69" s="33" customFormat="1" customHeight="1" spans="1:59">
      <c r="A69" s="4"/>
      <c r="B69" s="75"/>
      <c r="D69" s="54"/>
      <c r="E69" s="55"/>
      <c r="F69" s="56"/>
      <c r="G69" s="76"/>
      <c r="W69" s="83"/>
      <c r="X69" s="83"/>
      <c r="Y69" s="83"/>
      <c r="AA69" s="81"/>
      <c r="AF69" s="86"/>
      <c r="AG69" s="95"/>
      <c r="AH69" s="104"/>
      <c r="AI69" s="83"/>
      <c r="AJ69" s="97"/>
      <c r="AQ69" s="111"/>
      <c r="AR69" s="110"/>
      <c r="AS69" s="111"/>
      <c r="AT69" s="111"/>
      <c r="AU69" s="111"/>
      <c r="AV69" s="111"/>
      <c r="AW69" s="111"/>
      <c r="BC69" s="81"/>
      <c r="BD69" s="81"/>
      <c r="BE69" s="81"/>
      <c r="BF69" s="81"/>
      <c r="BG69" s="81"/>
    </row>
    <row r="70" s="33" customFormat="1" customHeight="1" spans="1:59">
      <c r="A70" s="4"/>
      <c r="B70" s="75"/>
      <c r="D70" s="54"/>
      <c r="E70" s="55"/>
      <c r="F70" s="56"/>
      <c r="G70" s="76"/>
      <c r="W70" s="83"/>
      <c r="X70" s="83"/>
      <c r="Y70" s="83"/>
      <c r="AA70" s="81"/>
      <c r="AF70" s="86"/>
      <c r="AG70" s="95"/>
      <c r="AH70" s="104"/>
      <c r="AI70" s="83"/>
      <c r="AJ70" s="97"/>
      <c r="AQ70" s="111"/>
      <c r="AR70" s="110"/>
      <c r="AS70" s="111"/>
      <c r="AT70" s="111"/>
      <c r="AU70" s="111"/>
      <c r="AV70" s="111"/>
      <c r="AW70" s="111"/>
      <c r="BC70" s="81"/>
      <c r="BD70" s="81"/>
      <c r="BE70" s="81"/>
      <c r="BF70" s="81"/>
      <c r="BG70" s="81"/>
    </row>
    <row r="71" s="33" customFormat="1" customHeight="1" spans="1:59">
      <c r="A71" s="4"/>
      <c r="B71" s="75"/>
      <c r="D71" s="54"/>
      <c r="E71" s="55"/>
      <c r="F71" s="56"/>
      <c r="G71" s="76"/>
      <c r="W71" s="83"/>
      <c r="X71" s="83"/>
      <c r="Y71" s="83"/>
      <c r="AA71" s="81"/>
      <c r="AF71" s="86"/>
      <c r="AG71" s="95"/>
      <c r="AH71" s="104"/>
      <c r="AI71" s="83"/>
      <c r="AJ71" s="97"/>
      <c r="AQ71" s="111"/>
      <c r="AR71" s="110"/>
      <c r="AS71" s="111"/>
      <c r="AT71" s="111"/>
      <c r="AU71" s="111"/>
      <c r="AV71" s="111"/>
      <c r="AW71" s="111"/>
      <c r="BC71" s="81"/>
      <c r="BD71" s="81"/>
      <c r="BE71" s="81"/>
      <c r="BF71" s="81"/>
      <c r="BG71" s="81"/>
    </row>
    <row r="72" s="33" customFormat="1" customHeight="1" spans="1:59">
      <c r="A72" s="4"/>
      <c r="B72" s="75"/>
      <c r="D72" s="54"/>
      <c r="E72" s="55"/>
      <c r="F72" s="56"/>
      <c r="G72" s="76"/>
      <c r="W72" s="83"/>
      <c r="X72" s="83"/>
      <c r="Y72" s="83"/>
      <c r="AA72" s="81"/>
      <c r="AF72" s="86"/>
      <c r="AG72" s="95"/>
      <c r="AH72" s="104"/>
      <c r="AI72" s="83"/>
      <c r="AJ72" s="97"/>
      <c r="AQ72" s="111"/>
      <c r="AR72" s="110"/>
      <c r="AS72" s="111"/>
      <c r="AT72" s="111"/>
      <c r="AU72" s="111"/>
      <c r="AV72" s="111"/>
      <c r="AW72" s="111"/>
      <c r="BC72" s="81"/>
      <c r="BD72" s="81"/>
      <c r="BE72" s="81"/>
      <c r="BF72" s="81"/>
      <c r="BG72" s="81"/>
    </row>
    <row r="73" s="33" customFormat="1" customHeight="1" spans="1:59">
      <c r="A73" s="4"/>
      <c r="B73" s="75"/>
      <c r="D73" s="54"/>
      <c r="E73" s="55"/>
      <c r="F73" s="56"/>
      <c r="G73" s="76"/>
      <c r="W73" s="83"/>
      <c r="X73" s="83"/>
      <c r="Y73" s="83"/>
      <c r="AA73" s="81"/>
      <c r="AF73" s="86"/>
      <c r="AG73" s="95"/>
      <c r="AH73" s="104"/>
      <c r="AI73" s="83"/>
      <c r="AJ73" s="97"/>
      <c r="AQ73" s="111"/>
      <c r="AR73" s="110"/>
      <c r="AS73" s="111"/>
      <c r="AT73" s="111"/>
      <c r="AU73" s="111"/>
      <c r="AV73" s="111"/>
      <c r="AW73" s="111"/>
      <c r="BC73" s="81"/>
      <c r="BD73" s="81"/>
      <c r="BE73" s="81"/>
      <c r="BF73" s="81"/>
      <c r="BG73" s="81"/>
    </row>
    <row r="74" s="33" customFormat="1" customHeight="1" spans="1:59">
      <c r="A74" s="4"/>
      <c r="B74" s="75"/>
      <c r="D74" s="54"/>
      <c r="E74" s="55"/>
      <c r="F74" s="56"/>
      <c r="G74" s="76"/>
      <c r="W74" s="83"/>
      <c r="X74" s="83"/>
      <c r="Y74" s="83"/>
      <c r="AA74" s="81"/>
      <c r="AF74" s="86"/>
      <c r="AG74" s="95"/>
      <c r="AH74" s="104"/>
      <c r="AI74" s="83"/>
      <c r="AJ74" s="97"/>
      <c r="AQ74" s="111"/>
      <c r="AR74" s="110"/>
      <c r="AS74" s="111"/>
      <c r="AT74" s="111"/>
      <c r="AU74" s="111"/>
      <c r="AV74" s="111"/>
      <c r="AW74" s="111"/>
      <c r="BC74" s="81"/>
      <c r="BD74" s="81"/>
      <c r="BE74" s="81"/>
      <c r="BF74" s="81"/>
      <c r="BG74" s="81"/>
    </row>
    <row r="75" s="33" customFormat="1" customHeight="1" spans="1:59">
      <c r="A75" s="4"/>
      <c r="B75" s="75"/>
      <c r="D75" s="54"/>
      <c r="E75" s="55"/>
      <c r="F75" s="56"/>
      <c r="G75" s="76"/>
      <c r="W75" s="83"/>
      <c r="X75" s="83"/>
      <c r="Y75" s="83"/>
      <c r="AA75" s="81"/>
      <c r="AF75" s="86"/>
      <c r="AG75" s="95"/>
      <c r="AH75" s="104"/>
      <c r="AI75" s="83"/>
      <c r="AJ75" s="97"/>
      <c r="AQ75" s="111"/>
      <c r="AR75" s="110"/>
      <c r="AS75" s="111"/>
      <c r="AT75" s="111"/>
      <c r="AU75" s="111"/>
      <c r="AV75" s="111"/>
      <c r="AW75" s="111"/>
      <c r="BC75" s="81"/>
      <c r="BD75" s="81"/>
      <c r="BE75" s="81"/>
      <c r="BF75" s="81"/>
      <c r="BG75" s="81"/>
    </row>
  </sheetData>
  <autoFilter ref="A1:BK51"/>
  <mergeCells count="3">
    <mergeCell ref="A2:J2"/>
    <mergeCell ref="A19:J19"/>
    <mergeCell ref="A44:J44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M49"/>
  <sheetViews>
    <sheetView topLeftCell="A10" workbookViewId="0">
      <selection activeCell="D19" sqref="D19"/>
    </sheetView>
  </sheetViews>
  <sheetFormatPr defaultColWidth="9" defaultRowHeight="13.5"/>
  <cols>
    <col min="1" max="1" width="11.625" customWidth="1"/>
    <col min="2" max="2" width="11.5"/>
    <col min="4" max="4" width="12.625"/>
    <col min="5" max="6" width="11.5" customWidth="1"/>
    <col min="7" max="7" width="32.5" customWidth="1"/>
    <col min="8" max="8" width="12.625"/>
    <col min="9" max="9" width="15.25" customWidth="1"/>
    <col min="10" max="13" width="12.625"/>
  </cols>
  <sheetData>
    <row r="5" ht="39" customHeight="1" spans="1:10">
      <c r="A5" s="13" t="s">
        <v>765</v>
      </c>
      <c r="B5" s="14" t="s">
        <v>766</v>
      </c>
      <c r="C5" s="14" t="s">
        <v>767</v>
      </c>
      <c r="D5" s="14" t="s">
        <v>768</v>
      </c>
      <c r="E5" s="14" t="s">
        <v>769</v>
      </c>
      <c r="F5" s="14" t="s">
        <v>6</v>
      </c>
      <c r="G5" s="14" t="s">
        <v>32</v>
      </c>
      <c r="H5" s="14" t="s">
        <v>770</v>
      </c>
      <c r="I5" s="14" t="s">
        <v>771</v>
      </c>
      <c r="J5" s="14" t="s">
        <v>772</v>
      </c>
    </row>
    <row r="6" spans="1:10">
      <c r="A6" s="13"/>
      <c r="B6" s="3">
        <v>1400</v>
      </c>
      <c r="C6" s="3">
        <v>320</v>
      </c>
      <c r="D6" s="3">
        <v>1000</v>
      </c>
      <c r="E6" s="3">
        <v>2600</v>
      </c>
      <c r="F6" s="3">
        <v>16</v>
      </c>
      <c r="G6" s="3" t="s">
        <v>773</v>
      </c>
      <c r="H6" s="3">
        <f>320*3.14*1400/2</f>
        <v>703360</v>
      </c>
      <c r="I6" s="28" t="s">
        <v>255</v>
      </c>
      <c r="J6" s="3">
        <v>20171123</v>
      </c>
    </row>
    <row r="7" spans="1:10">
      <c r="A7" s="13"/>
      <c r="B7" s="3">
        <v>1450</v>
      </c>
      <c r="C7" s="3">
        <v>210</v>
      </c>
      <c r="D7" s="3">
        <v>680</v>
      </c>
      <c r="E7" s="3">
        <v>2000</v>
      </c>
      <c r="F7" s="3">
        <v>20</v>
      </c>
      <c r="G7" s="3" t="s">
        <v>774</v>
      </c>
      <c r="H7" s="3">
        <f>210*3.14*1450/2</f>
        <v>478065</v>
      </c>
      <c r="I7" s="29" t="s">
        <v>317</v>
      </c>
      <c r="J7" s="3">
        <v>20170815</v>
      </c>
    </row>
    <row r="8" spans="1:11">
      <c r="A8" s="13"/>
      <c r="B8" s="15">
        <v>1450</v>
      </c>
      <c r="C8" s="15">
        <v>210</v>
      </c>
      <c r="D8" s="15">
        <v>600</v>
      </c>
      <c r="E8" s="15">
        <v>2400</v>
      </c>
      <c r="F8" s="15">
        <v>21</v>
      </c>
      <c r="G8" s="15" t="s">
        <v>774</v>
      </c>
      <c r="H8" s="15"/>
      <c r="I8" s="30" t="s">
        <v>775</v>
      </c>
      <c r="J8" s="15">
        <v>20170831</v>
      </c>
      <c r="K8" t="s">
        <v>776</v>
      </c>
    </row>
    <row r="9" spans="1:12">
      <c r="A9" s="13"/>
      <c r="B9" s="3">
        <v>1400</v>
      </c>
      <c r="C9" s="3">
        <v>260</v>
      </c>
      <c r="D9" s="3">
        <v>800</v>
      </c>
      <c r="E9" s="3">
        <v>2200</v>
      </c>
      <c r="F9" s="3">
        <v>16</v>
      </c>
      <c r="G9" s="3" t="s">
        <v>773</v>
      </c>
      <c r="H9" s="3">
        <f>260*3.14*1400/2</f>
        <v>571480</v>
      </c>
      <c r="I9" s="28" t="s">
        <v>173</v>
      </c>
      <c r="J9" s="3">
        <v>20171123</v>
      </c>
      <c r="L9">
        <f>680*19/600</f>
        <v>21.5333333333333</v>
      </c>
    </row>
    <row r="10" spans="1:10">
      <c r="A10" s="13"/>
      <c r="B10" s="3">
        <v>1350</v>
      </c>
      <c r="C10" s="3">
        <v>270</v>
      </c>
      <c r="D10" s="3">
        <v>800</v>
      </c>
      <c r="E10" s="3">
        <v>2200</v>
      </c>
      <c r="F10" s="3">
        <v>16</v>
      </c>
      <c r="G10" s="3" t="s">
        <v>773</v>
      </c>
      <c r="H10" s="3">
        <f>270*3.14*1350</f>
        <v>1144530</v>
      </c>
      <c r="I10" s="28" t="s">
        <v>173</v>
      </c>
      <c r="J10" s="3">
        <v>20171123</v>
      </c>
    </row>
    <row r="11" spans="1:10">
      <c r="A11" s="13"/>
      <c r="B11" s="3">
        <v>1500</v>
      </c>
      <c r="C11" s="3">
        <v>270</v>
      </c>
      <c r="D11" s="3">
        <v>900</v>
      </c>
      <c r="E11" s="3">
        <v>2400</v>
      </c>
      <c r="F11" s="3">
        <v>17</v>
      </c>
      <c r="G11" s="3" t="s">
        <v>193</v>
      </c>
      <c r="H11" s="3">
        <f>270*3.14*1500</f>
        <v>1271700</v>
      </c>
      <c r="I11" s="3"/>
      <c r="J11" s="3"/>
    </row>
    <row r="12" spans="1:10">
      <c r="A12" s="13"/>
      <c r="B12" s="3">
        <v>1200</v>
      </c>
      <c r="C12" s="3">
        <v>220</v>
      </c>
      <c r="D12" s="3">
        <v>600</v>
      </c>
      <c r="E12" s="3">
        <v>1800</v>
      </c>
      <c r="F12" s="3">
        <v>20</v>
      </c>
      <c r="G12" s="3" t="s">
        <v>777</v>
      </c>
      <c r="H12" s="3">
        <f>220*3.14*1200/2</f>
        <v>414480</v>
      </c>
      <c r="I12" s="3" t="s">
        <v>778</v>
      </c>
      <c r="J12" s="3"/>
    </row>
    <row r="13" spans="1:13">
      <c r="A13" s="13"/>
      <c r="B13" s="3">
        <v>1200</v>
      </c>
      <c r="C13" s="3">
        <v>180</v>
      </c>
      <c r="D13" s="3">
        <v>500</v>
      </c>
      <c r="E13" s="3">
        <v>1500</v>
      </c>
      <c r="F13" s="3">
        <v>20</v>
      </c>
      <c r="G13" s="3" t="s">
        <v>777</v>
      </c>
      <c r="H13" s="3">
        <f>180*3.14*1200/2</f>
        <v>339120</v>
      </c>
      <c r="I13" s="3" t="s">
        <v>535</v>
      </c>
      <c r="J13" s="3"/>
      <c r="L13">
        <f>H12/H6</f>
        <v>0.589285714285714</v>
      </c>
      <c r="M13">
        <f>16000*0.6</f>
        <v>9600</v>
      </c>
    </row>
    <row r="14" spans="1:10">
      <c r="A14" s="13"/>
      <c r="B14" s="3">
        <v>1200</v>
      </c>
      <c r="C14" s="3">
        <v>160</v>
      </c>
      <c r="D14" s="3">
        <v>450</v>
      </c>
      <c r="E14" s="3">
        <v>1000</v>
      </c>
      <c r="F14" s="3">
        <v>18</v>
      </c>
      <c r="G14" s="3" t="s">
        <v>777</v>
      </c>
      <c r="H14" s="3"/>
      <c r="I14" s="3"/>
      <c r="J14" s="3"/>
    </row>
    <row r="16" ht="39" customHeight="1" spans="1:7">
      <c r="A16" s="16" t="s">
        <v>779</v>
      </c>
      <c r="B16" s="14" t="s">
        <v>780</v>
      </c>
      <c r="C16" s="14" t="s">
        <v>781</v>
      </c>
      <c r="D16" s="14" t="s">
        <v>782</v>
      </c>
      <c r="E16" s="14" t="s">
        <v>783</v>
      </c>
      <c r="F16" s="14" t="s">
        <v>784</v>
      </c>
      <c r="G16" s="14" t="s">
        <v>785</v>
      </c>
    </row>
    <row r="17" spans="1:9">
      <c r="A17" s="17"/>
      <c r="B17" s="18">
        <v>2600</v>
      </c>
      <c r="C17" s="19">
        <v>30</v>
      </c>
      <c r="D17" s="19">
        <v>16</v>
      </c>
      <c r="E17" s="19">
        <f t="shared" ref="E17:E21" si="0">60/(1.5+C17/60)*D17</f>
        <v>480</v>
      </c>
      <c r="F17" s="15">
        <f>B17/E17</f>
        <v>5.41666666666667</v>
      </c>
      <c r="G17" s="15">
        <f>B17/16</f>
        <v>162.5</v>
      </c>
      <c r="H17" s="20" t="s">
        <v>786</v>
      </c>
      <c r="I17" s="20"/>
    </row>
    <row r="18" spans="1:13">
      <c r="A18" s="17"/>
      <c r="B18" s="21">
        <f t="shared" ref="B18:B20" si="1">E18*F18</f>
        <v>2582.43243243243</v>
      </c>
      <c r="C18" s="21">
        <v>21</v>
      </c>
      <c r="D18" s="21">
        <v>21</v>
      </c>
      <c r="E18" s="21">
        <f t="shared" si="0"/>
        <v>681.081081081081</v>
      </c>
      <c r="F18" s="22">
        <f t="shared" ref="F18:F20" si="2">F17/C17*C18</f>
        <v>3.79166666666667</v>
      </c>
      <c r="G18" s="23">
        <f t="shared" ref="G18:G21" si="3">G17/C17*C18</f>
        <v>113.75</v>
      </c>
      <c r="J18">
        <f>300/H13</f>
        <v>0.000884642604387827</v>
      </c>
      <c r="M18">
        <f>2000/68*60</f>
        <v>1764.70588235294</v>
      </c>
    </row>
    <row r="19" spans="1:7">
      <c r="A19" s="17"/>
      <c r="B19" s="21">
        <f t="shared" si="1"/>
        <v>1640.77669902913</v>
      </c>
      <c r="C19" s="21">
        <v>13</v>
      </c>
      <c r="D19" s="21">
        <v>20</v>
      </c>
      <c r="E19" s="21">
        <f t="shared" si="0"/>
        <v>699.029126213592</v>
      </c>
      <c r="F19" s="22">
        <f t="shared" si="2"/>
        <v>2.34722222222222</v>
      </c>
      <c r="G19" s="23">
        <f t="shared" si="3"/>
        <v>70.4166666666667</v>
      </c>
    </row>
    <row r="20" spans="1:11">
      <c r="A20" s="17"/>
      <c r="B20" s="21">
        <f t="shared" si="1"/>
        <v>2166.66666666667</v>
      </c>
      <c r="C20" s="21">
        <v>18</v>
      </c>
      <c r="D20" s="21">
        <v>20</v>
      </c>
      <c r="E20" s="21">
        <f t="shared" si="0"/>
        <v>666.666666666667</v>
      </c>
      <c r="F20" s="22">
        <f t="shared" si="2"/>
        <v>3.25</v>
      </c>
      <c r="G20" s="23">
        <f t="shared" si="3"/>
        <v>97.5</v>
      </c>
      <c r="J20">
        <f>500/H12</f>
        <v>0.00120633082416522</v>
      </c>
      <c r="K20">
        <f>59/320*260</f>
        <v>47.9375</v>
      </c>
    </row>
    <row r="21" ht="27" customHeight="1" spans="1:7">
      <c r="A21" s="17"/>
      <c r="B21" s="24" t="s">
        <v>787</v>
      </c>
      <c r="C21" s="25"/>
      <c r="D21" s="25"/>
      <c r="E21" s="25"/>
      <c r="F21" s="25"/>
      <c r="G21" s="26"/>
    </row>
    <row r="22" spans="1:13">
      <c r="A22" s="17"/>
      <c r="B22" s="19">
        <v>2400</v>
      </c>
      <c r="C22" s="19">
        <v>29</v>
      </c>
      <c r="D22" s="19">
        <v>15</v>
      </c>
      <c r="E22" s="19">
        <f t="shared" ref="E22:E24" si="4">60/(1.5+C22/60)*D22</f>
        <v>453.781512605042</v>
      </c>
      <c r="F22" s="15">
        <f>B22/E22</f>
        <v>5.28888888888889</v>
      </c>
      <c r="G22" s="15">
        <f>B22/16</f>
        <v>150</v>
      </c>
      <c r="H22" s="20" t="s">
        <v>786</v>
      </c>
      <c r="M22">
        <f>16000/800</f>
        <v>20</v>
      </c>
    </row>
    <row r="23" spans="1:11">
      <c r="A23" s="17"/>
      <c r="B23" s="21">
        <f>E23*F23</f>
        <v>1716.13519972687</v>
      </c>
      <c r="C23" s="21">
        <v>11</v>
      </c>
      <c r="D23" s="21">
        <v>24</v>
      </c>
      <c r="E23" s="21">
        <f t="shared" si="4"/>
        <v>855.445544554456</v>
      </c>
      <c r="F23" s="22">
        <f>F22/C22*C23</f>
        <v>2.00613026819923</v>
      </c>
      <c r="G23" s="23">
        <f>G22/C22*C23</f>
        <v>56.8965517241379</v>
      </c>
      <c r="K23">
        <f>60/1000*680</f>
        <v>40.8</v>
      </c>
    </row>
    <row r="24" spans="1:10">
      <c r="A24" s="27"/>
      <c r="B24" s="21">
        <f>E24*F24</f>
        <v>2188.50574712644</v>
      </c>
      <c r="C24" s="21">
        <v>18</v>
      </c>
      <c r="D24" s="21">
        <v>20</v>
      </c>
      <c r="E24" s="21">
        <f t="shared" si="4"/>
        <v>666.666666666667</v>
      </c>
      <c r="F24" s="22">
        <f>F23/C23*C24</f>
        <v>3.28275862068966</v>
      </c>
      <c r="G24" s="23">
        <f>G23/C23*C24</f>
        <v>93.103448275862</v>
      </c>
      <c r="J24">
        <f>800/H9</f>
        <v>0.00139987401133898</v>
      </c>
    </row>
    <row r="25" spans="10:10">
      <c r="J25">
        <f>1000/H6</f>
        <v>0.00142174704276615</v>
      </c>
    </row>
    <row r="26" spans="10:10">
      <c r="J26">
        <f>700/H7</f>
        <v>0.00146423603484882</v>
      </c>
    </row>
    <row r="27" spans="3:7">
      <c r="C27">
        <v>26</v>
      </c>
      <c r="D27">
        <f>26*6</f>
        <v>156</v>
      </c>
      <c r="G27">
        <f>800*16/600</f>
        <v>21.3333333333333</v>
      </c>
    </row>
    <row r="28" spans="5:8">
      <c r="E28">
        <f>600*21</f>
        <v>12600</v>
      </c>
      <c r="H28">
        <f>210*3.14*1450/2</f>
        <v>478065</v>
      </c>
    </row>
    <row r="29" spans="2:8">
      <c r="B29" t="s">
        <v>767</v>
      </c>
      <c r="C29" t="s">
        <v>766</v>
      </c>
      <c r="D29" t="s">
        <v>788</v>
      </c>
      <c r="F29">
        <f>15*1000/800</f>
        <v>18.75</v>
      </c>
      <c r="H29">
        <f>700/H28</f>
        <v>0.00146423603484882</v>
      </c>
    </row>
    <row r="30" spans="8:10">
      <c r="H30">
        <f>160*3.14/2*1200</f>
        <v>301440</v>
      </c>
      <c r="J30">
        <f>900/H11</f>
        <v>0.000707714083510262</v>
      </c>
    </row>
    <row r="31" spans="5:8">
      <c r="E31">
        <f>1000*16/900</f>
        <v>17.7777777777778</v>
      </c>
      <c r="H31">
        <f>450/H30</f>
        <v>0.00149283439490446</v>
      </c>
    </row>
    <row r="32" spans="5:7">
      <c r="E32">
        <f>900*17/800</f>
        <v>19.125</v>
      </c>
      <c r="G32">
        <f>500*19/400</f>
        <v>23.75</v>
      </c>
    </row>
    <row r="33" spans="7:7">
      <c r="G33">
        <f>600*20/500</f>
        <v>24</v>
      </c>
    </row>
    <row r="34" spans="3:4">
      <c r="C34">
        <f>900*16/800</f>
        <v>18</v>
      </c>
      <c r="D34">
        <f>500*20/300</f>
        <v>33.3333333333333</v>
      </c>
    </row>
    <row r="35" spans="4:8">
      <c r="D35">
        <f>32*300/500</f>
        <v>19.2</v>
      </c>
      <c r="F35">
        <f>490*20/300</f>
        <v>32.6666666666667</v>
      </c>
      <c r="G35">
        <f>30/5*3</f>
        <v>18</v>
      </c>
      <c r="H35">
        <f>600*20/500</f>
        <v>24</v>
      </c>
    </row>
    <row r="36" spans="7:7">
      <c r="G36" s="9"/>
    </row>
    <row r="38" spans="8:8">
      <c r="H38">
        <f>600*21/700</f>
        <v>18</v>
      </c>
    </row>
    <row r="39" spans="5:10">
      <c r="E39">
        <f>800*16/700</f>
        <v>18.2857142857143</v>
      </c>
      <c r="J39">
        <f>600*20/400</f>
        <v>30</v>
      </c>
    </row>
    <row r="40" spans="5:5">
      <c r="E40">
        <f>500*19/400</f>
        <v>23.75</v>
      </c>
    </row>
    <row r="45" spans="4:5">
      <c r="D45">
        <f>600*20/500</f>
        <v>24</v>
      </c>
      <c r="E45">
        <f>500*19/400</f>
        <v>23.75</v>
      </c>
    </row>
    <row r="49" spans="6:6">
      <c r="F49">
        <f>900*17/800</f>
        <v>19.125</v>
      </c>
    </row>
  </sheetData>
  <mergeCells count="3">
    <mergeCell ref="B21:G21"/>
    <mergeCell ref="A5:A14"/>
    <mergeCell ref="A16:A24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G12" sqref="G12"/>
    </sheetView>
  </sheetViews>
  <sheetFormatPr defaultColWidth="9" defaultRowHeight="13.5"/>
  <cols>
    <col min="1" max="1" width="11.25" customWidth="1"/>
    <col min="3" max="3" width="12.625"/>
  </cols>
  <sheetData>
    <row r="1" ht="39" customHeight="1" spans="1:6">
      <c r="A1" t="s">
        <v>789</v>
      </c>
      <c r="B1" s="10" t="s">
        <v>790</v>
      </c>
      <c r="C1" s="10" t="s">
        <v>791</v>
      </c>
      <c r="D1" s="10" t="s">
        <v>792</v>
      </c>
      <c r="E1" s="10" t="s">
        <v>793</v>
      </c>
      <c r="F1" s="10" t="s">
        <v>794</v>
      </c>
    </row>
    <row r="2" spans="1:6">
      <c r="A2">
        <v>900</v>
      </c>
      <c r="B2">
        <v>22</v>
      </c>
      <c r="C2">
        <v>22</v>
      </c>
      <c r="D2">
        <v>23</v>
      </c>
      <c r="E2">
        <v>28</v>
      </c>
      <c r="F2">
        <v>28</v>
      </c>
    </row>
    <row r="3" spans="1:6">
      <c r="A3">
        <v>930</v>
      </c>
      <c r="B3">
        <v>22</v>
      </c>
      <c r="C3">
        <v>23</v>
      </c>
      <c r="D3">
        <v>24</v>
      </c>
      <c r="E3">
        <v>28</v>
      </c>
      <c r="F3">
        <v>30.3</v>
      </c>
    </row>
    <row r="4" spans="1:10">
      <c r="A4">
        <v>1000</v>
      </c>
      <c r="B4">
        <v>22</v>
      </c>
      <c r="C4">
        <v>23</v>
      </c>
      <c r="D4">
        <v>24</v>
      </c>
      <c r="E4">
        <v>28</v>
      </c>
      <c r="F4">
        <v>31.5</v>
      </c>
      <c r="H4" t="s">
        <v>795</v>
      </c>
      <c r="J4">
        <v>1012</v>
      </c>
    </row>
    <row r="7" spans="1:6">
      <c r="A7">
        <v>1100</v>
      </c>
      <c r="B7">
        <v>18</v>
      </c>
      <c r="C7">
        <v>19</v>
      </c>
      <c r="E7">
        <v>28</v>
      </c>
      <c r="F7">
        <v>28.5</v>
      </c>
    </row>
    <row r="8" spans="1:6">
      <c r="A8">
        <v>300</v>
      </c>
      <c r="F8">
        <v>29</v>
      </c>
    </row>
    <row r="12" spans="1:2">
      <c r="A12" t="s">
        <v>796</v>
      </c>
      <c r="B12" t="s">
        <v>0</v>
      </c>
    </row>
    <row r="13" spans="1:3">
      <c r="A13" t="s">
        <v>797</v>
      </c>
      <c r="B13" s="11" t="s">
        <v>798</v>
      </c>
      <c r="C13">
        <v>13590376696</v>
      </c>
    </row>
    <row r="14" spans="1:2">
      <c r="A14" t="s">
        <v>799</v>
      </c>
      <c r="B14" s="11"/>
    </row>
    <row r="15" spans="1:3">
      <c r="A15" t="s">
        <v>800</v>
      </c>
      <c r="B15" s="11" t="s">
        <v>801</v>
      </c>
      <c r="C15">
        <v>13928452590</v>
      </c>
    </row>
    <row r="16" spans="1:2">
      <c r="A16" t="s">
        <v>802</v>
      </c>
      <c r="B16" s="11"/>
    </row>
    <row r="17" spans="1:2">
      <c r="A17" t="s">
        <v>803</v>
      </c>
      <c r="B17" s="11"/>
    </row>
    <row r="18" spans="1:2">
      <c r="A18" t="s">
        <v>804</v>
      </c>
      <c r="B18" s="11"/>
    </row>
    <row r="19" spans="1:2">
      <c r="A19" t="s">
        <v>805</v>
      </c>
      <c r="B19" s="11"/>
    </row>
    <row r="20" spans="1:2">
      <c r="A20" t="s">
        <v>806</v>
      </c>
      <c r="B20" s="11"/>
    </row>
    <row r="21" spans="1:2">
      <c r="A21" s="12">
        <v>401</v>
      </c>
      <c r="B21" s="11" t="s">
        <v>807</v>
      </c>
    </row>
    <row r="22" spans="1:2">
      <c r="A22" s="12">
        <v>402</v>
      </c>
      <c r="B22" s="11"/>
    </row>
  </sheetData>
  <mergeCells count="3">
    <mergeCell ref="B13:B14"/>
    <mergeCell ref="B15:B20"/>
    <mergeCell ref="B21:B2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5"/>
  <sheetViews>
    <sheetView workbookViewId="0">
      <selection activeCell="J26" sqref="J26"/>
    </sheetView>
  </sheetViews>
  <sheetFormatPr defaultColWidth="9" defaultRowHeight="13.5"/>
  <cols>
    <col min="2" max="2" width="20.75" customWidth="1"/>
    <col min="8" max="8" width="9.125"/>
  </cols>
  <sheetData>
    <row r="3" spans="1:1">
      <c r="A3" t="s">
        <v>808</v>
      </c>
    </row>
    <row r="4" spans="1:8">
      <c r="A4" t="s">
        <v>809</v>
      </c>
      <c r="B4" t="s">
        <v>810</v>
      </c>
      <c r="C4" t="s">
        <v>811</v>
      </c>
      <c r="D4" s="9">
        <v>42902</v>
      </c>
      <c r="E4" s="9">
        <v>42943</v>
      </c>
      <c r="F4" s="9">
        <v>42978</v>
      </c>
      <c r="G4" s="9">
        <v>43014</v>
      </c>
      <c r="H4" s="9">
        <v>43058</v>
      </c>
    </row>
    <row r="5" spans="1:9">
      <c r="A5" t="s">
        <v>812</v>
      </c>
      <c r="B5" t="s">
        <v>813</v>
      </c>
      <c r="C5" t="s">
        <v>814</v>
      </c>
      <c r="D5" s="9">
        <v>42902</v>
      </c>
      <c r="E5" s="9">
        <v>42943</v>
      </c>
      <c r="F5" s="9">
        <v>42978</v>
      </c>
      <c r="G5" s="9">
        <v>43014</v>
      </c>
      <c r="H5" s="9">
        <v>43058</v>
      </c>
      <c r="I5" s="9">
        <v>43075</v>
      </c>
    </row>
    <row r="6" spans="1:3">
      <c r="A6" t="s">
        <v>815</v>
      </c>
      <c r="B6" t="s">
        <v>31</v>
      </c>
      <c r="C6" t="s">
        <v>811</v>
      </c>
    </row>
    <row r="7" spans="1:4">
      <c r="A7" t="s">
        <v>816</v>
      </c>
      <c r="B7" t="s">
        <v>817</v>
      </c>
      <c r="C7" t="s">
        <v>814</v>
      </c>
      <c r="D7" t="s">
        <v>818</v>
      </c>
    </row>
    <row r="25" spans="10:10">
      <c r="J25">
        <f>2000*20*12</f>
        <v>480000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"/>
  <sheetViews>
    <sheetView workbookViewId="0">
      <selection activeCell="E4" sqref="E4"/>
    </sheetView>
  </sheetViews>
  <sheetFormatPr defaultColWidth="9" defaultRowHeight="13.5" outlineLevelRow="3" outlineLevelCol="3"/>
  <cols>
    <col min="2" max="2" width="12.75" customWidth="1"/>
    <col min="3" max="3" width="23.125" customWidth="1"/>
    <col min="4" max="4" width="18" customWidth="1"/>
  </cols>
  <sheetData>
    <row r="2" ht="25" customHeight="1" spans="2:4">
      <c r="B2" s="6" t="s">
        <v>819</v>
      </c>
      <c r="C2" s="6"/>
      <c r="D2" s="7"/>
    </row>
    <row r="3" ht="25" customHeight="1" spans="2:3">
      <c r="B3" s="8" t="s">
        <v>820</v>
      </c>
      <c r="C3" s="8" t="s">
        <v>821</v>
      </c>
    </row>
    <row r="4" ht="25" customHeight="1" spans="2:3">
      <c r="B4" s="8" t="s">
        <v>822</v>
      </c>
      <c r="C4" s="8" t="s">
        <v>823</v>
      </c>
    </row>
  </sheetData>
  <mergeCells count="1">
    <mergeCell ref="B2:C2"/>
  </mergeCells>
  <pageMargins left="0.75" right="0.75" top="1" bottom="1" header="0.511805555555556" footer="0.511805555555556"/>
  <pageSetup paperSize="9" scale="15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4" sqref="B14"/>
    </sheetView>
  </sheetViews>
  <sheetFormatPr defaultColWidth="9" defaultRowHeight="13.5" outlineLevelRow="1" outlineLevelCol="2"/>
  <sheetData>
    <row r="1" spans="1:3">
      <c r="A1" s="1" t="s">
        <v>0</v>
      </c>
      <c r="B1" s="2" t="s">
        <v>1</v>
      </c>
      <c r="C1" s="3"/>
    </row>
    <row r="2" spans="1:3">
      <c r="A2" s="4" t="s">
        <v>415</v>
      </c>
      <c r="B2" s="5">
        <v>89</v>
      </c>
      <c r="C2" s="3">
        <v>160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EP15</vt:lpstr>
      <vt:lpstr>EP16</vt:lpstr>
      <vt:lpstr>電鍍參數</vt:lpstr>
      <vt:lpstr>廠商</vt:lpstr>
      <vt:lpstr>保養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2017-05-15T03:53:00Z</dcterms:created>
  <dcterms:modified xsi:type="dcterms:W3CDTF">2018-01-29T06:20:01Z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