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ovi\Desktop\QCM Article\VF\Soumission\Soumission_2023\"/>
    </mc:Choice>
  </mc:AlternateContent>
  <bookViews>
    <workbookView xWindow="0" yWindow="0" windowWidth="9570" windowHeight="585" tabRatio="500"/>
  </bookViews>
  <sheets>
    <sheet name="RAW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1" l="1"/>
  <c r="S19" i="1"/>
  <c r="T19" i="1"/>
  <c r="R20" i="1"/>
  <c r="R21" i="1" s="1"/>
  <c r="S20" i="1"/>
  <c r="S21" i="1" s="1"/>
  <c r="T20" i="1"/>
  <c r="T21" i="1" s="1"/>
  <c r="Q20" i="1"/>
  <c r="Q21" i="1" s="1"/>
  <c r="Q19" i="1"/>
  <c r="M37" i="1"/>
  <c r="M38" i="1" s="1"/>
  <c r="L37" i="1"/>
  <c r="L38" i="1" s="1"/>
  <c r="K37" i="1"/>
  <c r="K38" i="1" s="1"/>
  <c r="J37" i="1"/>
  <c r="J38" i="1" s="1"/>
  <c r="M36" i="1"/>
  <c r="L36" i="1"/>
  <c r="K36" i="1"/>
  <c r="J36" i="1"/>
  <c r="D40" i="1"/>
  <c r="E40" i="1"/>
  <c r="F40" i="1"/>
  <c r="C40" i="1"/>
  <c r="C41" i="1" s="1"/>
  <c r="D36" i="1"/>
  <c r="E36" i="1"/>
  <c r="F36" i="1"/>
  <c r="D37" i="1"/>
  <c r="D38" i="1" s="1"/>
  <c r="E37" i="1"/>
  <c r="E38" i="1" s="1"/>
  <c r="F37" i="1"/>
  <c r="F38" i="1" s="1"/>
  <c r="C37" i="1"/>
  <c r="C38" i="1" s="1"/>
  <c r="C36" i="1"/>
  <c r="D33" i="1"/>
  <c r="E33" i="1"/>
  <c r="E39" i="1" s="1"/>
  <c r="F33" i="1"/>
  <c r="D34" i="1"/>
  <c r="D35" i="1" s="1"/>
  <c r="E34" i="1"/>
  <c r="E35" i="1" s="1"/>
  <c r="F34" i="1"/>
  <c r="F35" i="1" s="1"/>
  <c r="C34" i="1"/>
  <c r="C33" i="1"/>
  <c r="C39" i="1" s="1"/>
  <c r="J31" i="1" l="1"/>
  <c r="D41" i="1" l="1"/>
  <c r="E41" i="1"/>
  <c r="F41" i="1"/>
  <c r="C35" i="1"/>
  <c r="F39" i="1" l="1"/>
  <c r="D39" i="1"/>
  <c r="F31" i="1" l="1"/>
  <c r="E31" i="1"/>
  <c r="D31" i="1"/>
  <c r="C31" i="1"/>
  <c r="F30" i="1"/>
  <c r="E30" i="1"/>
  <c r="D30" i="1"/>
  <c r="C30" i="1"/>
  <c r="T17" i="1"/>
  <c r="S17" i="1"/>
  <c r="R17" i="1"/>
  <c r="Q17" i="1"/>
  <c r="T15" i="1"/>
  <c r="S15" i="1"/>
  <c r="R15" i="1"/>
  <c r="Q15" i="1"/>
  <c r="M31" i="1" l="1"/>
  <c r="L31" i="1"/>
  <c r="K31" i="1"/>
  <c r="M28" i="1"/>
  <c r="M30" i="1" s="1"/>
  <c r="L28" i="1"/>
  <c r="L30" i="1" s="1"/>
  <c r="K28" i="1"/>
  <c r="K30" i="1" s="1"/>
  <c r="J28" i="1"/>
  <c r="J30" i="1" s="1"/>
  <c r="K24" i="1" l="1"/>
  <c r="K26" i="1" s="1"/>
  <c r="J24" i="1"/>
  <c r="J26" i="1" s="1"/>
  <c r="M27" i="1"/>
  <c r="L27" i="1"/>
  <c r="K27" i="1"/>
  <c r="J27" i="1"/>
  <c r="M24" i="1"/>
  <c r="M26" i="1" s="1"/>
  <c r="L24" i="1"/>
  <c r="L26" i="1" s="1"/>
  <c r="F27" i="1"/>
  <c r="E27" i="1"/>
  <c r="D27" i="1"/>
  <c r="C27" i="1"/>
  <c r="F26" i="1"/>
  <c r="E26" i="1"/>
  <c r="D26" i="1"/>
  <c r="C26" i="1"/>
  <c r="M23" i="1" l="1"/>
  <c r="L23" i="1"/>
  <c r="K23" i="1"/>
  <c r="J23" i="1"/>
  <c r="M19" i="1"/>
  <c r="L19" i="1"/>
  <c r="K19" i="1"/>
  <c r="J19" i="1"/>
  <c r="M15" i="1"/>
  <c r="L15" i="1"/>
  <c r="K15" i="1"/>
  <c r="J15" i="1"/>
  <c r="M11" i="1"/>
  <c r="L11" i="1"/>
  <c r="K11" i="1"/>
  <c r="J11" i="1"/>
  <c r="M7" i="1"/>
  <c r="L7" i="1"/>
  <c r="K7" i="1"/>
  <c r="J7" i="1"/>
  <c r="K4" i="1"/>
  <c r="L4" i="1"/>
  <c r="M4" i="1"/>
  <c r="J4" i="1"/>
  <c r="K8" i="1"/>
  <c r="K10" i="1" s="1"/>
  <c r="L8" i="1"/>
  <c r="L10" i="1" s="1"/>
  <c r="M8" i="1"/>
  <c r="M10" i="1" s="1"/>
  <c r="K12" i="1"/>
  <c r="K14" i="1" s="1"/>
  <c r="L12" i="1"/>
  <c r="L14" i="1" s="1"/>
  <c r="M12" i="1"/>
  <c r="M14" i="1" s="1"/>
  <c r="K16" i="1"/>
  <c r="K18" i="1" s="1"/>
  <c r="L16" i="1"/>
  <c r="L18" i="1" s="1"/>
  <c r="M16" i="1"/>
  <c r="K20" i="1"/>
  <c r="K22" i="1" s="1"/>
  <c r="L20" i="1"/>
  <c r="L22" i="1" s="1"/>
  <c r="M20" i="1"/>
  <c r="M22" i="1" s="1"/>
  <c r="J20" i="1"/>
  <c r="J22" i="1" s="1"/>
  <c r="J16" i="1"/>
  <c r="J18" i="1" s="1"/>
  <c r="J12" i="1"/>
  <c r="J14" i="1" s="1"/>
  <c r="J8" i="1"/>
  <c r="J10" i="1" s="1"/>
  <c r="J34" i="1" l="1"/>
  <c r="J35" i="1" s="1"/>
  <c r="J33" i="1"/>
  <c r="J39" i="1" s="1"/>
  <c r="J40" i="1"/>
  <c r="J41" i="1" s="1"/>
  <c r="M6" i="1"/>
  <c r="M33" i="1"/>
  <c r="M39" i="1" s="1"/>
  <c r="M40" i="1"/>
  <c r="M41" i="1" s="1"/>
  <c r="M34" i="1"/>
  <c r="M35" i="1" s="1"/>
  <c r="L45" i="1"/>
  <c r="L46" i="1"/>
  <c r="L47" i="1" s="1"/>
  <c r="M46" i="1"/>
  <c r="M47" i="1" s="1"/>
  <c r="M45" i="1"/>
  <c r="L33" i="1"/>
  <c r="L39" i="1" s="1"/>
  <c r="L40" i="1"/>
  <c r="L41" i="1" s="1"/>
  <c r="L34" i="1"/>
  <c r="L35" i="1" s="1"/>
  <c r="K33" i="1"/>
  <c r="K39" i="1" s="1"/>
  <c r="K40" i="1"/>
  <c r="K41" i="1" s="1"/>
  <c r="K34" i="1"/>
  <c r="K35" i="1" s="1"/>
  <c r="J45" i="1"/>
  <c r="J46" i="1"/>
  <c r="J47" i="1" s="1"/>
  <c r="K45" i="1"/>
  <c r="K46" i="1"/>
  <c r="K47" i="1" s="1"/>
  <c r="L6" i="1"/>
  <c r="M18" i="1"/>
  <c r="J6" i="1"/>
  <c r="K6" i="1"/>
  <c r="T13" i="1"/>
  <c r="S13" i="1"/>
  <c r="R13" i="1"/>
  <c r="Q13" i="1"/>
  <c r="T11" i="1"/>
  <c r="S11" i="1"/>
  <c r="R11" i="1"/>
  <c r="Q11" i="1"/>
  <c r="T9" i="1"/>
  <c r="S9" i="1"/>
  <c r="R9" i="1"/>
  <c r="Q9" i="1"/>
  <c r="T7" i="1"/>
  <c r="S7" i="1"/>
  <c r="R7" i="1"/>
  <c r="Q7" i="1"/>
  <c r="T5" i="1"/>
  <c r="S5" i="1"/>
  <c r="R5" i="1"/>
  <c r="Q5" i="1"/>
  <c r="F23" i="1"/>
  <c r="E23" i="1"/>
  <c r="D23" i="1"/>
  <c r="C23" i="1"/>
  <c r="F22" i="1"/>
  <c r="E22" i="1"/>
  <c r="D22" i="1"/>
  <c r="C22" i="1"/>
  <c r="F19" i="1"/>
  <c r="E19" i="1"/>
  <c r="D19" i="1"/>
  <c r="C19" i="1"/>
  <c r="F18" i="1"/>
  <c r="E18" i="1"/>
  <c r="D18" i="1"/>
  <c r="C18" i="1"/>
  <c r="F15" i="1"/>
  <c r="E15" i="1"/>
  <c r="D15" i="1"/>
  <c r="C15" i="1"/>
  <c r="F14" i="1"/>
  <c r="E14" i="1"/>
  <c r="D14" i="1"/>
  <c r="C14" i="1"/>
  <c r="F11" i="1"/>
  <c r="E11" i="1"/>
  <c r="D11" i="1"/>
  <c r="C11" i="1"/>
  <c r="F10" i="1"/>
  <c r="E10" i="1"/>
  <c r="D10" i="1"/>
  <c r="C10" i="1"/>
  <c r="F7" i="1"/>
  <c r="F6" i="1"/>
  <c r="E7" i="1"/>
  <c r="E6" i="1"/>
  <c r="D6" i="1"/>
  <c r="D7" i="1"/>
  <c r="C6" i="1"/>
  <c r="C7" i="1"/>
  <c r="E43" i="1" l="1"/>
  <c r="E42" i="1"/>
  <c r="D46" i="1"/>
  <c r="D45" i="1"/>
  <c r="E46" i="1"/>
  <c r="E47" i="1" s="1"/>
  <c r="E45" i="1"/>
  <c r="K42" i="1"/>
  <c r="K43" i="1"/>
  <c r="K44" i="1" s="1"/>
  <c r="F43" i="1"/>
  <c r="F44" i="1" s="1"/>
  <c r="F42" i="1"/>
  <c r="J42" i="1"/>
  <c r="J43" i="1"/>
  <c r="J44" i="1" s="1"/>
  <c r="M42" i="1"/>
  <c r="M43" i="1"/>
  <c r="M44" i="1" s="1"/>
  <c r="F46" i="1"/>
  <c r="F47" i="1" s="1"/>
  <c r="F45" i="1"/>
  <c r="D42" i="1"/>
  <c r="D43" i="1"/>
  <c r="L42" i="1"/>
  <c r="L43" i="1"/>
  <c r="L44" i="1" s="1"/>
  <c r="C46" i="1"/>
  <c r="C47" i="1" s="1"/>
  <c r="C45" i="1"/>
  <c r="C43" i="1"/>
  <c r="C44" i="1" s="1"/>
  <c r="C42" i="1"/>
  <c r="Q23" i="1"/>
  <c r="Q24" i="1" s="1"/>
  <c r="Q22" i="1"/>
  <c r="R23" i="1"/>
  <c r="R24" i="1" s="1"/>
  <c r="R22" i="1"/>
  <c r="S22" i="1"/>
  <c r="S23" i="1"/>
  <c r="S24" i="1" s="1"/>
  <c r="T22" i="1"/>
  <c r="T23" i="1"/>
  <c r="T24" i="1" s="1"/>
  <c r="D47" i="1"/>
  <c r="E44" i="1"/>
  <c r="D44" i="1"/>
</calcChain>
</file>

<file path=xl/sharedStrings.xml><?xml version="1.0" encoding="utf-8"?>
<sst xmlns="http://schemas.openxmlformats.org/spreadsheetml/2006/main" count="118" uniqueCount="22">
  <si>
    <t>PANAS</t>
  </si>
  <si>
    <t>STAI</t>
  </si>
  <si>
    <t>POMS</t>
  </si>
  <si>
    <t>Model (sec)</t>
  </si>
  <si>
    <t>Analyse (sec)</t>
  </si>
  <si>
    <t>Somme</t>
  </si>
  <si>
    <t>TPS/Question</t>
  </si>
  <si>
    <t>Tps/Ques.+Model</t>
  </si>
  <si>
    <t>Temps/question</t>
  </si>
  <si>
    <t>Analyse tot (sec)</t>
  </si>
  <si>
    <t>Tps/question (sec)</t>
  </si>
  <si>
    <t>Manual</t>
  </si>
  <si>
    <t>AnF</t>
  </si>
  <si>
    <t>AF</t>
  </si>
  <si>
    <t>RSES</t>
  </si>
  <si>
    <t>Experimenter 1</t>
  </si>
  <si>
    <t>Experimenter 2</t>
  </si>
  <si>
    <t>Experimenter 3</t>
  </si>
  <si>
    <t>Experimenter 4</t>
  </si>
  <si>
    <t>Experimenter 5</t>
  </si>
  <si>
    <t>Experimenter 6</t>
  </si>
  <si>
    <t>Experimenter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</si>
</sst>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0" fillId="0" borderId="0" xfId="0" applyNumberFormat="1"/>
    <xf numFmtId="2" fontId="0" fillId="3" borderId="1" xfId="0" applyNumberFormat="1" applyFill="1" applyBorder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164" fontId="9" fillId="0" borderId="0" xfId="0" applyNumberFormat="1" applyFont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/>
    </xf>
    <xf numFmtId="9" fontId="0" fillId="0" borderId="0" xfId="5" applyNumberFormat="1" applyFont="1"/>
    <xf numFmtId="2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Fill="1" applyBorder="1"/>
    <xf numFmtId="2" fontId="4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/>
    <xf numFmtId="2" fontId="1" fillId="0" borderId="5" xfId="0" applyNumberFormat="1" applyFont="1" applyFill="1" applyBorder="1" applyAlignment="1">
      <alignment horizontal="center"/>
    </xf>
    <xf numFmtId="164" fontId="0" fillId="0" borderId="0" xfId="0" applyNumberFormat="1" applyFill="1"/>
    <xf numFmtId="164" fontId="0" fillId="0" borderId="0" xfId="0" applyNumberFormat="1" applyFont="1" applyFill="1" applyBorder="1" applyAlignment="1">
      <alignment horizontal="center"/>
    </xf>
  </cellXfs>
  <cellStyles count="6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  <cellStyle name="Pourcentage" xfId="5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2"/>
  <sheetViews>
    <sheetView tabSelected="1" zoomScale="55" zoomScaleNormal="55" workbookViewId="0">
      <selection activeCell="P29" sqref="P29"/>
    </sheetView>
  </sheetViews>
  <sheetFormatPr baseColWidth="10" defaultRowHeight="15.75" x14ac:dyDescent="0.25"/>
  <cols>
    <col min="1" max="1" width="20.375" customWidth="1"/>
    <col min="2" max="2" width="15.75" customWidth="1"/>
    <col min="3" max="4" width="11.625" bestFit="1" customWidth="1"/>
    <col min="5" max="6" width="12.625" bestFit="1" customWidth="1"/>
    <col min="8" max="8" width="19.875" customWidth="1"/>
    <col min="9" max="9" width="17.125" customWidth="1"/>
    <col min="15" max="15" width="18" customWidth="1"/>
    <col min="16" max="16" width="28" customWidth="1"/>
  </cols>
  <sheetData>
    <row r="2" spans="1:22" x14ac:dyDescent="0.25">
      <c r="B2" s="38" t="s">
        <v>13</v>
      </c>
      <c r="C2" s="38"/>
      <c r="D2" s="38"/>
      <c r="E2" s="38"/>
      <c r="F2" s="38"/>
      <c r="I2" s="38" t="s">
        <v>12</v>
      </c>
      <c r="J2" s="38"/>
      <c r="K2" s="38"/>
      <c r="L2" s="38"/>
      <c r="M2" s="38"/>
      <c r="P2" s="38" t="s">
        <v>11</v>
      </c>
      <c r="Q2" s="38"/>
      <c r="R2" s="38"/>
      <c r="S2" s="38"/>
      <c r="T2" s="38"/>
    </row>
    <row r="3" spans="1:22" x14ac:dyDescent="0.25">
      <c r="B3" s="11"/>
      <c r="C3" s="11" t="s">
        <v>0</v>
      </c>
      <c r="D3" s="11" t="s">
        <v>1</v>
      </c>
      <c r="E3" s="30" t="s">
        <v>14</v>
      </c>
      <c r="F3" s="11" t="s">
        <v>2</v>
      </c>
      <c r="I3" s="12"/>
      <c r="J3" s="12" t="s">
        <v>0</v>
      </c>
      <c r="K3" s="12" t="s">
        <v>1</v>
      </c>
      <c r="L3" s="31" t="s">
        <v>14</v>
      </c>
      <c r="M3" s="12" t="s">
        <v>2</v>
      </c>
      <c r="P3" s="12"/>
      <c r="Q3" s="11" t="s">
        <v>0</v>
      </c>
      <c r="R3" s="11" t="s">
        <v>1</v>
      </c>
      <c r="S3" s="11" t="s">
        <v>14</v>
      </c>
      <c r="T3" s="11" t="s">
        <v>2</v>
      </c>
    </row>
    <row r="4" spans="1:22" x14ac:dyDescent="0.25">
      <c r="A4" s="32" t="s">
        <v>15</v>
      </c>
      <c r="B4" t="s">
        <v>3</v>
      </c>
      <c r="C4" s="8">
        <v>153</v>
      </c>
      <c r="D4" s="8">
        <v>162</v>
      </c>
      <c r="E4" s="8">
        <v>113</v>
      </c>
      <c r="F4" s="8">
        <v>198</v>
      </c>
      <c r="H4" s="32" t="s">
        <v>15</v>
      </c>
      <c r="I4" t="s">
        <v>3</v>
      </c>
      <c r="J4" s="14">
        <f>+C4</f>
        <v>153</v>
      </c>
      <c r="K4" s="14">
        <f>+D4</f>
        <v>162</v>
      </c>
      <c r="L4" s="14">
        <f>+E4</f>
        <v>113</v>
      </c>
      <c r="M4" s="14">
        <f>+F4</f>
        <v>198</v>
      </c>
      <c r="O4" s="32" t="s">
        <v>15</v>
      </c>
      <c r="P4" s="9" t="s">
        <v>9</v>
      </c>
      <c r="Q4" s="13">
        <v>493</v>
      </c>
      <c r="R4" s="13">
        <v>410</v>
      </c>
      <c r="S4" s="13">
        <v>273</v>
      </c>
      <c r="T4" s="13">
        <v>789</v>
      </c>
    </row>
    <row r="5" spans="1:22" x14ac:dyDescent="0.25">
      <c r="A5" s="32"/>
      <c r="B5" t="s">
        <v>4</v>
      </c>
      <c r="C5" s="8">
        <v>78</v>
      </c>
      <c r="D5" s="8">
        <v>95</v>
      </c>
      <c r="E5" s="8">
        <v>95</v>
      </c>
      <c r="F5" s="8">
        <v>106</v>
      </c>
      <c r="H5" s="32"/>
      <c r="I5" t="s">
        <v>4</v>
      </c>
      <c r="J5" s="15">
        <v>14</v>
      </c>
      <c r="K5" s="15">
        <v>17</v>
      </c>
      <c r="L5" s="15">
        <v>16</v>
      </c>
      <c r="M5" s="15">
        <v>15</v>
      </c>
      <c r="N5" s="41"/>
      <c r="O5" s="32"/>
      <c r="P5" s="9" t="s">
        <v>10</v>
      </c>
      <c r="Q5" s="27">
        <f>Q4/(20*10)</f>
        <v>2.4649999999999999</v>
      </c>
      <c r="R5" s="27">
        <f>R4/(20*10)</f>
        <v>2.0499999999999998</v>
      </c>
      <c r="S5" s="27">
        <f>S4/(10*10)</f>
        <v>2.73</v>
      </c>
      <c r="T5" s="27">
        <f>T4/(24*10)</f>
        <v>3.2875000000000001</v>
      </c>
      <c r="U5" s="41"/>
      <c r="V5" s="41"/>
    </row>
    <row r="6" spans="1:22" x14ac:dyDescent="0.25">
      <c r="A6" s="32"/>
      <c r="B6" s="16" t="s">
        <v>7</v>
      </c>
      <c r="C6" s="17">
        <f>(C4/20)+(C5/(20*10))</f>
        <v>8.0400000000000009</v>
      </c>
      <c r="D6" s="17">
        <f>(D4/20)+(D5/(20*10))</f>
        <v>8.5749999999999993</v>
      </c>
      <c r="E6" s="17">
        <f>(E4/10)+(E5/(10*10))</f>
        <v>12.25</v>
      </c>
      <c r="F6" s="17">
        <f>(F4/24)+(F5/(24*10))</f>
        <v>8.6916666666666664</v>
      </c>
      <c r="H6" s="32"/>
      <c r="I6" s="16" t="s">
        <v>7</v>
      </c>
      <c r="J6" s="17">
        <f>(J4/20)+(J5/(20*10))</f>
        <v>7.7200000000000006</v>
      </c>
      <c r="K6" s="17">
        <f t="shared" ref="K6" si="0">(K4/20)+(K5/(20*10))</f>
        <v>8.1850000000000005</v>
      </c>
      <c r="L6" s="17">
        <f>(L4/10)+(L5/(10*10))</f>
        <v>11.46</v>
      </c>
      <c r="M6" s="17">
        <f>(M4/24)+(M5/(24*10))</f>
        <v>8.3125</v>
      </c>
      <c r="N6" s="41"/>
      <c r="O6" s="32" t="s">
        <v>16</v>
      </c>
      <c r="P6" s="9" t="s">
        <v>9</v>
      </c>
      <c r="Q6" s="8">
        <v>358</v>
      </c>
      <c r="R6" s="8">
        <v>493</v>
      </c>
      <c r="S6" s="8">
        <v>365</v>
      </c>
      <c r="T6" s="8">
        <v>311</v>
      </c>
      <c r="U6" s="41"/>
      <c r="V6" s="41"/>
    </row>
    <row r="7" spans="1:22" x14ac:dyDescent="0.25">
      <c r="A7" s="32"/>
      <c r="B7" s="16" t="s">
        <v>6</v>
      </c>
      <c r="C7" s="17">
        <f>C5/(20*10)</f>
        <v>0.39</v>
      </c>
      <c r="D7" s="17">
        <f>D5/(20*10)</f>
        <v>0.47499999999999998</v>
      </c>
      <c r="E7" s="17">
        <f>E5/(10*10)</f>
        <v>0.95</v>
      </c>
      <c r="F7" s="17">
        <f>F5/(24*10)</f>
        <v>0.44166666666666665</v>
      </c>
      <c r="H7" s="32"/>
      <c r="I7" s="16" t="s">
        <v>6</v>
      </c>
      <c r="J7" s="17">
        <f>J5/(20*10)</f>
        <v>7.0000000000000007E-2</v>
      </c>
      <c r="K7" s="17">
        <f t="shared" ref="K7" si="1">K5/(20*10)</f>
        <v>8.5000000000000006E-2</v>
      </c>
      <c r="L7" s="17">
        <f>L5/(10*10)</f>
        <v>0.16</v>
      </c>
      <c r="M7" s="17">
        <f>M5/(24*10)</f>
        <v>6.25E-2</v>
      </c>
      <c r="N7" s="41"/>
      <c r="O7" s="32"/>
      <c r="P7" s="9" t="s">
        <v>10</v>
      </c>
      <c r="Q7" s="27">
        <f>Q6/(20*10)</f>
        <v>1.79</v>
      </c>
      <c r="R7" s="27">
        <f>R6/(20*10)</f>
        <v>2.4649999999999999</v>
      </c>
      <c r="S7" s="27">
        <f>S6/(10*10)</f>
        <v>3.65</v>
      </c>
      <c r="T7" s="27">
        <f>T6/(24*10)</f>
        <v>1.2958333333333334</v>
      </c>
      <c r="U7" s="41"/>
      <c r="V7" s="41"/>
    </row>
    <row r="8" spans="1:22" x14ac:dyDescent="0.25">
      <c r="A8" s="32" t="s">
        <v>16</v>
      </c>
      <c r="B8" t="s">
        <v>3</v>
      </c>
      <c r="C8" s="8">
        <v>143</v>
      </c>
      <c r="D8" s="8">
        <v>148</v>
      </c>
      <c r="E8" s="8">
        <v>153</v>
      </c>
      <c r="F8" s="8">
        <v>213</v>
      </c>
      <c r="H8" s="32" t="s">
        <v>16</v>
      </c>
      <c r="I8" t="s">
        <v>3</v>
      </c>
      <c r="J8" s="15">
        <f>C8</f>
        <v>143</v>
      </c>
      <c r="K8" s="15">
        <f>D8</f>
        <v>148</v>
      </c>
      <c r="L8" s="15">
        <f>E8</f>
        <v>153</v>
      </c>
      <c r="M8" s="15">
        <f>F8</f>
        <v>213</v>
      </c>
      <c r="N8" s="41"/>
      <c r="O8" s="32" t="s">
        <v>17</v>
      </c>
      <c r="P8" s="9" t="s">
        <v>9</v>
      </c>
      <c r="Q8" s="8">
        <v>573</v>
      </c>
      <c r="R8" s="8">
        <v>647</v>
      </c>
      <c r="S8" s="8">
        <v>785</v>
      </c>
      <c r="T8" s="8">
        <v>519</v>
      </c>
      <c r="U8" s="41"/>
      <c r="V8" s="41"/>
    </row>
    <row r="9" spans="1:22" x14ac:dyDescent="0.25">
      <c r="A9" s="32"/>
      <c r="B9" t="s">
        <v>4</v>
      </c>
      <c r="C9" s="8">
        <v>95</v>
      </c>
      <c r="D9" s="8">
        <v>119</v>
      </c>
      <c r="E9" s="8">
        <v>80</v>
      </c>
      <c r="F9" s="8">
        <v>136</v>
      </c>
      <c r="H9" s="32"/>
      <c r="I9" t="s">
        <v>4</v>
      </c>
      <c r="J9" s="15">
        <v>18</v>
      </c>
      <c r="K9" s="15">
        <v>20</v>
      </c>
      <c r="L9" s="15">
        <v>22</v>
      </c>
      <c r="M9" s="15">
        <v>21</v>
      </c>
      <c r="N9" s="41"/>
      <c r="O9" s="32"/>
      <c r="P9" s="9" t="s">
        <v>10</v>
      </c>
      <c r="Q9" s="27">
        <f>Q8/(20*10)</f>
        <v>2.8650000000000002</v>
      </c>
      <c r="R9" s="27">
        <f>R8/(20*10)</f>
        <v>3.2349999999999999</v>
      </c>
      <c r="S9" s="27">
        <f>S8/(10*10)</f>
        <v>7.85</v>
      </c>
      <c r="T9" s="27">
        <f>T8/(24*10)</f>
        <v>2.1625000000000001</v>
      </c>
      <c r="U9" s="41"/>
      <c r="V9" s="41"/>
    </row>
    <row r="10" spans="1:22" x14ac:dyDescent="0.25">
      <c r="A10" s="32"/>
      <c r="B10" s="16" t="s">
        <v>7</v>
      </c>
      <c r="C10" s="17">
        <f>(C8/20)+(C9/(20*10))</f>
        <v>7.625</v>
      </c>
      <c r="D10" s="17">
        <f>(D8/20)+(D9/(20*10))</f>
        <v>7.9950000000000001</v>
      </c>
      <c r="E10" s="17">
        <f>(E8/10)+(E9/(10*10))</f>
        <v>16.100000000000001</v>
      </c>
      <c r="F10" s="17">
        <f>(F8/24)+(F9/(24*10))</f>
        <v>9.4416666666666664</v>
      </c>
      <c r="H10" s="32"/>
      <c r="I10" s="16" t="s">
        <v>7</v>
      </c>
      <c r="J10" s="17">
        <f>(J8/20)+(J9/(20*10))</f>
        <v>7.24</v>
      </c>
      <c r="K10" s="17">
        <f t="shared" ref="K10" si="2">(K8/20)+(K9/(20*10))</f>
        <v>7.5</v>
      </c>
      <c r="L10" s="17">
        <f>(L8/10)+(L9/(10*10))</f>
        <v>15.520000000000001</v>
      </c>
      <c r="M10" s="17">
        <f>(M8/24)+(M9/(24*10))</f>
        <v>8.9625000000000004</v>
      </c>
      <c r="N10" s="41"/>
      <c r="O10" s="32" t="s">
        <v>18</v>
      </c>
      <c r="P10" s="9" t="s">
        <v>9</v>
      </c>
      <c r="Q10" s="8">
        <v>395</v>
      </c>
      <c r="R10" s="8">
        <v>273</v>
      </c>
      <c r="S10" s="8">
        <v>406</v>
      </c>
      <c r="T10" s="8">
        <v>480</v>
      </c>
      <c r="U10" s="41"/>
      <c r="V10" s="41"/>
    </row>
    <row r="11" spans="1:22" x14ac:dyDescent="0.25">
      <c r="A11" s="32"/>
      <c r="B11" s="16" t="s">
        <v>6</v>
      </c>
      <c r="C11" s="17">
        <f>C9/(20*10)</f>
        <v>0.47499999999999998</v>
      </c>
      <c r="D11" s="17">
        <f>D9/(20*10)</f>
        <v>0.59499999999999997</v>
      </c>
      <c r="E11" s="17">
        <f>E9/(10*10)</f>
        <v>0.8</v>
      </c>
      <c r="F11" s="17">
        <f>F9/(24*10)</f>
        <v>0.56666666666666665</v>
      </c>
      <c r="H11" s="32"/>
      <c r="I11" s="16" t="s">
        <v>6</v>
      </c>
      <c r="J11" s="17">
        <f>J9/(20*10)</f>
        <v>0.09</v>
      </c>
      <c r="K11" s="17">
        <f t="shared" ref="K11" si="3">K9/(20*10)</f>
        <v>0.1</v>
      </c>
      <c r="L11" s="17">
        <f>L9/(10*10)</f>
        <v>0.22</v>
      </c>
      <c r="M11" s="17">
        <f>M9/(24*10)</f>
        <v>8.7499999999999994E-2</v>
      </c>
      <c r="N11" s="41"/>
      <c r="O11" s="32"/>
      <c r="P11" s="9" t="s">
        <v>10</v>
      </c>
      <c r="Q11" s="27">
        <f>Q10/(20*10)</f>
        <v>1.9750000000000001</v>
      </c>
      <c r="R11" s="27">
        <f>R10/(20*10)</f>
        <v>1.365</v>
      </c>
      <c r="S11" s="27">
        <f>S10/(10*10)</f>
        <v>4.0599999999999996</v>
      </c>
      <c r="T11" s="27">
        <f>T10/(24*10)</f>
        <v>2</v>
      </c>
      <c r="U11" s="41"/>
      <c r="V11" s="41"/>
    </row>
    <row r="12" spans="1:22" x14ac:dyDescent="0.25">
      <c r="A12" s="32" t="s">
        <v>17</v>
      </c>
      <c r="B12" t="s">
        <v>3</v>
      </c>
      <c r="C12" s="8">
        <v>112</v>
      </c>
      <c r="D12" s="8">
        <v>88</v>
      </c>
      <c r="E12" s="8">
        <v>87</v>
      </c>
      <c r="F12" s="8">
        <v>154</v>
      </c>
      <c r="H12" s="32" t="s">
        <v>17</v>
      </c>
      <c r="I12" t="s">
        <v>3</v>
      </c>
      <c r="J12" s="15">
        <f>C12</f>
        <v>112</v>
      </c>
      <c r="K12" s="15">
        <f>D12</f>
        <v>88</v>
      </c>
      <c r="L12" s="15">
        <f>E12</f>
        <v>87</v>
      </c>
      <c r="M12" s="15">
        <f>F12</f>
        <v>154</v>
      </c>
      <c r="N12" s="41"/>
      <c r="O12" s="32" t="s">
        <v>19</v>
      </c>
      <c r="P12" s="9" t="s">
        <v>9</v>
      </c>
      <c r="Q12" s="8">
        <v>612</v>
      </c>
      <c r="R12" s="8">
        <v>377</v>
      </c>
      <c r="S12" s="8">
        <v>706</v>
      </c>
      <c r="T12" s="8">
        <v>562</v>
      </c>
      <c r="U12" s="41"/>
      <c r="V12" s="41"/>
    </row>
    <row r="13" spans="1:22" x14ac:dyDescent="0.25">
      <c r="A13" s="32"/>
      <c r="B13" t="s">
        <v>4</v>
      </c>
      <c r="C13" s="8">
        <v>75</v>
      </c>
      <c r="D13" s="8">
        <v>105</v>
      </c>
      <c r="E13" s="8">
        <v>106</v>
      </c>
      <c r="F13" s="8">
        <v>149</v>
      </c>
      <c r="H13" s="32"/>
      <c r="I13" t="s">
        <v>4</v>
      </c>
      <c r="J13" s="15">
        <v>19</v>
      </c>
      <c r="K13" s="15">
        <v>24</v>
      </c>
      <c r="L13" s="15">
        <v>19</v>
      </c>
      <c r="M13" s="15">
        <v>22</v>
      </c>
      <c r="N13" s="41"/>
      <c r="O13" s="32"/>
      <c r="P13" s="9" t="s">
        <v>10</v>
      </c>
      <c r="Q13" s="27">
        <f>Q12/(20*10)</f>
        <v>3.06</v>
      </c>
      <c r="R13" s="27">
        <f>R12/(20*10)</f>
        <v>1.885</v>
      </c>
      <c r="S13" s="27">
        <f>S12/(10*10)</f>
        <v>7.06</v>
      </c>
      <c r="T13" s="27">
        <f>T12/(24*10)</f>
        <v>2.3416666666666668</v>
      </c>
      <c r="U13" s="41"/>
      <c r="V13" s="41"/>
    </row>
    <row r="14" spans="1:22" x14ac:dyDescent="0.25">
      <c r="A14" s="32"/>
      <c r="B14" s="16" t="s">
        <v>7</v>
      </c>
      <c r="C14" s="17">
        <f>(C12/20)+(C13/(20*10))</f>
        <v>5.9749999999999996</v>
      </c>
      <c r="D14" s="17">
        <f>(D12/20)+(D13/(20*10))</f>
        <v>4.9250000000000007</v>
      </c>
      <c r="E14" s="17">
        <f>(E12/10)+(E13/(10*10))</f>
        <v>9.76</v>
      </c>
      <c r="F14" s="17">
        <f>(F12/24)+(F13/(24*10))</f>
        <v>7.0375000000000005</v>
      </c>
      <c r="H14" s="32"/>
      <c r="I14" s="16" t="s">
        <v>7</v>
      </c>
      <c r="J14" s="17">
        <f>(J12/20)+(J13/(20*10))</f>
        <v>5.6949999999999994</v>
      </c>
      <c r="K14" s="17">
        <f t="shared" ref="K14" si="4">(K12/20)+(K13/(20*10))</f>
        <v>4.5200000000000005</v>
      </c>
      <c r="L14" s="17">
        <f>(L12/10)+(L13/(10*10))</f>
        <v>8.8899999999999988</v>
      </c>
      <c r="M14" s="17">
        <f>(M12/24)+(M13/(24*10))</f>
        <v>6.5083333333333337</v>
      </c>
      <c r="N14" s="41"/>
      <c r="O14" s="32" t="s">
        <v>20</v>
      </c>
      <c r="P14" s="9" t="s">
        <v>9</v>
      </c>
      <c r="Q14" s="8">
        <v>223</v>
      </c>
      <c r="R14" s="8">
        <v>277</v>
      </c>
      <c r="S14" s="8">
        <v>249</v>
      </c>
      <c r="T14" s="8">
        <v>407</v>
      </c>
      <c r="U14" s="41"/>
      <c r="V14" s="41"/>
    </row>
    <row r="15" spans="1:22" x14ac:dyDescent="0.25">
      <c r="A15" s="32"/>
      <c r="B15" s="16" t="s">
        <v>6</v>
      </c>
      <c r="C15" s="17">
        <f>C13/(20*10)</f>
        <v>0.375</v>
      </c>
      <c r="D15" s="17">
        <f>D13/(20*10)</f>
        <v>0.52500000000000002</v>
      </c>
      <c r="E15" s="17">
        <f>E13/(10*10)</f>
        <v>1.06</v>
      </c>
      <c r="F15" s="17">
        <f>F13/(24*10)</f>
        <v>0.62083333333333335</v>
      </c>
      <c r="H15" s="32"/>
      <c r="I15" s="16" t="s">
        <v>6</v>
      </c>
      <c r="J15" s="17">
        <f>J13/(20*10)</f>
        <v>9.5000000000000001E-2</v>
      </c>
      <c r="K15" s="17">
        <f t="shared" ref="K15" si="5">K13/(20*10)</f>
        <v>0.12</v>
      </c>
      <c r="L15" s="17">
        <f>L13/(10*10)</f>
        <v>0.19</v>
      </c>
      <c r="M15" s="17">
        <f>M13/(24*10)</f>
        <v>9.166666666666666E-2</v>
      </c>
      <c r="N15" s="41"/>
      <c r="O15" s="32"/>
      <c r="P15" s="9" t="s">
        <v>10</v>
      </c>
      <c r="Q15" s="27">
        <f>Q14/(20*10)</f>
        <v>1.115</v>
      </c>
      <c r="R15" s="27">
        <f>R14/(20*10)</f>
        <v>1.385</v>
      </c>
      <c r="S15" s="27">
        <f>S14/(10*10)</f>
        <v>2.4900000000000002</v>
      </c>
      <c r="T15" s="27">
        <f>T14/(24*10)</f>
        <v>1.6958333333333333</v>
      </c>
      <c r="U15" s="41"/>
      <c r="V15" s="41"/>
    </row>
    <row r="16" spans="1:22" x14ac:dyDescent="0.25">
      <c r="A16" s="32" t="s">
        <v>18</v>
      </c>
      <c r="B16" t="s">
        <v>3</v>
      </c>
      <c r="C16" s="8">
        <v>135</v>
      </c>
      <c r="D16" s="8">
        <v>147</v>
      </c>
      <c r="E16" s="8">
        <v>121</v>
      </c>
      <c r="F16" s="8">
        <v>156</v>
      </c>
      <c r="H16" s="32" t="s">
        <v>18</v>
      </c>
      <c r="I16" t="s">
        <v>3</v>
      </c>
      <c r="J16" s="15">
        <f>C16</f>
        <v>135</v>
      </c>
      <c r="K16" s="15">
        <f>D16</f>
        <v>147</v>
      </c>
      <c r="L16" s="15">
        <f>E16</f>
        <v>121</v>
      </c>
      <c r="M16" s="15">
        <f>F16</f>
        <v>156</v>
      </c>
      <c r="N16" s="41"/>
      <c r="O16" s="32" t="s">
        <v>21</v>
      </c>
      <c r="P16" s="26" t="s">
        <v>9</v>
      </c>
      <c r="Q16" s="26">
        <v>398</v>
      </c>
      <c r="R16" s="26">
        <v>517</v>
      </c>
      <c r="S16" s="26">
        <v>487</v>
      </c>
      <c r="T16" s="26">
        <v>462</v>
      </c>
      <c r="U16" s="41"/>
      <c r="V16" s="41"/>
    </row>
    <row r="17" spans="1:22" x14ac:dyDescent="0.25">
      <c r="A17" s="32"/>
      <c r="B17" t="s">
        <v>4</v>
      </c>
      <c r="C17" s="8">
        <v>117</v>
      </c>
      <c r="D17" s="8">
        <v>122</v>
      </c>
      <c r="E17" s="8">
        <v>113</v>
      </c>
      <c r="F17" s="8">
        <v>109</v>
      </c>
      <c r="H17" s="32"/>
      <c r="I17" t="s">
        <v>4</v>
      </c>
      <c r="J17" s="15">
        <v>17</v>
      </c>
      <c r="K17" s="15">
        <v>16</v>
      </c>
      <c r="L17" s="15">
        <v>22</v>
      </c>
      <c r="M17" s="15">
        <v>20</v>
      </c>
      <c r="N17" s="41"/>
      <c r="O17" s="32"/>
      <c r="P17" s="26" t="s">
        <v>10</v>
      </c>
      <c r="Q17" s="27">
        <f>Q16/(20*10)</f>
        <v>1.99</v>
      </c>
      <c r="R17" s="27">
        <f>R16/(20*10)</f>
        <v>2.585</v>
      </c>
      <c r="S17" s="27">
        <f>S16/(10*10)</f>
        <v>4.87</v>
      </c>
      <c r="T17" s="27">
        <f>T16/(24*10)</f>
        <v>1.925</v>
      </c>
      <c r="U17" s="41"/>
      <c r="V17" s="41"/>
    </row>
    <row r="18" spans="1:22" x14ac:dyDescent="0.25">
      <c r="A18" s="32"/>
      <c r="B18" s="16" t="s">
        <v>7</v>
      </c>
      <c r="C18" s="17">
        <f>(C16/20)+(C17/(20*10))</f>
        <v>7.335</v>
      </c>
      <c r="D18" s="17">
        <f>(D16/20)+(D17/(20*10))</f>
        <v>7.96</v>
      </c>
      <c r="E18" s="17">
        <f>(E16/10)+(E17/(10*10))</f>
        <v>13.23</v>
      </c>
      <c r="F18" s="17">
        <f>(F16/24)+(F17/(24*10))</f>
        <v>6.9541666666666666</v>
      </c>
      <c r="H18" s="32"/>
      <c r="I18" s="16" t="s">
        <v>7</v>
      </c>
      <c r="J18" s="17">
        <f>(J16/20)+(J17/(20*10))</f>
        <v>6.835</v>
      </c>
      <c r="K18" s="17">
        <f t="shared" ref="K18" si="6">(K16/20)+(K17/(20*10))</f>
        <v>7.43</v>
      </c>
      <c r="L18" s="17">
        <f>(L16/10)+(L17/(10*10))</f>
        <v>12.32</v>
      </c>
      <c r="M18" s="17">
        <f>(M16/24)+(M17/(24*10))</f>
        <v>6.583333333333333</v>
      </c>
      <c r="N18" s="41"/>
      <c r="U18" s="41"/>
      <c r="V18" s="41"/>
    </row>
    <row r="19" spans="1:22" x14ac:dyDescent="0.25">
      <c r="A19" s="32"/>
      <c r="B19" s="16" t="s">
        <v>6</v>
      </c>
      <c r="C19" s="17">
        <f>C17/(20*10)</f>
        <v>0.58499999999999996</v>
      </c>
      <c r="D19" s="17">
        <f>D17/(20*10)</f>
        <v>0.61</v>
      </c>
      <c r="E19" s="17">
        <f>E17/(10*10)</f>
        <v>1.1299999999999999</v>
      </c>
      <c r="F19" s="17">
        <f>F17/(24*10)</f>
        <v>0.45416666666666666</v>
      </c>
      <c r="H19" s="32"/>
      <c r="I19" s="16" t="s">
        <v>6</v>
      </c>
      <c r="J19" s="17">
        <f>J17/(20*10)</f>
        <v>8.5000000000000006E-2</v>
      </c>
      <c r="K19" s="17">
        <f t="shared" ref="K19" si="7">K17/(20*10)</f>
        <v>0.08</v>
      </c>
      <c r="L19" s="17">
        <f>L17/(10*10)</f>
        <v>0.22</v>
      </c>
      <c r="M19" s="17">
        <f>M17/(24*10)</f>
        <v>8.3333333333333329E-2</v>
      </c>
      <c r="N19" s="41"/>
      <c r="P19" s="39" t="s">
        <v>5</v>
      </c>
      <c r="Q19" s="22">
        <f>+AVERAGE(Q4,Q6,Q8,Q10,Q12,Q14,Q16)</f>
        <v>436</v>
      </c>
      <c r="R19" s="22">
        <f>+AVERAGE(R4,R6,R8,R10,R12,R14,R16)</f>
        <v>427.71428571428572</v>
      </c>
      <c r="S19" s="22">
        <f>+AVERAGE(S4,S6,S8,S10,S12,S14,S16)</f>
        <v>467.28571428571428</v>
      </c>
      <c r="T19" s="22">
        <f>+AVERAGE(T4,T6,T8,T10,T12,T14,T16)</f>
        <v>504.28571428571428</v>
      </c>
      <c r="U19" s="41"/>
      <c r="V19" s="41"/>
    </row>
    <row r="20" spans="1:22" x14ac:dyDescent="0.25">
      <c r="A20" s="32" t="s">
        <v>19</v>
      </c>
      <c r="B20" t="s">
        <v>3</v>
      </c>
      <c r="C20" s="8">
        <v>121</v>
      </c>
      <c r="D20" s="8">
        <v>218</v>
      </c>
      <c r="E20" s="8">
        <v>171</v>
      </c>
      <c r="F20" s="8">
        <v>188</v>
      </c>
      <c r="H20" s="32" t="s">
        <v>19</v>
      </c>
      <c r="I20" t="s">
        <v>3</v>
      </c>
      <c r="J20" s="15">
        <f>C20</f>
        <v>121</v>
      </c>
      <c r="K20" s="15">
        <f>D20</f>
        <v>218</v>
      </c>
      <c r="L20" s="15">
        <f>E20</f>
        <v>171</v>
      </c>
      <c r="M20" s="15">
        <f>F20</f>
        <v>188</v>
      </c>
      <c r="N20" s="41"/>
      <c r="P20" s="39"/>
      <c r="Q20" s="18">
        <f>STDEV(Q4,Q6,Q8,Q10,Q12,Q14,Q16)</f>
        <v>133.89797110735722</v>
      </c>
      <c r="R20" s="18">
        <f>STDEV(R4,R6,R8,R10,R12,R14,R16)</f>
        <v>135.31286497806275</v>
      </c>
      <c r="S20" s="18">
        <f>STDEV(S4,S6,S8,S10,S12,S14,S16)</f>
        <v>207.33605112290073</v>
      </c>
      <c r="T20" s="18">
        <f>STDEV(T4,T6,T8,T10,T12,T14,T16)</f>
        <v>149.33822270907331</v>
      </c>
      <c r="U20" s="41"/>
      <c r="V20" s="41"/>
    </row>
    <row r="21" spans="1:22" x14ac:dyDescent="0.25">
      <c r="A21" s="32"/>
      <c r="B21" t="s">
        <v>4</v>
      </c>
      <c r="C21" s="8">
        <v>90</v>
      </c>
      <c r="D21" s="8">
        <v>89</v>
      </c>
      <c r="E21" s="8">
        <v>84</v>
      </c>
      <c r="F21" s="8">
        <v>109</v>
      </c>
      <c r="H21" s="32"/>
      <c r="I21" t="s">
        <v>4</v>
      </c>
      <c r="J21" s="15">
        <v>15</v>
      </c>
      <c r="K21" s="15">
        <v>15</v>
      </c>
      <c r="L21" s="15">
        <v>17</v>
      </c>
      <c r="M21" s="15">
        <v>20</v>
      </c>
      <c r="N21" s="41"/>
      <c r="P21" s="39"/>
      <c r="Q21" s="18">
        <f>Q20/(SQRT(COUNTA(Q4,Q6,Q8,Q10,Q12,Q14,Q16)))</f>
        <v>50.608676086597001</v>
      </c>
      <c r="R21" s="18">
        <f>R20/(SQRT(COUNTA(R4,R6,R8,R10,R12,R14,R16)))</f>
        <v>51.1434557028022</v>
      </c>
      <c r="S21" s="18">
        <f>S20/(SQRT(COUNTA(S4,S6,S8,S10,S12,S14,S16)))</f>
        <v>78.365661298481371</v>
      </c>
      <c r="T21" s="18">
        <f>T20/(SQRT(COUNTA(T4,T6,T8,T10,T12,T14,T16)))</f>
        <v>56.444542646369499</v>
      </c>
      <c r="U21" s="41"/>
      <c r="V21" s="41"/>
    </row>
    <row r="22" spans="1:22" x14ac:dyDescent="0.25">
      <c r="A22" s="32"/>
      <c r="B22" s="16" t="s">
        <v>7</v>
      </c>
      <c r="C22" s="17">
        <f>(C20/20)+(C21/(20*10))</f>
        <v>6.5</v>
      </c>
      <c r="D22" s="17">
        <f>(D20/20)+(D21/(20*10))</f>
        <v>11.345000000000001</v>
      </c>
      <c r="E22" s="17">
        <f>(E20/10)+(E21/(10*10))</f>
        <v>17.940000000000001</v>
      </c>
      <c r="F22" s="17">
        <f>(F20/24)+(F21/(24*10))</f>
        <v>8.2874999999999996</v>
      </c>
      <c r="H22" s="32"/>
      <c r="I22" s="16" t="s">
        <v>7</v>
      </c>
      <c r="J22" s="17">
        <f>(J20/20)+(J21/(20*10))</f>
        <v>6.125</v>
      </c>
      <c r="K22" s="17">
        <f t="shared" ref="K22" si="8">(K20/20)+(K21/(20*10))</f>
        <v>10.975</v>
      </c>
      <c r="L22" s="17">
        <f>(L20/10)+(L21/(10*10))</f>
        <v>17.270000000000003</v>
      </c>
      <c r="M22" s="17">
        <f>(M20/24)+(M21/(24*10))</f>
        <v>7.9166666666666661</v>
      </c>
      <c r="N22" s="41"/>
      <c r="P22" s="40" t="s">
        <v>8</v>
      </c>
      <c r="Q22" s="19">
        <f>+AVERAGE(Q5,Q7,Q9,Q11,Q13,Q15,Q17)</f>
        <v>2.1800000000000002</v>
      </c>
      <c r="R22" s="19">
        <f>+AVERAGE(R5,R7,R9,R11,R13,R15,R17)</f>
        <v>2.1385714285714283</v>
      </c>
      <c r="S22" s="19">
        <f>+AVERAGE(S5,S7,S9,S11,S13,S15,S17)</f>
        <v>4.6728571428571417</v>
      </c>
      <c r="T22" s="19">
        <f>+AVERAGE(T5,T7,T9,T11,T13,T15,T17)</f>
        <v>2.1011904761904763</v>
      </c>
      <c r="U22" s="41"/>
      <c r="V22" s="41"/>
    </row>
    <row r="23" spans="1:22" x14ac:dyDescent="0.25">
      <c r="A23" s="32"/>
      <c r="B23" s="16" t="s">
        <v>6</v>
      </c>
      <c r="C23" s="17">
        <f>C21/(20*10)</f>
        <v>0.45</v>
      </c>
      <c r="D23" s="17">
        <f>D21/(20*10)</f>
        <v>0.44500000000000001</v>
      </c>
      <c r="E23" s="17">
        <f>E21/(10*10)</f>
        <v>0.84</v>
      </c>
      <c r="F23" s="17">
        <f>F21/(24*10)</f>
        <v>0.45416666666666666</v>
      </c>
      <c r="H23" s="32"/>
      <c r="I23" s="16" t="s">
        <v>6</v>
      </c>
      <c r="J23" s="17">
        <f>J21/(20*10)</f>
        <v>7.4999999999999997E-2</v>
      </c>
      <c r="K23" s="17">
        <f t="shared" ref="K23" si="9">K21/(20*10)</f>
        <v>7.4999999999999997E-2</v>
      </c>
      <c r="L23" s="17">
        <f>L21/(10*10)</f>
        <v>0.17</v>
      </c>
      <c r="M23" s="17">
        <f>M21/(24*10)</f>
        <v>8.3333333333333329E-2</v>
      </c>
      <c r="N23" s="41"/>
      <c r="P23" s="40"/>
      <c r="Q23" s="20">
        <f>STDEV(Q5,Q7,Q9,Q11,Q13,Q15,Q17)</f>
        <v>0.66948985553678553</v>
      </c>
      <c r="R23" s="20">
        <f>STDEV(R5,R7,R9,R11,R13,R15,R17)</f>
        <v>0.67656432489031382</v>
      </c>
      <c r="S23" s="20">
        <f>STDEV(S5,S7,S9,S11,S13,S15,S17)</f>
        <v>2.0733605112290094</v>
      </c>
      <c r="T23" s="20">
        <f>STDEV(T5,T7,T9,T11,T13,T15,T17)</f>
        <v>0.62224259462113829</v>
      </c>
      <c r="U23" s="41"/>
      <c r="V23" s="41"/>
    </row>
    <row r="24" spans="1:22" x14ac:dyDescent="0.25">
      <c r="A24" s="32" t="s">
        <v>20</v>
      </c>
      <c r="B24" t="s">
        <v>3</v>
      </c>
      <c r="C24" s="23">
        <v>112</v>
      </c>
      <c r="D24" s="23">
        <v>125</v>
      </c>
      <c r="E24" s="23">
        <v>110</v>
      </c>
      <c r="F24" s="23">
        <v>115</v>
      </c>
      <c r="H24" s="32" t="s">
        <v>20</v>
      </c>
      <c r="I24" t="s">
        <v>3</v>
      </c>
      <c r="J24" s="24">
        <f>C24</f>
        <v>112</v>
      </c>
      <c r="K24" s="24">
        <f>D24</f>
        <v>125</v>
      </c>
      <c r="L24" s="21">
        <f>E24</f>
        <v>110</v>
      </c>
      <c r="M24" s="21">
        <f>F24</f>
        <v>115</v>
      </c>
      <c r="N24" s="41"/>
      <c r="P24" s="40"/>
      <c r="Q24" s="20">
        <f>Q23/(SQRT(COUNTA(Q5,Q7,Q9,Q11,Q13,Q15,Q17)))</f>
        <v>0.2530433804329848</v>
      </c>
      <c r="R24" s="20">
        <f>R23/(SQRT(COUNTA(R5,R7,R9,R11,R13,R15,R17)))</f>
        <v>0.25571727851401105</v>
      </c>
      <c r="S24" s="20">
        <f>S23/(SQRT(COUNTA(S5,S7,S9,S11,S13,S15,S17)))</f>
        <v>0.78365661298481448</v>
      </c>
      <c r="T24" s="20">
        <f>T23/(SQRT(COUNTA(T5,T7,T9,T11,T13,T15,T17)))</f>
        <v>0.23518559435987274</v>
      </c>
      <c r="U24" s="41"/>
      <c r="V24" s="41"/>
    </row>
    <row r="25" spans="1:22" x14ac:dyDescent="0.25">
      <c r="A25" s="32"/>
      <c r="B25" t="s">
        <v>4</v>
      </c>
      <c r="C25" s="23">
        <v>56</v>
      </c>
      <c r="D25" s="23">
        <v>74</v>
      </c>
      <c r="E25" s="23">
        <v>56</v>
      </c>
      <c r="F25" s="23">
        <v>65</v>
      </c>
      <c r="H25" s="32"/>
      <c r="I25" t="s">
        <v>4</v>
      </c>
      <c r="J25" s="21">
        <v>18</v>
      </c>
      <c r="K25" s="21">
        <v>17</v>
      </c>
      <c r="L25" s="21">
        <v>17</v>
      </c>
      <c r="M25" s="21">
        <v>17</v>
      </c>
      <c r="N25" s="41"/>
      <c r="U25" s="41"/>
      <c r="V25" s="41"/>
    </row>
    <row r="26" spans="1:22" x14ac:dyDescent="0.25">
      <c r="A26" s="32"/>
      <c r="B26" s="16" t="s">
        <v>7</v>
      </c>
      <c r="C26" s="17">
        <f>(C24/20)+(C25/(20*10))</f>
        <v>5.88</v>
      </c>
      <c r="D26" s="17">
        <f>(D24/20)+(D25/(20*10))</f>
        <v>6.62</v>
      </c>
      <c r="E26" s="17">
        <f>(E24/10)+(E25/(10*10))</f>
        <v>11.56</v>
      </c>
      <c r="F26" s="17">
        <f>(F24/24)+(F25/(24*10))</f>
        <v>5.0625</v>
      </c>
      <c r="H26" s="32"/>
      <c r="I26" s="16" t="s">
        <v>7</v>
      </c>
      <c r="J26" s="17">
        <f>(J24/20)+(J25/(20*10))</f>
        <v>5.6899999999999995</v>
      </c>
      <c r="K26" s="17">
        <f t="shared" ref="K26" si="10">(K24/20)+(K25/(20*10))</f>
        <v>6.335</v>
      </c>
      <c r="L26" s="17">
        <f>(L24/10)+(L25/(10*10))</f>
        <v>11.17</v>
      </c>
      <c r="M26" s="17">
        <f>(M24/24)+(M25/(24*10))</f>
        <v>4.8625000000000007</v>
      </c>
      <c r="N26" s="41"/>
      <c r="U26" s="41"/>
      <c r="V26" s="41"/>
    </row>
    <row r="27" spans="1:22" x14ac:dyDescent="0.25">
      <c r="A27" s="32"/>
      <c r="B27" s="16" t="s">
        <v>6</v>
      </c>
      <c r="C27" s="17">
        <f>C25/(20*10)</f>
        <v>0.28000000000000003</v>
      </c>
      <c r="D27" s="17">
        <f>D25/(20*10)</f>
        <v>0.37</v>
      </c>
      <c r="E27" s="17">
        <f>E25/(10*10)</f>
        <v>0.56000000000000005</v>
      </c>
      <c r="F27" s="17">
        <f>F25/(24*10)</f>
        <v>0.27083333333333331</v>
      </c>
      <c r="H27" s="32"/>
      <c r="I27" s="16" t="s">
        <v>6</v>
      </c>
      <c r="J27" s="17">
        <f>J25/(20*10)</f>
        <v>0.09</v>
      </c>
      <c r="K27" s="17">
        <f t="shared" ref="K27" si="11">K25/(20*10)</f>
        <v>8.5000000000000006E-2</v>
      </c>
      <c r="L27" s="17">
        <f>L25/(10*10)</f>
        <v>0.17</v>
      </c>
      <c r="M27" s="17">
        <f>M25/(24*10)</f>
        <v>7.0833333333333331E-2</v>
      </c>
      <c r="N27" s="41"/>
      <c r="U27" s="41"/>
      <c r="V27" s="41"/>
    </row>
    <row r="28" spans="1:22" x14ac:dyDescent="0.25">
      <c r="A28" s="32" t="s">
        <v>21</v>
      </c>
      <c r="B28" t="s">
        <v>3</v>
      </c>
      <c r="C28" s="23">
        <v>109.5</v>
      </c>
      <c r="D28" s="23">
        <v>127.6</v>
      </c>
      <c r="E28" s="23">
        <v>93.1</v>
      </c>
      <c r="F28" s="23">
        <v>132.19999999999999</v>
      </c>
      <c r="H28" s="32" t="s">
        <v>21</v>
      </c>
      <c r="I28" t="s">
        <v>3</v>
      </c>
      <c r="J28" s="24">
        <f>C28</f>
        <v>109.5</v>
      </c>
      <c r="K28" s="24">
        <f>D28</f>
        <v>127.6</v>
      </c>
      <c r="L28" s="26">
        <f>E28</f>
        <v>93.1</v>
      </c>
      <c r="M28" s="26">
        <f>F28</f>
        <v>132.19999999999999</v>
      </c>
      <c r="N28" s="41"/>
      <c r="U28" s="41"/>
      <c r="V28" s="41"/>
    </row>
    <row r="29" spans="1:22" x14ac:dyDescent="0.25">
      <c r="A29" s="32"/>
      <c r="B29" t="s">
        <v>4</v>
      </c>
      <c r="C29" s="23">
        <v>57.8</v>
      </c>
      <c r="D29" s="23">
        <v>84.3</v>
      </c>
      <c r="E29" s="23">
        <v>63</v>
      </c>
      <c r="F29" s="23">
        <v>97</v>
      </c>
      <c r="H29" s="32"/>
      <c r="I29" t="s">
        <v>4</v>
      </c>
      <c r="J29" s="26">
        <v>20.3</v>
      </c>
      <c r="K29" s="26">
        <v>17.100000000000001</v>
      </c>
      <c r="L29" s="26">
        <v>17.5</v>
      </c>
      <c r="M29" s="26">
        <v>18.3</v>
      </c>
      <c r="N29" s="41"/>
      <c r="O29" s="41"/>
      <c r="P29" s="41"/>
      <c r="Q29" s="41"/>
      <c r="R29" s="41"/>
      <c r="S29" s="41"/>
      <c r="T29" s="41"/>
      <c r="U29" s="41"/>
      <c r="V29" s="41"/>
    </row>
    <row r="30" spans="1:22" x14ac:dyDescent="0.25">
      <c r="A30" s="32"/>
      <c r="B30" s="16" t="s">
        <v>7</v>
      </c>
      <c r="C30" s="17">
        <f>(C28/20)+(C29/(20*10))</f>
        <v>5.7639999999999993</v>
      </c>
      <c r="D30" s="17">
        <f>(D28/20)+(D29/(20*10))</f>
        <v>6.8014999999999999</v>
      </c>
      <c r="E30" s="17">
        <f>(E28/10)+(E29/(10*10))</f>
        <v>9.94</v>
      </c>
      <c r="F30" s="17">
        <f>(F28/24)+(F29/(24*10))</f>
        <v>5.9124999999999996</v>
      </c>
      <c r="H30" s="32"/>
      <c r="I30" s="16" t="s">
        <v>7</v>
      </c>
      <c r="J30" s="17">
        <f>(J28/20)+(J29/(20*10))</f>
        <v>5.5764999999999993</v>
      </c>
      <c r="K30" s="17">
        <f>(K28/20)+(K29/(20*10))</f>
        <v>6.4654999999999996</v>
      </c>
      <c r="L30" s="17">
        <f>(L28/10)+(L29/(10*10))</f>
        <v>9.4849999999999994</v>
      </c>
      <c r="M30" s="17">
        <f>(M28/24)+(M29/(24*10))</f>
        <v>5.5845833333333328</v>
      </c>
      <c r="N30" s="41"/>
      <c r="O30" s="41"/>
      <c r="P30" s="41"/>
      <c r="Q30" s="41"/>
      <c r="R30" s="41"/>
      <c r="S30" s="41"/>
      <c r="T30" s="41"/>
      <c r="U30" s="41"/>
      <c r="V30" s="41"/>
    </row>
    <row r="31" spans="1:22" x14ac:dyDescent="0.25">
      <c r="A31" s="32"/>
      <c r="B31" s="16" t="s">
        <v>6</v>
      </c>
      <c r="C31" s="17">
        <f>C29/(20*10)</f>
        <v>0.28899999999999998</v>
      </c>
      <c r="D31" s="17">
        <f>D29/(20*10)</f>
        <v>0.42149999999999999</v>
      </c>
      <c r="E31" s="17">
        <f>E29/(10*10)</f>
        <v>0.63</v>
      </c>
      <c r="F31" s="17">
        <f>F29/(24*10)</f>
        <v>0.40416666666666667</v>
      </c>
      <c r="H31" s="32"/>
      <c r="I31" s="16" t="s">
        <v>6</v>
      </c>
      <c r="J31" s="17">
        <f>J29/(20*10)</f>
        <v>0.10150000000000001</v>
      </c>
      <c r="K31" s="17">
        <f>K29/(20*10)</f>
        <v>8.5500000000000007E-2</v>
      </c>
      <c r="L31" s="17">
        <f>L29/(10*10)</f>
        <v>0.17499999999999999</v>
      </c>
      <c r="M31" s="17">
        <f>M29/(24*10)</f>
        <v>7.6249999999999998E-2</v>
      </c>
      <c r="N31" s="41"/>
      <c r="O31" s="41"/>
      <c r="P31" s="41"/>
      <c r="Q31" s="41"/>
      <c r="R31" s="41"/>
      <c r="S31" s="41"/>
      <c r="T31" s="41"/>
      <c r="U31" s="41"/>
      <c r="V31" s="41"/>
    </row>
    <row r="32" spans="1:22" x14ac:dyDescent="0.25">
      <c r="N32" s="41"/>
      <c r="O32" s="41"/>
      <c r="P32" s="41"/>
      <c r="Q32" s="41"/>
      <c r="R32" s="41"/>
      <c r="S32" s="41"/>
      <c r="T32" s="41"/>
      <c r="U32" s="41"/>
      <c r="V32" s="41"/>
    </row>
    <row r="33" spans="2:22" x14ac:dyDescent="0.25">
      <c r="B33" s="37" t="s">
        <v>3</v>
      </c>
      <c r="C33" s="3">
        <f>+AVERAGE(C4,C16,C12,C8,C20,C24,C28)</f>
        <v>126.5</v>
      </c>
      <c r="D33" s="3">
        <f>+AVERAGE(D4,D16,D12,D8,D20,D24,D28)</f>
        <v>145.08571428571429</v>
      </c>
      <c r="E33" s="3">
        <f>+AVERAGE(E4,E16,E12,E8,E20,E24,E28)</f>
        <v>121.15714285714286</v>
      </c>
      <c r="F33" s="3">
        <f>+AVERAGE(F4,F16,F12,F8,F20,F24,F28)</f>
        <v>165.17142857142858</v>
      </c>
      <c r="I33" s="37" t="s">
        <v>3</v>
      </c>
      <c r="J33" s="3">
        <f>+AVERAGE(J4,J16,J12,J8,J20,J24,J28)</f>
        <v>126.5</v>
      </c>
      <c r="K33" s="3">
        <f>+AVERAGE(K4,K16,K12,K8,K20,K24,K28)</f>
        <v>145.08571428571429</v>
      </c>
      <c r="L33" s="3">
        <f>+AVERAGE(L4,L16,L12,L8,L20,L24,L28)</f>
        <v>121.15714285714286</v>
      </c>
      <c r="M33" s="3">
        <f>+AVERAGE(M4,M16,M12,M8,M20,M24,M28)</f>
        <v>165.17142857142858</v>
      </c>
      <c r="N33" s="41"/>
      <c r="O33" s="41"/>
      <c r="P33" s="41"/>
      <c r="Q33" s="41"/>
      <c r="R33" s="41"/>
      <c r="S33" s="41"/>
      <c r="T33" s="41"/>
      <c r="U33" s="41"/>
      <c r="V33" s="41"/>
    </row>
    <row r="34" spans="2:22" x14ac:dyDescent="0.25">
      <c r="B34" s="37"/>
      <c r="C34" s="2">
        <f>STDEV(C4,C8,C16,C20,C24,C28)</f>
        <v>17.556812542903842</v>
      </c>
      <c r="D34" s="2">
        <f>STDEV(D4,D8,D16,D20,D24,D28)</f>
        <v>34.002352859765509</v>
      </c>
      <c r="E34" s="2">
        <f>STDEV(E4,E8,E16,E20,E24,E28)</f>
        <v>29.264569021258396</v>
      </c>
      <c r="F34" s="2">
        <f>STDEV(F4,F8,F16,F20,F24,F28)</f>
        <v>38.869096550687473</v>
      </c>
      <c r="I34" s="37"/>
      <c r="J34" s="2">
        <f>STDEV(J4,J8,J16,J20,J24,J28)</f>
        <v>17.556812542903842</v>
      </c>
      <c r="K34" s="2">
        <f>STDEV(K4,K8,K16,K20,K24,K28)</f>
        <v>34.002352859765509</v>
      </c>
      <c r="L34" s="2">
        <f>STDEV(L4,L8,L16,L20,L24,L28)</f>
        <v>29.264569021258396</v>
      </c>
      <c r="M34" s="2">
        <f>STDEV(M4,M8,M16,M20,M24,M28)</f>
        <v>38.869096550687473</v>
      </c>
      <c r="N34" s="41"/>
      <c r="O34" s="41"/>
      <c r="P34" s="41"/>
      <c r="Q34" s="41"/>
      <c r="R34" s="41"/>
      <c r="S34" s="41"/>
      <c r="T34" s="41"/>
      <c r="U34" s="41"/>
      <c r="V34" s="41"/>
    </row>
    <row r="35" spans="2:22" x14ac:dyDescent="0.25">
      <c r="B35" s="37"/>
      <c r="C35" s="2">
        <f>C34/SQRT(COUNTA(C4,C8,C12,C16,C25,C28))</f>
        <v>7.1675387066350016</v>
      </c>
      <c r="D35" s="2">
        <f>D34/SQRT(COUNTA(D4,D8,D12,D16,D25,D28))</f>
        <v>13.881402426748314</v>
      </c>
      <c r="E35" s="2">
        <f>E34/SQRT(COUNTA(E4,E8,E12,E16,E25,E28))</f>
        <v>11.947210274090466</v>
      </c>
      <c r="F35" s="2">
        <f>F34/SQRT(COUNTA(F4,F8,F12,F16,F25,F28))</f>
        <v>15.868242218692997</v>
      </c>
      <c r="I35" s="37"/>
      <c r="J35" s="2">
        <f>J34/SQRT(COUNTA(J4,J8,J12,J16,J25,J28))</f>
        <v>7.1675387066350016</v>
      </c>
      <c r="K35" s="2">
        <f>K34/SQRT(COUNTA(K4,K8,K12,K16,K25,K28))</f>
        <v>13.881402426748314</v>
      </c>
      <c r="L35" s="2">
        <f>L34/SQRT(COUNTA(L4,L8,L12,L16,L25,L28))</f>
        <v>11.947210274090466</v>
      </c>
      <c r="M35" s="2">
        <f>M34/SQRT(COUNTA(M4,M8,M12,M16,M25,M28))</f>
        <v>15.868242218692997</v>
      </c>
      <c r="N35" s="41"/>
      <c r="O35" s="42"/>
      <c r="P35" s="42"/>
      <c r="Q35" s="42"/>
      <c r="R35" s="42"/>
      <c r="S35" s="41"/>
      <c r="T35" s="41"/>
      <c r="U35" s="41"/>
      <c r="V35" s="41"/>
    </row>
    <row r="36" spans="2:22" x14ac:dyDescent="0.25">
      <c r="B36" s="37" t="s">
        <v>4</v>
      </c>
      <c r="C36" s="3">
        <f>+AVERAGE(C5,C17,C9,C13,C21,C25,C29)</f>
        <v>81.257142857142853</v>
      </c>
      <c r="D36" s="3">
        <f>+AVERAGE(D5,D17,D9,D13,D21,D25,D29)</f>
        <v>98.328571428571422</v>
      </c>
      <c r="E36" s="3">
        <f>+AVERAGE(E5,E17,E9,E13,E21,E25,E29)</f>
        <v>85.285714285714292</v>
      </c>
      <c r="F36" s="3">
        <f>+AVERAGE(F5,F17,F9,F13,F21,F25,F29)</f>
        <v>110.14285714285714</v>
      </c>
      <c r="G36" s="7"/>
      <c r="I36" s="37" t="s">
        <v>4</v>
      </c>
      <c r="J36" s="3">
        <f>+AVERAGE(J5,J17,J9,J13,J21,J25,J29)</f>
        <v>17.328571428571429</v>
      </c>
      <c r="K36" s="3">
        <f>+AVERAGE(K5,K17,K9,K13,K21,K25,K29)</f>
        <v>18.014285714285712</v>
      </c>
      <c r="L36" s="3">
        <f>+AVERAGE(L5,L17,L9,L13,L21,L25,L29)</f>
        <v>18.642857142857142</v>
      </c>
      <c r="M36" s="3">
        <f>+AVERAGE(M5,M17,M9,M13,M21,M25,M29)</f>
        <v>19.042857142857144</v>
      </c>
      <c r="N36" s="41"/>
      <c r="O36" s="41"/>
      <c r="P36" s="41"/>
      <c r="Q36" s="41"/>
      <c r="R36" s="41"/>
      <c r="S36" s="41"/>
      <c r="T36" s="41"/>
      <c r="U36" s="41"/>
      <c r="V36" s="41"/>
    </row>
    <row r="37" spans="2:22" x14ac:dyDescent="0.25">
      <c r="B37" s="37"/>
      <c r="C37" s="2">
        <f>STDEV(C5,C9,C17,C13,C21,C25,C29)</f>
        <v>21.528187502501421</v>
      </c>
      <c r="D37" s="2">
        <f>STDEV(D5,D9,D17,D13,D21,D25,D29)</f>
        <v>17.883578527587307</v>
      </c>
      <c r="E37" s="2">
        <f>STDEV(E5,E9,E17,E13,E21,E25,E29)</f>
        <v>21.116457134300774</v>
      </c>
      <c r="F37" s="2">
        <f>STDEV(F5,F9,F17,F13,F21,F25,F29)</f>
        <v>27.107370285764059</v>
      </c>
      <c r="G37" s="46"/>
      <c r="I37" s="37"/>
      <c r="J37" s="2">
        <f>STDEV(J5,J9,J17,J13,J21,J25,J29)</f>
        <v>2.2035685343810636</v>
      </c>
      <c r="K37" s="2">
        <f>STDEV(K5,K9,K17,K13,K21,K25,K29)</f>
        <v>3.0498243509140877</v>
      </c>
      <c r="L37" s="2">
        <f>STDEV(L5,L9,L17,L13,L21,L25,L29)</f>
        <v>2.4616100035391018</v>
      </c>
      <c r="M37" s="2">
        <f>STDEV(M5,M9,M17,M13,M21,M25,M29)</f>
        <v>2.4316367209879473</v>
      </c>
      <c r="N37" s="41"/>
      <c r="O37" s="41"/>
      <c r="P37" s="41"/>
      <c r="Q37" s="41"/>
      <c r="R37" s="41"/>
      <c r="S37" s="41"/>
      <c r="T37" s="41"/>
      <c r="U37" s="41"/>
      <c r="V37" s="41"/>
    </row>
    <row r="38" spans="2:22" x14ac:dyDescent="0.25">
      <c r="B38" s="37"/>
      <c r="C38" s="2">
        <f>C37/SQRT(COUNTA(C5,C9,C17,C13,C21,C25,C29))</f>
        <v>8.1368900442267815</v>
      </c>
      <c r="D38" s="2">
        <f>D37/SQRT(COUNTA(D5,D9,D17,D13,D21,D25,D29))</f>
        <v>6.7593573336986683</v>
      </c>
      <c r="E38" s="2">
        <f>E37/SQRT(COUNTA(E5,E9,E17,E13,E21,E25,E29))</f>
        <v>7.9812705925879284</v>
      </c>
      <c r="F38" s="2">
        <f>F37/SQRT(COUNTA(F5,F9,F17,F13,F21,F25,F29))</f>
        <v>10.245622924724797</v>
      </c>
      <c r="G38" s="7"/>
      <c r="H38" s="41"/>
      <c r="I38" s="37"/>
      <c r="J38" s="2">
        <f>J37/SQRT(COUNTA(J5,J9,J17,J13,J21,J25,J29))</f>
        <v>0.8328706198370539</v>
      </c>
      <c r="K38" s="2">
        <f>K37/SQRT(COUNTA(K5,K9,K17,K13,K21,K25,K29))</f>
        <v>1.1527252535639516</v>
      </c>
      <c r="L38" s="2">
        <f>L37/SQRT(COUNTA(L5,L9,L17,L13,L21,L25,L29))</f>
        <v>0.93040112774189854</v>
      </c>
      <c r="M38" s="2">
        <f>M37/SQRT(COUNTA(M5,M9,M17,M13,M21,M25,M29))</f>
        <v>0.9190722917980948</v>
      </c>
      <c r="N38" s="41"/>
      <c r="O38" s="41"/>
      <c r="P38" s="41"/>
      <c r="Q38" s="41"/>
      <c r="R38" s="41"/>
      <c r="S38" s="41"/>
      <c r="T38" s="41"/>
      <c r="U38" s="41"/>
      <c r="V38" s="41"/>
    </row>
    <row r="39" spans="2:22" x14ac:dyDescent="0.25">
      <c r="B39" s="37" t="s">
        <v>5</v>
      </c>
      <c r="C39" s="3">
        <f>C33+C36</f>
        <v>207.75714285714287</v>
      </c>
      <c r="D39" s="3">
        <f>D33+D36</f>
        <v>243.41428571428571</v>
      </c>
      <c r="E39" s="3">
        <f>E33+E36</f>
        <v>206.44285714285715</v>
      </c>
      <c r="F39" s="3">
        <f>F33+F36</f>
        <v>275.31428571428569</v>
      </c>
      <c r="G39" s="7"/>
      <c r="I39" s="37" t="s">
        <v>5</v>
      </c>
      <c r="J39" s="3">
        <f>J33+J36</f>
        <v>143.82857142857142</v>
      </c>
      <c r="K39" s="3">
        <f>K33+K36</f>
        <v>163.1</v>
      </c>
      <c r="L39" s="3">
        <f>L33+L36</f>
        <v>139.80000000000001</v>
      </c>
      <c r="M39" s="3">
        <f>M33+M36</f>
        <v>184.21428571428572</v>
      </c>
      <c r="N39" s="41"/>
      <c r="O39" s="41"/>
      <c r="P39" s="41"/>
      <c r="Q39" s="41"/>
      <c r="R39" s="41"/>
      <c r="S39" s="41"/>
      <c r="T39" s="41"/>
      <c r="U39" s="41"/>
      <c r="V39" s="41"/>
    </row>
    <row r="40" spans="2:22" x14ac:dyDescent="0.25">
      <c r="B40" s="37"/>
      <c r="C40" s="5">
        <f>STDEV((C4+C5),(C8+C9),(C12+C13),(C16+C17),(C20+C21),(C24+C25),(C28+C29))</f>
        <v>34.329475049042841</v>
      </c>
      <c r="D40" s="5">
        <f>STDEV((D4+D5),(D8+D9),(D12+D13),(D16+D17),(D20+D21),(D24+D25),(D28+D29))</f>
        <v>42.712231993946965</v>
      </c>
      <c r="E40" s="5">
        <f>STDEV((E4+E5),(E8+E9),(E12+E13),(E16+E17),(E20+E21),(E24+E25),(E28+E29))</f>
        <v>36.913496047871135</v>
      </c>
      <c r="F40" s="5">
        <f>STDEV((F4+F5),(F8+F9),(F12+F13),(F16+F17),(F20+F21),(F24+F25),(F28+F29))</f>
        <v>55.986528991994348</v>
      </c>
      <c r="G40" s="46"/>
      <c r="I40" s="37"/>
      <c r="J40" s="5">
        <f>STDEV((J4+J5),(J8+J9),(J12+J13),(J16+J17),(J20+J21),(J24+J25),(J28+J29))</f>
        <v>15.87678748841801</v>
      </c>
      <c r="K40" s="5">
        <f>STDEV((K4+K5),(K8+K9),(K12+K13),(K16+K17),(K20+K21),(K24+K25),(K28+K29))</f>
        <v>37.766431302591059</v>
      </c>
      <c r="L40" s="5">
        <f>STDEV((L4+L5),(L8+L9),(L12+L13),(L16+L17),(L20+L21),(L24+L25),(L28+L29))</f>
        <v>31.219865470562134</v>
      </c>
      <c r="M40" s="5">
        <f>STDEV((M4+M5),(M8+M9),(M12+M13),(M16+M17),(M20+M21),(M24+M25),(M28+M29))</f>
        <v>36.219075479247536</v>
      </c>
      <c r="N40" s="41"/>
      <c r="O40" s="41"/>
      <c r="P40" s="41"/>
      <c r="Q40" s="41"/>
      <c r="R40" s="41"/>
      <c r="S40" s="41"/>
      <c r="T40" s="41"/>
      <c r="U40" s="41"/>
      <c r="V40" s="41"/>
    </row>
    <row r="41" spans="2:22" x14ac:dyDescent="0.25">
      <c r="B41" s="37"/>
      <c r="C41" s="5">
        <f>C40/SQRT(7)</f>
        <v>12.975321945594892</v>
      </c>
      <c r="D41" s="5">
        <f>D40/SQRT(7)</f>
        <v>16.143706256640019</v>
      </c>
      <c r="E41" s="5">
        <f>E40/SQRT(7)</f>
        <v>13.951990080661805</v>
      </c>
      <c r="F41" s="5">
        <f>F40/SQRT(7)</f>
        <v>21.160918926074963</v>
      </c>
      <c r="G41" s="7"/>
      <c r="I41" s="37"/>
      <c r="J41" s="5">
        <f>J40/SQRT(7)</f>
        <v>6.0008616161394057</v>
      </c>
      <c r="K41" s="5">
        <f>K40/SQRT(7)</f>
        <v>14.274369304723011</v>
      </c>
      <c r="L41" s="5">
        <f>L40/SQRT(7)</f>
        <v>11.799999999999986</v>
      </c>
      <c r="M41" s="5">
        <f>M40/SQRT(7)</f>
        <v>13.689523776395218</v>
      </c>
      <c r="N41" s="41"/>
      <c r="O41" s="41"/>
      <c r="P41" s="41"/>
      <c r="Q41" s="41"/>
      <c r="R41" s="41"/>
      <c r="S41" s="41"/>
      <c r="T41" s="41"/>
      <c r="U41" s="41"/>
      <c r="V41" s="41"/>
    </row>
    <row r="42" spans="2:22" x14ac:dyDescent="0.25">
      <c r="B42" s="33" t="s">
        <v>7</v>
      </c>
      <c r="C42" s="19">
        <f>+AVERAGE(C6,C18,C14,C10,C22,C26,C30)</f>
        <v>6.7312857142857139</v>
      </c>
      <c r="D42" s="19">
        <f>+AVERAGE(D6,D18,D14,D10,D22,D26,D30)</f>
        <v>7.7459285714285713</v>
      </c>
      <c r="E42" s="19">
        <f>+AVERAGE(E6,E18,E14,E10,E22,E26,E30)</f>
        <v>12.968571428571428</v>
      </c>
      <c r="F42" s="19">
        <f>+AVERAGE(F6,F18,F14,F10,F22,F26,F30)</f>
        <v>7.3410714285714294</v>
      </c>
      <c r="G42" s="47"/>
      <c r="I42" s="36" t="s">
        <v>7</v>
      </c>
      <c r="J42" s="19">
        <f>+AVERAGE(J6,J18,J14,J10,J22,J26,J30)</f>
        <v>6.4116428571428576</v>
      </c>
      <c r="K42" s="19">
        <f>+AVERAGE(K6,K18,K14,K10,K22,K26,K30)</f>
        <v>7.3443571428571426</v>
      </c>
      <c r="L42" s="19">
        <f>+AVERAGE(L6,L18,L14,L10,L22,L26,L30)</f>
        <v>12.302142857142858</v>
      </c>
      <c r="M42" s="19">
        <f>+AVERAGE(M6,M18,M14,M10,M22,M26,M30)</f>
        <v>6.9614880952380949</v>
      </c>
      <c r="N42" s="41"/>
      <c r="O42" s="41"/>
      <c r="P42" s="41"/>
      <c r="Q42" s="41"/>
      <c r="R42" s="41"/>
      <c r="S42" s="41"/>
      <c r="T42" s="41"/>
      <c r="U42" s="41"/>
      <c r="V42" s="41"/>
    </row>
    <row r="43" spans="2:22" x14ac:dyDescent="0.25">
      <c r="B43" s="34"/>
      <c r="C43" s="20">
        <f>STDEV(C6,C18,C14,C10,C22,C26,C30)</f>
        <v>0.9275163456395682</v>
      </c>
      <c r="D43" s="20">
        <f>STDEV(D6,D18,D14,D10,D22,D26,D30)</f>
        <v>1.9944020078829761</v>
      </c>
      <c r="E43" s="20">
        <f>STDEV(E6,E18,E14,E10,E22,E26,E30)</f>
        <v>3.0702031885605909</v>
      </c>
      <c r="F43" s="20">
        <f>STDEV(F6,F18,F14,F10,F22,F26,F30)</f>
        <v>1.5602825535220823</v>
      </c>
      <c r="G43" s="7"/>
      <c r="I43" s="36"/>
      <c r="J43" s="20">
        <f>STDEV(J6,J18,J14,J10,J22,J26,J30)</f>
        <v>0.8554899529064024</v>
      </c>
      <c r="K43" s="20">
        <f>STDEV(K6,K18,K14,K10,K22,K26,K30)</f>
        <v>1.9869571525804202</v>
      </c>
      <c r="L43" s="20">
        <f>STDEV(L6,L18,L14,L10,L22,L26,L30)</f>
        <v>3.0714950989472745</v>
      </c>
      <c r="M43" s="20">
        <f>STDEV(M6,M18,M14,M10,M22,M26,M30)</f>
        <v>1.4939665281066961</v>
      </c>
      <c r="N43" s="42"/>
      <c r="O43" s="41"/>
      <c r="P43" s="41"/>
      <c r="Q43" s="41"/>
      <c r="R43" s="41"/>
      <c r="S43" s="41"/>
      <c r="T43" s="41"/>
      <c r="U43" s="41"/>
      <c r="V43" s="41"/>
    </row>
    <row r="44" spans="2:22" x14ac:dyDescent="0.25">
      <c r="B44" s="35"/>
      <c r="C44" s="20">
        <f>C43/SQRT(7)</f>
        <v>0.35056822678710364</v>
      </c>
      <c r="D44" s="20">
        <f>D43/SQRT(6)</f>
        <v>0.81421121021592091</v>
      </c>
      <c r="E44" s="20">
        <f>E43/SQRT(6)</f>
        <v>1.2534052031065626</v>
      </c>
      <c r="F44" s="20">
        <f>F43/SQRT(6)</f>
        <v>0.636982685115981</v>
      </c>
      <c r="G44" s="7"/>
      <c r="I44" s="36"/>
      <c r="J44" s="20">
        <f>J43/SQRT(7)</f>
        <v>0.32334480921495701</v>
      </c>
      <c r="K44" s="20">
        <f>K43/SQRT(6)</f>
        <v>0.81117186076590164</v>
      </c>
      <c r="L44" s="20">
        <f>L43/SQRT(6)</f>
        <v>1.2539326233133588</v>
      </c>
      <c r="M44" s="20">
        <f>M43/SQRT(6)</f>
        <v>0.60990928110979148</v>
      </c>
      <c r="N44" s="41"/>
      <c r="O44" s="41"/>
      <c r="P44" s="41"/>
      <c r="Q44" s="41"/>
      <c r="R44" s="41"/>
      <c r="S44" s="41"/>
      <c r="T44" s="41"/>
      <c r="U44" s="41"/>
      <c r="V44" s="41"/>
    </row>
    <row r="45" spans="2:22" x14ac:dyDescent="0.25">
      <c r="B45" s="36" t="s">
        <v>6</v>
      </c>
      <c r="C45" s="19">
        <f>+AVERAGE(C7,C19,C15,C11,C23,C27,C31)</f>
        <v>0.40628571428571442</v>
      </c>
      <c r="D45" s="19">
        <f>+AVERAGE(D7,D19,D15,D11,D23,D27,D31)</f>
        <v>0.49164285714285716</v>
      </c>
      <c r="E45" s="19">
        <f>+AVERAGE(E7,E19,E15,E11,E23,E27,E31)</f>
        <v>0.85285714285714287</v>
      </c>
      <c r="F45" s="19">
        <f>+AVERAGE(F7,F19,F15,F11,F23,F27,F31)</f>
        <v>0.45892857142857141</v>
      </c>
      <c r="G45" s="7"/>
      <c r="I45" s="36" t="s">
        <v>6</v>
      </c>
      <c r="J45" s="19">
        <f>+AVERAGE(J7,J19,J15,J11,J23,J27,J31)</f>
        <v>8.6642857142857146E-2</v>
      </c>
      <c r="K45" s="19">
        <f>+AVERAGE(K7,K19,K15,K11,K23,K27,K31)</f>
        <v>9.007142857142858E-2</v>
      </c>
      <c r="L45" s="19">
        <f>+AVERAGE(L7,L19,L15,L11,L23,L27,L31)</f>
        <v>0.18642857142857144</v>
      </c>
      <c r="M45" s="19">
        <f>+AVERAGE(M7,M19,M15,M11,M23,M27,M31)</f>
        <v>7.9345238095238094E-2</v>
      </c>
      <c r="N45" s="41"/>
      <c r="O45" s="41"/>
      <c r="P45" s="41"/>
      <c r="Q45" s="41"/>
      <c r="R45" s="41"/>
      <c r="S45" s="41"/>
      <c r="T45" s="41"/>
      <c r="U45" s="41"/>
      <c r="V45" s="41"/>
    </row>
    <row r="46" spans="2:22" x14ac:dyDescent="0.25">
      <c r="B46" s="36"/>
      <c r="C46" s="20">
        <f>STDEV(C7,C19,C15,C11,C23,C27,C31)</f>
        <v>0.10764093751250653</v>
      </c>
      <c r="D46" s="20">
        <f>STDEV(D7,D19,D15,D11,D23,D27,D31)</f>
        <v>8.9417892637936175E-2</v>
      </c>
      <c r="E46" s="20">
        <f>STDEV(E7,E19,E15,E11,E23,E27,E31)</f>
        <v>0.21116457134300795</v>
      </c>
      <c r="F46" s="20">
        <f>STDEV(F7,F19,F15,F11,F23,F27,F31)</f>
        <v>0.11294737619068355</v>
      </c>
      <c r="G46" s="7"/>
      <c r="I46" s="36"/>
      <c r="J46" s="20">
        <f>STDEV(J7,J19,J15,J11,J23,J27,J31)</f>
        <v>1.1017842671905231E-2</v>
      </c>
      <c r="K46" s="20">
        <f>STDEV(K7,K19,K15,K11,K23,K27,K31)</f>
        <v>1.5249121754570461E-2</v>
      </c>
      <c r="L46" s="20">
        <f>STDEV(L7,L19,L15,L11,L23,L27,L31)</f>
        <v>2.4616100035390841E-2</v>
      </c>
      <c r="M46" s="20">
        <f>STDEV(M7,M19,M15,M11,M23,M27,M31)</f>
        <v>1.0131819670783202E-2</v>
      </c>
      <c r="N46" s="41"/>
      <c r="O46" s="41"/>
      <c r="P46" s="41"/>
      <c r="Q46" s="41"/>
      <c r="R46" s="41"/>
      <c r="S46" s="41"/>
      <c r="T46" s="41"/>
      <c r="U46" s="41"/>
      <c r="V46" s="41"/>
    </row>
    <row r="47" spans="2:22" x14ac:dyDescent="0.25">
      <c r="B47" s="36"/>
      <c r="C47" s="20">
        <f>C46/SQRT(7)</f>
        <v>4.0684450221133685E-2</v>
      </c>
      <c r="D47" s="20">
        <f>D46/SQRT(7)</f>
        <v>3.3796786668493201E-2</v>
      </c>
      <c r="E47" s="20">
        <f>E46/SQRT(7)</f>
        <v>7.9812705925879357E-2</v>
      </c>
      <c r="F47" s="20">
        <f>F46/SQRT(7)</f>
        <v>4.2690095519686645E-2</v>
      </c>
      <c r="G47" s="7"/>
      <c r="I47" s="36"/>
      <c r="J47" s="20">
        <f>J46/SQRT(7)</f>
        <v>4.1643530991852364E-3</v>
      </c>
      <c r="K47" s="20">
        <f>K46/SQRT(7)</f>
        <v>5.7636262678197664E-3</v>
      </c>
      <c r="L47" s="20">
        <f>L46/SQRT(7)</f>
        <v>9.3040112774189186E-3</v>
      </c>
      <c r="M47" s="20">
        <f>M46/SQRT(7)</f>
        <v>3.8294678824920946E-3</v>
      </c>
      <c r="N47" s="41"/>
      <c r="O47" s="41"/>
      <c r="P47" s="41"/>
      <c r="Q47" s="41"/>
      <c r="R47" s="41"/>
      <c r="S47" s="41"/>
      <c r="T47" s="41"/>
      <c r="U47" s="41"/>
      <c r="V47" s="41"/>
    </row>
    <row r="48" spans="2:22" x14ac:dyDescent="0.25">
      <c r="C48" s="1"/>
      <c r="D48" s="1"/>
      <c r="E48" s="1"/>
      <c r="F48" s="1"/>
      <c r="N48" s="41"/>
      <c r="O48" s="41"/>
      <c r="P48" s="41"/>
      <c r="Q48" s="41"/>
      <c r="R48" s="41"/>
      <c r="S48" s="41"/>
      <c r="T48" s="41"/>
      <c r="U48" s="41"/>
      <c r="V48" s="41"/>
    </row>
    <row r="49" spans="7:22" x14ac:dyDescent="0.25">
      <c r="N49" s="41"/>
      <c r="O49" s="41"/>
      <c r="P49" s="41"/>
      <c r="Q49" s="41"/>
      <c r="R49" s="41"/>
      <c r="S49" s="41"/>
      <c r="T49" s="41"/>
      <c r="U49" s="41"/>
      <c r="V49" s="41"/>
    </row>
    <row r="50" spans="7:22" x14ac:dyDescent="0.25">
      <c r="N50" s="41"/>
      <c r="V50" s="41"/>
    </row>
    <row r="51" spans="7:22" x14ac:dyDescent="0.25">
      <c r="N51" s="41"/>
      <c r="V51" s="41"/>
    </row>
    <row r="52" spans="7:22" x14ac:dyDescent="0.25">
      <c r="G52" s="4"/>
    </row>
    <row r="55" spans="7:22" x14ac:dyDescent="0.25">
      <c r="G55" s="6"/>
    </row>
    <row r="56" spans="7:22" x14ac:dyDescent="0.25">
      <c r="G56" s="6"/>
    </row>
    <row r="57" spans="7:22" x14ac:dyDescent="0.25">
      <c r="G57" s="7"/>
    </row>
    <row r="58" spans="7:22" x14ac:dyDescent="0.25">
      <c r="G58" s="7"/>
    </row>
    <row r="59" spans="7:22" x14ac:dyDescent="0.25">
      <c r="G59" s="29"/>
    </row>
    <row r="60" spans="7:22" x14ac:dyDescent="0.25">
      <c r="G60" s="29"/>
    </row>
    <row r="61" spans="7:22" x14ac:dyDescent="0.25">
      <c r="G61" s="29"/>
    </row>
    <row r="65" spans="7:16" x14ac:dyDescent="0.25">
      <c r="I65" s="28"/>
      <c r="J65" s="28"/>
      <c r="K65" s="28"/>
      <c r="L65" s="28"/>
      <c r="M65" s="28"/>
    </row>
    <row r="66" spans="7:16" x14ac:dyDescent="0.25">
      <c r="H66" s="41"/>
      <c r="I66" s="41"/>
      <c r="J66" s="41"/>
      <c r="K66" s="41"/>
      <c r="L66" s="41"/>
      <c r="M66" s="41"/>
    </row>
    <row r="67" spans="7:16" x14ac:dyDescent="0.25">
      <c r="H67" s="41"/>
      <c r="I67" s="41"/>
      <c r="J67" s="41"/>
      <c r="K67" s="41"/>
      <c r="L67" s="41"/>
      <c r="M67" s="41"/>
    </row>
    <row r="68" spans="7:16" x14ac:dyDescent="0.25">
      <c r="H68" s="42"/>
      <c r="I68" s="42"/>
      <c r="J68" s="42"/>
      <c r="K68" s="42"/>
      <c r="L68" s="41"/>
      <c r="M68" s="41"/>
      <c r="O68" s="41"/>
      <c r="P68" s="41"/>
    </row>
    <row r="69" spans="7:16" x14ac:dyDescent="0.25">
      <c r="H69" s="43"/>
      <c r="I69" s="43"/>
      <c r="J69" s="43"/>
      <c r="K69" s="43"/>
      <c r="L69" s="41"/>
      <c r="M69" s="41"/>
      <c r="O69" s="41"/>
      <c r="P69" s="41"/>
    </row>
    <row r="70" spans="7:16" x14ac:dyDescent="0.25">
      <c r="G70" s="7"/>
      <c r="H70" s="43"/>
      <c r="I70" s="43"/>
      <c r="J70" s="43"/>
      <c r="K70" s="43"/>
      <c r="L70" s="41"/>
      <c r="M70" s="41"/>
      <c r="N70" s="41"/>
      <c r="O70" s="41"/>
      <c r="P70" s="41"/>
    </row>
    <row r="71" spans="7:16" x14ac:dyDescent="0.25">
      <c r="G71" s="7"/>
      <c r="H71" s="41"/>
      <c r="I71" s="41"/>
      <c r="J71" s="41"/>
      <c r="K71" s="41"/>
      <c r="L71" s="41"/>
      <c r="M71" s="41"/>
      <c r="N71" s="41"/>
      <c r="O71" s="41"/>
      <c r="P71" s="41"/>
    </row>
    <row r="72" spans="7:16" x14ac:dyDescent="0.25">
      <c r="G72" s="10"/>
      <c r="H72" s="41"/>
      <c r="I72" s="41"/>
      <c r="J72" s="41"/>
      <c r="K72" s="41"/>
      <c r="L72" s="41"/>
      <c r="M72" s="41"/>
      <c r="N72" s="41"/>
      <c r="O72" s="41"/>
      <c r="P72" s="41"/>
    </row>
    <row r="73" spans="7:16" x14ac:dyDescent="0.25">
      <c r="G73" s="7"/>
      <c r="H73" s="41"/>
      <c r="I73" s="41"/>
      <c r="J73" s="41"/>
      <c r="K73" s="41"/>
      <c r="L73" s="41"/>
      <c r="M73" s="41"/>
      <c r="N73" s="41"/>
      <c r="O73" s="41"/>
      <c r="P73" s="41"/>
    </row>
    <row r="74" spans="7:16" x14ac:dyDescent="0.25">
      <c r="G74" s="7"/>
      <c r="H74" s="41"/>
      <c r="I74" s="41"/>
      <c r="J74" s="41"/>
      <c r="K74" s="41"/>
      <c r="L74" s="41"/>
      <c r="M74" s="41"/>
      <c r="N74" s="41"/>
      <c r="O74" s="41"/>
      <c r="P74" s="41"/>
    </row>
    <row r="75" spans="7:16" x14ac:dyDescent="0.25">
      <c r="G75" s="44"/>
      <c r="H75" s="25"/>
      <c r="I75" s="25"/>
      <c r="J75" s="25"/>
      <c r="K75" s="25"/>
      <c r="L75" s="25"/>
      <c r="M75" s="25"/>
      <c r="N75" s="41"/>
      <c r="O75" s="41"/>
      <c r="P75" s="41"/>
    </row>
    <row r="76" spans="7:16" x14ac:dyDescent="0.25">
      <c r="G76" s="44"/>
      <c r="H76" s="25"/>
      <c r="I76" s="25"/>
      <c r="J76" s="25"/>
      <c r="K76" s="25"/>
      <c r="L76" s="25"/>
      <c r="M76" s="25"/>
      <c r="N76" s="41"/>
      <c r="O76" s="41"/>
      <c r="P76" s="41"/>
    </row>
    <row r="77" spans="7:16" x14ac:dyDescent="0.25">
      <c r="G77" s="45"/>
      <c r="H77" s="25"/>
      <c r="I77" s="25"/>
      <c r="J77" s="25"/>
      <c r="K77" s="25"/>
      <c r="L77" s="25"/>
      <c r="M77" s="25"/>
      <c r="N77" s="41"/>
      <c r="O77" s="25"/>
      <c r="P77" s="25"/>
    </row>
    <row r="78" spans="7:16" x14ac:dyDescent="0.25">
      <c r="G78" s="7"/>
      <c r="H78" s="25"/>
      <c r="I78" s="25"/>
      <c r="J78" s="25"/>
      <c r="K78" s="25"/>
      <c r="L78" s="25"/>
      <c r="M78" s="25"/>
      <c r="N78" s="41"/>
      <c r="O78" s="25"/>
      <c r="P78" s="25"/>
    </row>
    <row r="79" spans="7:16" x14ac:dyDescent="0.25">
      <c r="N79" s="25"/>
      <c r="O79" s="25"/>
      <c r="P79" s="25"/>
    </row>
    <row r="80" spans="7:16" x14ac:dyDescent="0.25">
      <c r="N80" s="25"/>
      <c r="O80" s="25"/>
      <c r="P80" s="25"/>
    </row>
    <row r="81" spans="9:14" x14ac:dyDescent="0.25">
      <c r="I81" s="29"/>
      <c r="N81" s="25"/>
    </row>
    <row r="82" spans="9:14" x14ac:dyDescent="0.25">
      <c r="N82" s="25"/>
    </row>
  </sheetData>
  <mergeCells count="36">
    <mergeCell ref="P19:P21"/>
    <mergeCell ref="P22:P24"/>
    <mergeCell ref="O4:O5"/>
    <mergeCell ref="O6:O7"/>
    <mergeCell ref="O8:O9"/>
    <mergeCell ref="O10:O11"/>
    <mergeCell ref="O12:O13"/>
    <mergeCell ref="O14:O15"/>
    <mergeCell ref="O16:O17"/>
    <mergeCell ref="A20:A23"/>
    <mergeCell ref="B45:B47"/>
    <mergeCell ref="B42:B44"/>
    <mergeCell ref="B2:F2"/>
    <mergeCell ref="P2:T2"/>
    <mergeCell ref="B33:B35"/>
    <mergeCell ref="B36:B38"/>
    <mergeCell ref="B39:B41"/>
    <mergeCell ref="A4:A7"/>
    <mergeCell ref="A8:A11"/>
    <mergeCell ref="A12:A15"/>
    <mergeCell ref="A16:A19"/>
    <mergeCell ref="A24:A27"/>
    <mergeCell ref="A28:A31"/>
    <mergeCell ref="I42:I44"/>
    <mergeCell ref="I45:I47"/>
    <mergeCell ref="I2:M2"/>
    <mergeCell ref="I33:I35"/>
    <mergeCell ref="I36:I38"/>
    <mergeCell ref="I39:I41"/>
    <mergeCell ref="H24:H27"/>
    <mergeCell ref="H28:H31"/>
    <mergeCell ref="H4:H7"/>
    <mergeCell ref="H8:H11"/>
    <mergeCell ref="H12:H15"/>
    <mergeCell ref="H16:H19"/>
    <mergeCell ref="H20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Clovis Chabert</cp:lastModifiedBy>
  <dcterms:created xsi:type="dcterms:W3CDTF">2017-12-05T16:02:00Z</dcterms:created>
  <dcterms:modified xsi:type="dcterms:W3CDTF">2023-03-09T15:18:50Z</dcterms:modified>
</cp:coreProperties>
</file>