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ster" sheetId="1" r:id="rId3"/>
    <sheet state="visible" name="ReEdit TD+" sheetId="2" r:id="rId4"/>
    <sheet state="visible" name="1st TD+" sheetId="3" r:id="rId5"/>
  </sheets>
  <definedNames/>
  <calcPr/>
</workbook>
</file>

<file path=xl/sharedStrings.xml><?xml version="1.0" encoding="utf-8"?>
<sst xmlns="http://schemas.openxmlformats.org/spreadsheetml/2006/main" count="418" uniqueCount="359">
  <si>
    <t>No./100:</t>
  </si>
  <si>
    <t>ALL/S76-001</t>
  </si>
  <si>
    <r>
      <rPr>
        <b/>
        <sz val="9.0"/>
      </rPr>
      <t>(RR) 0/0 Shenlin (Lily/Team Hitotsuyanagi)
AUTO</t>
    </r>
    <r>
      <rPr>
        <sz val="9.0"/>
      </rPr>
      <t xml:space="preserve"> - When this is Reversed, if the battle opponent's Level is 0 or lower, you may send the top card of your opponent's Clock to Waiting Room. If you do, send that character to Clock.
</t>
    </r>
    <r>
      <rPr>
        <b/>
        <sz val="9.0"/>
      </rPr>
      <t xml:space="preserve">AUTO </t>
    </r>
    <r>
      <rPr>
        <sz val="9.0"/>
      </rPr>
      <t>- [(1) Put the top card of your deck into Clock] When this is sent from stage to Waiting Room, you may pay cost. If you do, look at up to 2 cards from the top of your deck, choose up to 2 &lt;Lily&gt; characters from among them, show them to your opponent, add them to hand, and send the rest to Waiting Room.</t>
    </r>
  </si>
  <si>
    <t>SP</t>
  </si>
  <si>
    <t>ALL/S76-002</t>
  </si>
  <si>
    <r>
      <rPr>
        <b/>
        <sz val="9.0"/>
      </rPr>
      <t xml:space="preserve">(RR) 1/0 Yujia (Lily/Team Hitotsuyanagi)
AUTO </t>
    </r>
    <r>
      <rPr>
        <sz val="9.0"/>
      </rPr>
      <t xml:space="preserve">- When this attacks, if you have another &lt;Lily&gt; character, this turn, this gets +1500 power.
</t>
    </r>
    <r>
      <rPr>
        <b/>
        <sz val="9.0"/>
      </rPr>
      <t xml:space="preserve">AUTO - </t>
    </r>
    <r>
      <rPr>
        <b/>
        <color rgb="FFE06666"/>
        <sz val="9.0"/>
      </rPr>
      <t>{CX COMBO}</t>
    </r>
    <r>
      <rPr>
        <sz val="9.0"/>
      </rPr>
      <t xml:space="preserve"> When this attacks, if you have the </t>
    </r>
    <r>
      <rPr>
        <b/>
        <sz val="9.0"/>
      </rPr>
      <t>Gold Bar CX (030)</t>
    </r>
    <r>
      <rPr>
        <sz val="9.0"/>
      </rPr>
      <t xml:space="preserve"> in the Climax Area, and you have another &lt;Lily&gt; character, choose up to 1 of your opponent's Level 0 or lower characters, send it to Waiting Room, then reveal the top card of your deck. If that card is Level 1 or higher, add it to hand.</t>
    </r>
  </si>
  <si>
    <t>ALL/S76-003</t>
  </si>
  <si>
    <r>
      <rPr>
        <b/>
        <sz val="9.0"/>
      </rPr>
      <t xml:space="preserve">(RR) 3/2 Tazusa (Lily/Team Hitotsuyanagi)
CONT </t>
    </r>
    <r>
      <rPr>
        <b val="0"/>
        <sz val="9.0"/>
      </rPr>
      <t xml:space="preserve">- If you have 4 or more &lt;Lily&gt; characters, this gets -1 Level in hand.
</t>
    </r>
    <r>
      <rPr>
        <b/>
        <sz val="9.0"/>
      </rPr>
      <t xml:space="preserve">CONT </t>
    </r>
    <r>
      <rPr>
        <b val="0"/>
        <sz val="9.0"/>
      </rPr>
      <t>- During your turn, if you have another &lt;Lily&gt; character, this gets +2500 power, and gains the following ability: "</t>
    </r>
    <r>
      <rPr>
        <b/>
        <sz val="9.0"/>
      </rPr>
      <t xml:space="preserve">AUTO </t>
    </r>
    <r>
      <rPr>
        <b val="0"/>
        <sz val="9.0"/>
      </rPr>
      <t xml:space="preserve">- When this card's battle opponent is Reversed, you may send that character to Memory."
</t>
    </r>
    <r>
      <rPr>
        <b/>
        <sz val="9.0"/>
      </rPr>
      <t xml:space="preserve">AUTO </t>
    </r>
    <r>
      <rPr>
        <b val="0"/>
        <sz val="9.0"/>
      </rPr>
      <t>- [Discard 1 card] When this is placed on stage from hand, you may pay cost. If you do, put the top card of your Clock into Stock.</t>
    </r>
  </si>
  <si>
    <t>ALL/S76-004</t>
  </si>
  <si>
    <r>
      <rPr>
        <b/>
        <sz val="9.0"/>
      </rPr>
      <t xml:space="preserve">(R) 0/0 Shenlin (Lily/Team Hitotsuyanagi)
AUTO </t>
    </r>
    <r>
      <rPr>
        <sz val="9.0"/>
      </rPr>
      <t xml:space="preserve">- When a Climax with a Bar Trigger is placed on your Climax Area, choose 1 of your Opponent's Front Row characters, this turn, it gets -1000 power.
</t>
    </r>
    <r>
      <rPr>
        <b/>
        <sz val="9.0"/>
      </rPr>
      <t>ACT - BRAINSTORM</t>
    </r>
    <r>
      <rPr>
        <sz val="9.0"/>
      </rPr>
      <t xml:space="preserve"> [(1) Rest this] Flip over the top 4 cards of your deck, then send them to Waiting Room. For each Climax among them, perform the following effect: "Draw up to 2 cards, and discard 1 card."</t>
    </r>
  </si>
  <si>
    <t>ALL/S76-005</t>
  </si>
  <si>
    <r>
      <rPr>
        <b/>
        <sz val="9.0"/>
      </rPr>
      <t>(R) 0/0 Tazusa (Lily/Team Hitotsuyanagi)
AUTO</t>
    </r>
    <r>
      <rPr>
        <b val="0"/>
        <sz val="9.0"/>
      </rPr>
      <t xml:space="preserve"> - When this is placed on stage from hand, look at up to 2 cards from the top of your deck, and put them back on top in any order.
</t>
    </r>
    <r>
      <rPr>
        <b/>
        <sz val="9.0"/>
      </rPr>
      <t xml:space="preserve">AUTO </t>
    </r>
    <r>
      <rPr>
        <b val="0"/>
        <sz val="9.0"/>
      </rPr>
      <t>- When this attacks, if you have 1 or less other characters, you may mill 1. If that card is a Level 0 or lower character, place it on stage in any Back Row slot.</t>
    </r>
  </si>
  <si>
    <t>ALL/S76-006</t>
  </si>
  <si>
    <r>
      <rPr>
        <b/>
        <sz val="9.0"/>
      </rPr>
      <t>(R) 0/0 Yujia (Lily/Team Hitotsuyanagi)
AUTO</t>
    </r>
    <r>
      <rPr>
        <sz val="9.0"/>
      </rPr>
      <t xml:space="preserve"> - When this is placed on stage from hand, mill 2. If there is a Climax(es) among them, choose 1 of your opponent's Front Row characters, this turn, it gets -1000 power.
</t>
    </r>
    <r>
      <rPr>
        <b/>
        <sz val="9.0"/>
      </rPr>
      <t xml:space="preserve">AUTO </t>
    </r>
    <r>
      <rPr>
        <sz val="9.0"/>
      </rPr>
      <t>- [(1) Discard 1 card] When this is placed on stage from hand, you may pay cost. If you do, choose 1 &lt;Lily&gt; character from your Waiting Room, add it to hand, then choose 1 of your other &lt;Lily&gt; characters, this turn, it gets +1000 power.</t>
    </r>
  </si>
  <si>
    <t>ALL/S76-007</t>
  </si>
  <si>
    <r>
      <rPr>
        <b/>
        <sz val="9.0"/>
      </rPr>
      <t>(R) 1/0 Tazusa (Lily/Team Hitotsuyanagi)
AUTO</t>
    </r>
    <r>
      <rPr>
        <sz val="9.0"/>
      </rPr>
      <t xml:space="preserve"> - When this attacks, If you have 2 or more other &lt;Lily&gt; characters, this turn, this gets +2000 power.
</t>
    </r>
    <r>
      <rPr>
        <b/>
        <sz val="9.0"/>
      </rPr>
      <t xml:space="preserve">AUTO </t>
    </r>
    <r>
      <rPr>
        <sz val="9.0"/>
      </rPr>
      <t>- When this attacks, choose 1 of your other &lt;Lily&gt; characters, this turn, it gets +X power. X equals that character's Soul times 1000.</t>
    </r>
  </si>
  <si>
    <t>SR</t>
  </si>
  <si>
    <t>ALL/S76-008</t>
  </si>
  <si>
    <r>
      <rPr>
        <b/>
        <sz val="9.0"/>
      </rPr>
      <t>(R) 1/0 Soraha (Lily/Alfheim)
AUTO</t>
    </r>
    <r>
      <rPr>
        <sz val="9.0"/>
      </rPr>
      <t xml:space="preserve"> - When this is placed on stage from hand, this turn, this gets +1500 power.
</t>
    </r>
    <r>
      <rPr>
        <b/>
        <sz val="9.0"/>
      </rPr>
      <t xml:space="preserve">AUTO - </t>
    </r>
    <r>
      <rPr>
        <b/>
        <color rgb="FFE06666"/>
        <sz val="9.0"/>
      </rPr>
      <t>{CX COMBO}</t>
    </r>
    <r>
      <rPr>
        <b/>
        <sz val="9.0"/>
      </rPr>
      <t xml:space="preserve"> </t>
    </r>
    <r>
      <rPr>
        <sz val="9.0"/>
      </rPr>
      <t xml:space="preserve">When this card's battle opponent is Reversed, if you have the </t>
    </r>
    <r>
      <rPr>
        <b/>
        <sz val="9.0"/>
      </rPr>
      <t>Bar CX (031)</t>
    </r>
    <r>
      <rPr>
        <sz val="9.0"/>
      </rPr>
      <t xml:space="preserve"> in the Climax Area, look at up to 2 cards from the top of your deck, choose up to 2 &lt;Lily&gt; characters from among them, show them to your opponent, add them to hand, send the rest to Waiting Room.</t>
    </r>
  </si>
  <si>
    <t>ALL/S76-009</t>
  </si>
  <si>
    <r>
      <rPr>
        <b/>
        <sz val="9.0"/>
      </rPr>
      <t>(R) 3/2 Yujia (Lily/Team Hitotsuyanagi)
CONT</t>
    </r>
    <r>
      <rPr>
        <b val="0"/>
        <sz val="9.0"/>
      </rPr>
      <t xml:space="preserve"> - During your turn, if you have 4 or more other &lt;Lily&gt; characters, this gets +5000 power, and gains the following ability: "</t>
    </r>
    <r>
      <rPr>
        <b/>
        <sz val="9.0"/>
      </rPr>
      <t xml:space="preserve">CONT </t>
    </r>
    <r>
      <rPr>
        <b val="0"/>
        <sz val="9.0"/>
      </rPr>
      <t xml:space="preserve">- During this card's battle, your opponent cannot play Events or BACKUPs from hand."
</t>
    </r>
    <r>
      <rPr>
        <b/>
        <sz val="9.0"/>
      </rPr>
      <t xml:space="preserve">AUTO </t>
    </r>
    <r>
      <rPr>
        <b val="0"/>
        <sz val="9.0"/>
      </rPr>
      <t>- [Discard 1 &lt;Lily&gt; character] When this is placed on stage from hand, you may pay cost. If you do, choose a &lt;Lily&gt; character in your Clock and place it on stage in any slot.</t>
    </r>
  </si>
  <si>
    <t>ALL/S76-010</t>
  </si>
  <si>
    <r>
      <rPr>
        <b/>
        <sz val="9.0"/>
      </rPr>
      <t xml:space="preserve">(R) 3/2 Shenlin (Lily/Team Hitotsuyanagi)
AUTO </t>
    </r>
    <r>
      <rPr>
        <b val="0"/>
        <sz val="9.0"/>
      </rPr>
      <t xml:space="preserve">- When this is placed on stage from hand, choose up to 1 of your opponent's characters, and return it to hand, then for this turn, this gets +2000 power.
</t>
    </r>
    <r>
      <rPr>
        <b/>
        <sz val="9.0"/>
      </rPr>
      <t xml:space="preserve">AUTO - </t>
    </r>
    <r>
      <rPr>
        <b/>
        <color rgb="FFE06666"/>
        <sz val="9.0"/>
      </rPr>
      <t>{CX COMBO}</t>
    </r>
    <r>
      <rPr>
        <b val="0"/>
        <color rgb="FFE06666"/>
        <sz val="9.0"/>
      </rPr>
      <t xml:space="preserve"> </t>
    </r>
    <r>
      <rPr>
        <b val="0"/>
        <sz val="9.0"/>
      </rPr>
      <t xml:space="preserve">[(2) Discard 2 cards] When this card's battle opponent is Reversed, if you have the </t>
    </r>
    <r>
      <rPr>
        <b/>
        <sz val="9.0"/>
      </rPr>
      <t>Gold Bar CX (032)</t>
    </r>
    <r>
      <rPr>
        <b val="0"/>
        <sz val="9.0"/>
      </rPr>
      <t xml:space="preserve"> in the Climax Area, you may pay cost. If you do, you may send that character to Clock, then deal 2 Damage to your opponent.</t>
    </r>
  </si>
  <si>
    <t>ALL/S76-011</t>
  </si>
  <si>
    <r>
      <rPr>
        <b/>
        <sz val="9.0"/>
      </rPr>
      <t xml:space="preserve">(U) 0/0 Shenlin (Lily/Team Hitotsuyanagi)
AUTO </t>
    </r>
    <r>
      <rPr>
        <sz val="9.0"/>
      </rPr>
      <t xml:space="preserve">- When this is placed on stage from hand, choose up to 1 of your opponent's characters, send it to Memory, then your opponent places that character on stage in the slot of their choosing.
</t>
    </r>
    <r>
      <rPr>
        <b/>
        <sz val="9.0"/>
      </rPr>
      <t xml:space="preserve">AUTO </t>
    </r>
    <r>
      <rPr>
        <sz val="9.0"/>
      </rPr>
      <t>- When this is placed on stage from hand, choose 1 of your other &lt;Lily&gt; characters, this turn, it gets +2000 power.</t>
    </r>
  </si>
  <si>
    <t>ALL/S76-012</t>
  </si>
  <si>
    <r>
      <rPr>
        <b/>
        <sz val="9.0"/>
      </rPr>
      <t>(U) 0/0 Yuija  (Lily/Team Hitotsuyanagi)
CONT</t>
    </r>
    <r>
      <rPr>
        <sz val="9.0"/>
      </rPr>
      <t xml:space="preserve"> - The character across from this cannot move to other slots.
</t>
    </r>
    <r>
      <rPr>
        <b/>
        <sz val="9.0"/>
      </rPr>
      <t xml:space="preserve">AUTO </t>
    </r>
    <r>
      <rPr>
        <sz val="9.0"/>
      </rPr>
      <t>- When this attacks, choose 1 of your &lt;Lily&gt; characters, this turn, it gets +1500 power.</t>
    </r>
  </si>
  <si>
    <t>ALL/S76-013</t>
  </si>
  <si>
    <r>
      <rPr>
        <b/>
        <sz val="9.0"/>
      </rPr>
      <t>(U) 0/0 Kasumi (Lily/Alfheim)
CONT</t>
    </r>
    <r>
      <rPr>
        <sz val="9.0"/>
      </rPr>
      <t xml:space="preserve"> - All of your other &lt;Lily&gt; characters gets +500 power.
</t>
    </r>
    <r>
      <rPr>
        <b/>
        <sz val="9.0"/>
      </rPr>
      <t xml:space="preserve">AUTO - </t>
    </r>
    <r>
      <rPr>
        <b/>
        <color rgb="FFE06666"/>
        <sz val="9.0"/>
      </rPr>
      <t>{CX COMBO}</t>
    </r>
    <r>
      <rPr>
        <sz val="9.0"/>
      </rPr>
      <t xml:space="preserve"> When the </t>
    </r>
    <r>
      <rPr>
        <b/>
        <sz val="9.0"/>
      </rPr>
      <t xml:space="preserve">Bar CX (031) </t>
    </r>
    <r>
      <rPr>
        <sz val="9.0"/>
      </rPr>
      <t>is placed on your Climax Area, if you have another &lt;Lily&gt; character, choose 1 of the 2 following effects and resolve it:
a) "Choose up to 2 of your opponent's characters, send them to Memory, then your opponent places those characters on stage in separate slots of their choosing."
b) "Choose up to 2 of your characters, this turn, they get +1000 power."</t>
    </r>
  </si>
  <si>
    <t>ALL/S76-014</t>
  </si>
  <si>
    <r>
      <rPr>
        <b/>
        <sz val="9.0"/>
      </rPr>
      <t>(U) 0/0 Shizuka (Lily)
AUTO</t>
    </r>
    <r>
      <rPr>
        <b val="0"/>
        <sz val="9.0"/>
      </rPr>
      <t xml:space="preserve"> - When this is placed on stage from hand, you may put 1 card from your hand into Stock.
</t>
    </r>
    <r>
      <rPr>
        <b/>
        <sz val="9.0"/>
      </rPr>
      <t xml:space="preserve">AUTO </t>
    </r>
    <r>
      <rPr>
        <b val="0"/>
        <sz val="9.0"/>
      </rPr>
      <t>- When this is Reversed, this turn, you cannot use ENCORE.</t>
    </r>
  </si>
  <si>
    <t>ALL/S76-015</t>
  </si>
  <si>
    <r>
      <rPr>
        <b/>
        <sz val="9.0"/>
      </rPr>
      <t>(U) 1/0 Tatsuki (Lily/Alfheim)
CONT</t>
    </r>
    <r>
      <rPr>
        <b val="0"/>
        <sz val="9.0"/>
      </rPr>
      <t xml:space="preserve"> - This cannot Side Attack.
</t>
    </r>
    <r>
      <rPr>
        <b/>
        <sz val="9.0"/>
      </rPr>
      <t xml:space="preserve">AUTO </t>
    </r>
    <r>
      <rPr>
        <b val="0"/>
        <sz val="9.0"/>
      </rPr>
      <t>- When a Climax is placed on your Climax Area, this gets +X power until the end of your opponent's turn. X equals the number of your &lt;Lily&gt; characters times 500.</t>
    </r>
  </si>
  <si>
    <t>ALL/S76-016</t>
  </si>
  <si>
    <r>
      <rPr>
        <b/>
        <sz val="9.0"/>
      </rPr>
      <t>(U) 1/1 Shenlin (Lily/Team Hitotsuyanagi)
CONT - ASSIST</t>
    </r>
    <r>
      <rPr>
        <b val="0"/>
        <sz val="9.0"/>
      </rPr>
      <t xml:space="preserve"> Level x 500 to &lt;Lily&gt; characters in front of this card.
</t>
    </r>
    <r>
      <rPr>
        <b/>
        <sz val="9.0"/>
      </rPr>
      <t xml:space="preserve">ACT </t>
    </r>
    <r>
      <rPr>
        <b val="0"/>
        <sz val="9.0"/>
      </rPr>
      <t>- [Rest this] Choose 1 of your opponent's Level 2 or lower characters, this turn, it gets -1 Level.</t>
    </r>
  </si>
  <si>
    <t>ALL/S76-017</t>
  </si>
  <si>
    <r>
      <rPr>
        <b/>
        <sz val="9.0"/>
      </rPr>
      <t>(U) 2/1 Ichi (Lily/Alfheim)
CONT - ASSIST</t>
    </r>
    <r>
      <rPr>
        <b val="0"/>
        <sz val="9.0"/>
      </rPr>
      <t xml:space="preserve"> Level x 500 to characters in front of this card.
</t>
    </r>
    <r>
      <rPr>
        <b/>
        <sz val="9.0"/>
      </rPr>
      <t>AUTO -</t>
    </r>
    <r>
      <rPr>
        <b/>
        <color rgb="FFE06666"/>
        <sz val="9.0"/>
      </rPr>
      <t xml:space="preserve"> {CX COMBO}</t>
    </r>
    <r>
      <rPr>
        <b val="0"/>
        <color rgb="FFE06666"/>
        <sz val="9.0"/>
      </rPr>
      <t xml:space="preserve"> </t>
    </r>
    <r>
      <rPr>
        <b val="0"/>
        <sz val="9.0"/>
      </rPr>
      <t xml:space="preserve">[Discard 1 </t>
    </r>
    <r>
      <rPr>
        <b/>
        <sz val="9.0"/>
      </rPr>
      <t>{1/0 Soraha Bar CX - 031}</t>
    </r>
    <r>
      <rPr>
        <b val="0"/>
        <sz val="9.0"/>
      </rPr>
      <t xml:space="preserve"> or </t>
    </r>
    <r>
      <rPr>
        <b/>
        <sz val="9.0"/>
      </rPr>
      <t>{3/2 Araya Gate - 066}</t>
    </r>
    <r>
      <rPr>
        <b val="0"/>
        <sz val="9.0"/>
      </rPr>
      <t xml:space="preserve">] When this is placed on stage from hand, you may pay cost. If you do, choose 1 </t>
    </r>
    <r>
      <rPr>
        <b/>
        <sz val="9.0"/>
      </rPr>
      <t>{1/0 Soraha Bar CX - 031}</t>
    </r>
    <r>
      <rPr>
        <b val="0"/>
        <sz val="9.0"/>
      </rPr>
      <t xml:space="preserve"> or </t>
    </r>
    <r>
      <rPr>
        <b/>
        <sz val="9.0"/>
      </rPr>
      <t xml:space="preserve">{3/2 Araya Gate CX- 066} </t>
    </r>
    <r>
      <rPr>
        <b val="0"/>
        <sz val="9.0"/>
      </rPr>
      <t>from your Waiting Room, and add it to hand.</t>
    </r>
  </si>
  <si>
    <t>ALL/S76-018</t>
  </si>
  <si>
    <r>
      <rPr>
        <b/>
        <sz val="9.0"/>
      </rPr>
      <t>(U) 2/1 Tazusa (Lily/Team Hitotsuyanagi)
CONT</t>
    </r>
    <r>
      <rPr>
        <b val="0"/>
        <sz val="9.0"/>
      </rPr>
      <t xml:space="preserve"> - For each of your other &lt;Lily&gt; characters, this gets +1000 power,
</t>
    </r>
    <r>
      <rPr>
        <b/>
        <sz val="9.0"/>
      </rPr>
      <t xml:space="preserve">AUTO - </t>
    </r>
    <r>
      <rPr>
        <b/>
        <color rgb="FFE06666"/>
        <sz val="9.0"/>
      </rPr>
      <t>{CX COMBO}</t>
    </r>
    <r>
      <rPr>
        <b/>
        <sz val="9.0"/>
      </rPr>
      <t xml:space="preserve"> </t>
    </r>
    <r>
      <rPr>
        <b val="0"/>
        <sz val="9.0"/>
      </rPr>
      <t xml:space="preserve">When the </t>
    </r>
    <r>
      <rPr>
        <b/>
        <sz val="9.0"/>
      </rPr>
      <t>Level Stock Soul CX (033)</t>
    </r>
    <r>
      <rPr>
        <b val="0"/>
        <sz val="9.0"/>
      </rPr>
      <t xml:space="preserve"> is placed on your Climax Area, if this is in the Front Row, choose up to 1 </t>
    </r>
    <r>
      <rPr>
        <b/>
        <sz val="9.0"/>
      </rPr>
      <t xml:space="preserve">{3/2 EP Healer Tazusa - 003} </t>
    </r>
    <r>
      <rPr>
        <b val="0"/>
        <sz val="9.0"/>
      </rPr>
      <t>from your Waiting Room, add it to hand, then choose up to 1 &lt;Lily&gt; character in your Waiting Room and send it to Stock.</t>
    </r>
  </si>
  <si>
    <t>ALL/S76-019</t>
  </si>
  <si>
    <r>
      <rPr>
        <b/>
        <sz val="9.0"/>
      </rPr>
      <t>(U) 2/1 Shiori (Lily/Reginleif)
CONT</t>
    </r>
    <r>
      <rPr>
        <b val="0"/>
        <sz val="9.0"/>
      </rPr>
      <t xml:space="preserve"> - During your turn, for each of your other &lt;Lily&gt; characters, this gets +1500 power.
</t>
    </r>
    <r>
      <rPr>
        <b/>
        <sz val="9.0"/>
      </rPr>
      <t xml:space="preserve">AUTO </t>
    </r>
    <r>
      <rPr>
        <b val="0"/>
        <sz val="9.0"/>
      </rPr>
      <t>- (1) When this attacks, you may pay cost. If you do, during the Trigger Step of this attack, perform Trigger Check twice</t>
    </r>
  </si>
  <si>
    <t>ALL/S76-020</t>
  </si>
  <si>
    <r>
      <rPr>
        <b/>
        <sz val="9.0"/>
      </rPr>
      <t>(U) 3/2 Ichi (Lily/Alfheim)
CONT</t>
    </r>
    <r>
      <rPr>
        <b val="0"/>
        <sz val="9.0"/>
      </rPr>
      <t xml:space="preserve"> - If you have 2 or less Climaxes in your Waiting Room, this gets -1 Level in hand.
</t>
    </r>
    <r>
      <rPr>
        <b/>
        <sz val="9.0"/>
      </rPr>
      <t xml:space="preserve">AUTO </t>
    </r>
    <r>
      <rPr>
        <b val="0"/>
        <sz val="9.0"/>
      </rPr>
      <t xml:space="preserve">- When this is placed on stage from hand, draw up to 2 cards, discard 2 cards, then put up to 1 card from the top of your deck into Stock.
</t>
    </r>
    <r>
      <rPr>
        <b/>
        <sz val="9.0"/>
      </rPr>
      <t xml:space="preserve">AUTO </t>
    </r>
    <r>
      <rPr>
        <b val="0"/>
        <sz val="9.0"/>
      </rPr>
      <t>- When this attacks, choose 1 of your other &lt;Lily&gt; characters, this turn, it gets +X power. X equals the number of your other &lt;Lily&gt; characters times 500.</t>
    </r>
  </si>
  <si>
    <t>ALL/S76-021</t>
  </si>
  <si>
    <r>
      <rPr>
        <b/>
        <sz val="9.0"/>
      </rPr>
      <t>(C) 0/0 Yuija (Lily/Team Hitotsuyanagi)
CONT</t>
    </r>
    <r>
      <rPr>
        <b val="0"/>
        <sz val="9.0"/>
      </rPr>
      <t xml:space="preserve"> - If you have 5 or more cards in your hand, this gets +2000 power.
</t>
    </r>
    <r>
      <rPr>
        <b/>
        <sz val="9.0"/>
      </rPr>
      <t xml:space="preserve">AUTO </t>
    </r>
    <r>
      <rPr>
        <b val="0"/>
        <sz val="9.0"/>
      </rPr>
      <t>- [Discard 1 card] When this is placed on stage from hand, you may pay cost. If you do, choose 1 &lt;Lily&gt; character from your Clock, add it to hand, and put the top card of your deck into Clock.</t>
    </r>
  </si>
  <si>
    <t>ALL/S76-022</t>
  </si>
  <si>
    <r>
      <rPr>
        <b/>
        <sz val="9.0"/>
      </rPr>
      <t>(C) 0/0 Tazusa (Lily/Team Hitotsuyanagi)
AUTO</t>
    </r>
    <r>
      <rPr>
        <b val="0"/>
        <sz val="9.0"/>
      </rPr>
      <t xml:space="preserve"> - When this is placed on stage from hand, look at the top card of your deck, and put it on top or send it to Waiting Room.
</t>
    </r>
    <r>
      <rPr>
        <b/>
        <sz val="9.0"/>
      </rPr>
      <t xml:space="preserve">AUTO </t>
    </r>
    <r>
      <rPr>
        <b val="0"/>
        <sz val="9.0"/>
      </rPr>
      <t>- [Send this to Waiting Room] When your other character is sent from stage to Waiting Room, if this is in your Back Row, you may pay cost. If you do, return that character to stage in its former slot, Rested.</t>
    </r>
  </si>
  <si>
    <t>ALL/S76-023</t>
  </si>
  <si>
    <r>
      <rPr>
        <b/>
        <sz val="9.0"/>
      </rPr>
      <t>(C) 0/0 Tazusa (Lily/Team Hitotsuyanagi)
CONT</t>
    </r>
    <r>
      <rPr>
        <b val="0"/>
        <sz val="9.0"/>
      </rPr>
      <t xml:space="preserve"> - You cannot play Events or BACKUPs from hand.
</t>
    </r>
    <r>
      <rPr>
        <b/>
        <sz val="9.0"/>
      </rPr>
      <t xml:space="preserve">AUTO </t>
    </r>
    <r>
      <rPr>
        <b val="0"/>
        <sz val="9.0"/>
      </rPr>
      <t>- When this card's battle opponent is Reversed, you may send the top card of your opponent's Clock to Waiting Room. If you do, send that character to Clock.</t>
    </r>
  </si>
  <si>
    <t>ALL/S76-024</t>
  </si>
  <si>
    <r>
      <rPr>
        <b/>
        <sz val="9.0"/>
      </rPr>
      <t>(C) 1/0 Yujia (Lily/Team Hitotsuyanagi)
AUTO</t>
    </r>
    <r>
      <rPr>
        <b val="0"/>
        <sz val="9.0"/>
      </rPr>
      <t xml:space="preserve"> - [Discard 2 cards] When you use this card's BACKUP, you may pay cost. If you do, you may send the top card of your opponent's Clock to Waiting Room. If you do, choose 1 of your opponent's characters whose Level is higher than your opponent's Level, and send it to Clock.
</t>
    </r>
    <r>
      <rPr>
        <b/>
        <sz val="9.0"/>
      </rPr>
      <t>ACT - BACKUP</t>
    </r>
    <r>
      <rPr>
        <b val="0"/>
        <sz val="9.0"/>
      </rPr>
      <t xml:space="preserve"> +1000</t>
    </r>
  </si>
  <si>
    <t>ALL/S76-025</t>
  </si>
  <si>
    <r>
      <rPr>
        <b/>
        <sz val="9.0"/>
      </rPr>
      <t>(C) 1/0 Shenlin (Lily/Team Hitotsuyanagi)
CONT</t>
    </r>
    <r>
      <rPr>
        <b val="0"/>
        <sz val="9.0"/>
      </rPr>
      <t xml:space="preserve"> - For each of your other &lt;Lily&gt; characters, this gets +500 power
</t>
    </r>
    <r>
      <rPr>
        <b/>
        <sz val="9.0"/>
      </rPr>
      <t xml:space="preserve">AUTO </t>
    </r>
    <r>
      <rPr>
        <b val="0"/>
        <sz val="9.0"/>
      </rPr>
      <t>- [Discard 1 Bar CX] When this attacks, you may pay cost. If you do, this turn, this gets +1000 power, and gains the following ability: "</t>
    </r>
    <r>
      <rPr>
        <b/>
        <sz val="9.0"/>
      </rPr>
      <t xml:space="preserve">AUTO </t>
    </r>
    <r>
      <rPr>
        <b val="0"/>
        <sz val="9.0"/>
      </rPr>
      <t>- When this card's battle opponent is Reversed, you may choose 1 character from your Waiting Room, and add it to hand."</t>
    </r>
  </si>
  <si>
    <t>ALL/S76-026</t>
  </si>
  <si>
    <r>
      <rPr>
        <b/>
        <sz val="9.0"/>
      </rPr>
      <t>(C) 1/1 Tazusa (Lily/Team Hitotsuyanagi)
AUTO</t>
    </r>
    <r>
      <rPr>
        <b val="0"/>
        <sz val="9.0"/>
      </rPr>
      <t xml:space="preserve"> - When your other &lt;Lily&gt; characters attack, this turn, this gets +X power. X equals the number of your other &lt;Lily&gt; characters times 500.
</t>
    </r>
    <r>
      <rPr>
        <b/>
        <sz val="9.0"/>
      </rPr>
      <t>AUTO - ENCORE</t>
    </r>
    <r>
      <rPr>
        <b val="0"/>
        <sz val="9.0"/>
      </rPr>
      <t xml:space="preserve"> [Discard 1 character]</t>
    </r>
  </si>
  <si>
    <t>ALL/S76-027</t>
  </si>
  <si>
    <r>
      <rPr>
        <b/>
        <sz val="9.0"/>
      </rPr>
      <t>(C) 2/1 Yuija (Lily/Team Hitotsuyanagi)
AUTO</t>
    </r>
    <r>
      <rPr>
        <b val="0"/>
        <sz val="9.0"/>
      </rPr>
      <t xml:space="preserve"> - When this is placed on stage from hand, mill 3. If there is a Climax(es) among them, choose 1 of your opponent's Level 3 or lower Front Row characters, you may send it to Waiting Room.
</t>
    </r>
    <r>
      <rPr>
        <b/>
        <sz val="9.0"/>
      </rPr>
      <t xml:space="preserve">AUTO </t>
    </r>
    <r>
      <rPr>
        <b val="0"/>
        <sz val="9.0"/>
      </rPr>
      <t>- When this is Reversed, if the battle opponent's Level is higher than your opponent's Level, you may send the top card of your opponent's Clock to Waiting Room. If you do, send that character to Clock.</t>
    </r>
  </si>
  <si>
    <t>ALL/S76-028</t>
  </si>
  <si>
    <r>
      <rPr>
        <b/>
        <sz val="9.0"/>
      </rPr>
      <t>(C) 2/1 Shenlin (Lily/Team Hitotsuyanagi)
AUTO</t>
    </r>
    <r>
      <rPr>
        <b val="0"/>
        <sz val="9.0"/>
      </rPr>
      <t xml:space="preserve"> - When you use this card's BACKUP, choose 1 of your battling characters, this turn, it gains the following ability: "</t>
    </r>
    <r>
      <rPr>
        <b/>
        <sz val="9.0"/>
      </rPr>
      <t xml:space="preserve">AUTO </t>
    </r>
    <r>
      <rPr>
        <b val="0"/>
        <sz val="9.0"/>
      </rPr>
      <t xml:space="preserve">- When this card's battle opponent is Reversed, send it to Memory."
</t>
    </r>
    <r>
      <rPr>
        <b/>
        <sz val="9.0"/>
      </rPr>
      <t>ACT - BACKUP</t>
    </r>
    <r>
      <rPr>
        <b val="0"/>
        <sz val="9.0"/>
      </rPr>
      <t xml:space="preserve"> +3000</t>
    </r>
  </si>
  <si>
    <t>ALL/S76-029</t>
  </si>
  <si>
    <r>
      <rPr>
        <b/>
        <sz val="9.0"/>
      </rPr>
      <t xml:space="preserve">(U) 2/1 Event
</t>
    </r>
    <r>
      <rPr>
        <b val="0"/>
        <sz val="9.0"/>
      </rPr>
      <t xml:space="preserve">If you do not have a &lt;Lily&gt; character, you cannot play this from hand.
Send this to Memory.
Choose up to 1 &lt;Lily&gt; character from your Waiting Room, and add it to hand, then choose 1 of your opponent's characters, this turn, it gets -1 Level.
</t>
    </r>
    <r>
      <rPr>
        <b/>
        <sz val="9.0"/>
      </rPr>
      <t>AUTO - MEMORY</t>
    </r>
    <r>
      <rPr>
        <b val="0"/>
        <sz val="9.0"/>
      </rPr>
      <t xml:space="preserve"> [Discard 1 Climax] At the start of your Main Phase, if this is in Memory, you may pay cost. If you do, add this to hand.</t>
    </r>
  </si>
  <si>
    <t>ALL/S76-030</t>
  </si>
  <si>
    <t>(CR) Gold Bar CX</t>
  </si>
  <si>
    <t>RRR</t>
  </si>
  <si>
    <t>ALL/S76-031</t>
  </si>
  <si>
    <t>(CC) Gold Bar CX</t>
  </si>
  <si>
    <t>ALL/S76-032</t>
  </si>
  <si>
    <t>ALL/S76-033</t>
  </si>
  <si>
    <t>(CC) Level Stock Soul CX</t>
  </si>
  <si>
    <t>ALL/S76-034</t>
  </si>
  <si>
    <r>
      <rPr>
        <b/>
        <sz val="9.0"/>
      </rPr>
      <t xml:space="preserve">(RR) 0/0 Fumi (Lily/Team Hitotsuyanagi)
AUTO </t>
    </r>
    <r>
      <rPr>
        <b val="0"/>
        <sz val="9.0"/>
      </rPr>
      <t xml:space="preserve">- At the start of your Main and Climax Phases, you may look at the top card of your deck.
</t>
    </r>
    <r>
      <rPr>
        <b/>
        <sz val="9.0"/>
      </rPr>
      <t>ACT - BRAINSTORM</t>
    </r>
    <r>
      <rPr>
        <b val="0"/>
        <sz val="9.0"/>
      </rPr>
      <t xml:space="preserve"> [(1) Rest this] Flip over the top 4 cards of your deck, then send them to Waiting Room. For each Climax among them, choose up to 1 character from your Waiting Room, and add it to hand.</t>
    </r>
  </si>
  <si>
    <t>ALL/S76-035</t>
  </si>
  <si>
    <r>
      <rPr>
        <b/>
        <sz val="9.0"/>
      </rPr>
      <t>(RR) 0/0 Riri &amp; Yuyu (Lily/Team Hitotsuyanagi)
CONT</t>
    </r>
    <r>
      <rPr>
        <b val="0"/>
        <sz val="9.0"/>
      </rPr>
      <t xml:space="preserve"> - If you have another &lt;Lily&gt; character, this gets +1500 power.
</t>
    </r>
    <r>
      <rPr>
        <b/>
        <sz val="9.0"/>
      </rPr>
      <t xml:space="preserve">AUTO </t>
    </r>
    <r>
      <rPr>
        <b val="0"/>
        <sz val="9.0"/>
      </rPr>
      <t>- At the start of your opponent's Attack Phase, if there is a character in the slot across from this, you may move this to an empty Front Row slot.</t>
    </r>
  </si>
  <si>
    <t>SEC</t>
  </si>
  <si>
    <t>ALL/S76-036</t>
  </si>
  <si>
    <r>
      <rPr>
        <b/>
        <sz val="9.0"/>
      </rPr>
      <t xml:space="preserve">(RR) 2/1 Kaede (Lily/Team Hitotsuyanagi)
CONT </t>
    </r>
    <r>
      <rPr>
        <b val="0"/>
        <sz val="9.0"/>
      </rPr>
      <t xml:space="preserve">- If you have 4 or more &lt;Lily&gt; characters, this gets -1 Level in hand.
</t>
    </r>
    <r>
      <rPr>
        <b/>
        <sz val="9.0"/>
      </rPr>
      <t xml:space="preserve">AUTO - </t>
    </r>
    <r>
      <rPr>
        <b/>
        <color rgb="FFE06666"/>
        <sz val="9.0"/>
      </rPr>
      <t>{CX COMBO}</t>
    </r>
    <r>
      <rPr>
        <b val="0"/>
        <sz val="9.0"/>
      </rPr>
      <t xml:space="preserve"> When the </t>
    </r>
    <r>
      <rPr>
        <b/>
        <sz val="9.0"/>
      </rPr>
      <t>Standby CX (065)</t>
    </r>
    <r>
      <rPr>
        <b val="0"/>
        <sz val="9.0"/>
      </rPr>
      <t xml:space="preserve"> is placed on your Climax Area, if this is in the Front Row, and all of your characters are &lt;Lily&gt;, choose up to 1 of your other characters, return it to hand, and this turn, this gains the following ability: "</t>
    </r>
    <r>
      <rPr>
        <b/>
        <sz val="9.0"/>
      </rPr>
      <t xml:space="preserve">AUTO </t>
    </r>
    <r>
      <rPr>
        <b val="0"/>
        <sz val="9.0"/>
      </rPr>
      <t>- At the start of your Attack Phase, choose 1 of your other &lt;Lily&gt; characters, Stand it, and this turn, that character gets +1000 power."</t>
    </r>
  </si>
  <si>
    <t>ALL/S76-037</t>
  </si>
  <si>
    <r>
      <rPr>
        <b/>
        <sz val="9.0"/>
      </rPr>
      <t xml:space="preserve">(RR) 3/2 Riri (Lily/Team Hitotsuyanagi)
AUTO </t>
    </r>
    <r>
      <rPr>
        <b val="0"/>
        <sz val="9.0"/>
      </rPr>
      <t xml:space="preserve">- When this is placed on stage from hand, you may Heal 1.
</t>
    </r>
    <r>
      <rPr>
        <b/>
        <sz val="9.0"/>
      </rPr>
      <t xml:space="preserve">AUTO - </t>
    </r>
    <r>
      <rPr>
        <b/>
        <color rgb="FFE06666"/>
        <sz val="9.0"/>
      </rPr>
      <t xml:space="preserve">{CX COMBO} </t>
    </r>
    <r>
      <rPr>
        <b val="0"/>
        <sz val="9.0"/>
      </rPr>
      <t xml:space="preserve">(1) When the </t>
    </r>
    <r>
      <rPr>
        <b/>
        <sz val="9.0"/>
      </rPr>
      <t>Gate CX (064)</t>
    </r>
    <r>
      <rPr>
        <b val="0"/>
        <sz val="9.0"/>
      </rPr>
      <t xml:space="preserve"> is placed on your Climax Area, if this is in the Front Row, and you have 2 or more other &lt;Lily&gt; characters, you may pay cost. If you do, all of your other characters gain the following ability, until the end of the turn: "</t>
    </r>
    <r>
      <rPr>
        <b/>
        <sz val="9.0"/>
      </rPr>
      <t xml:space="preserve">AUTO </t>
    </r>
    <r>
      <rPr>
        <b val="0"/>
        <sz val="9.0"/>
      </rPr>
      <t>- When this attacks, send the bottom 3 cards of your opponent's deck to Waiting Room, then deal X damage to your opponent. X equals the number of Climaxes sent to Waiting Room."</t>
    </r>
  </si>
  <si>
    <t>ALL/S76-038</t>
  </si>
  <si>
    <r>
      <rPr>
        <b/>
        <sz val="9.0"/>
      </rPr>
      <t xml:space="preserve">(R) 0/0 Kaede (Lily/Team Hitotsuyanagi)
CONT </t>
    </r>
    <r>
      <rPr>
        <b val="0"/>
        <sz val="9.0"/>
      </rPr>
      <t>- If you are Level 2 or higher, this gets the following ability: "</t>
    </r>
    <r>
      <rPr>
        <b/>
        <sz val="9.0"/>
      </rPr>
      <t xml:space="preserve">ACT </t>
    </r>
    <r>
      <rPr>
        <b val="0"/>
        <sz val="9.0"/>
      </rPr>
      <t xml:space="preserve">- [(1) Discard 1, send this to Waiting Room] Choose up to 1 </t>
    </r>
    <r>
      <rPr>
        <b/>
        <sz val="9.0"/>
      </rPr>
      <t>{TD 3/2 Riri - T12/T34}</t>
    </r>
    <r>
      <rPr>
        <b val="0"/>
        <sz val="9.0"/>
      </rPr>
      <t xml:space="preserve"> in your hand, and place it on stage in this card's slot.
</t>
    </r>
    <r>
      <rPr>
        <b/>
        <sz val="9.0"/>
      </rPr>
      <t xml:space="preserve">CONT </t>
    </r>
    <r>
      <rPr>
        <b val="0"/>
        <sz val="9.0"/>
      </rPr>
      <t xml:space="preserve">- All of your other &lt;Lily&gt; characters gets +500 power.
</t>
    </r>
    <r>
      <rPr>
        <b/>
        <sz val="9.0"/>
      </rPr>
      <t xml:space="preserve">ACT </t>
    </r>
    <r>
      <rPr>
        <b val="0"/>
        <sz val="9.0"/>
      </rPr>
      <t>- [(2) Rest this] Choose 1 &lt;Lily&gt; character from your Waiting Room, add it to hand.</t>
    </r>
  </si>
  <si>
    <t>ALL/S76-039</t>
  </si>
  <si>
    <r>
      <rPr>
        <b/>
        <sz val="9.0"/>
      </rPr>
      <t xml:space="preserve">(R) 0/0 Fumi (Lily/Team Hitotsuyanagi)
AUTO </t>
    </r>
    <r>
      <rPr>
        <b val="0"/>
        <sz val="9.0"/>
      </rPr>
      <t xml:space="preserve">- When this is placed on stage from hand, choose 1 of your characters, this turn, it gets +1000 power.
</t>
    </r>
    <r>
      <rPr>
        <b/>
        <sz val="9.0"/>
      </rPr>
      <t xml:space="preserve">ACT </t>
    </r>
    <r>
      <rPr>
        <b val="0"/>
        <sz val="9.0"/>
      </rPr>
      <t>- [(1) Send this to Waiting Room] Look at up to 4 cards from the top of your deck, choose up to 1 &lt;Lily&gt; character from among them, show it to your opponent, add it to hand, and send the rest to Waiting Room.</t>
    </r>
  </si>
  <si>
    <t>ALL/S76-040</t>
  </si>
  <si>
    <r>
      <rPr>
        <b/>
        <sz val="9.0"/>
      </rPr>
      <t>(R) 1/0 Riri (Lily/Team Hitotsuyanagi)
CONT</t>
    </r>
    <r>
      <rPr>
        <b val="0"/>
        <sz val="9.0"/>
      </rPr>
      <t xml:space="preserve"> - During your turn, all of your other &lt;Lily&gt; characters get +1000 power.
</t>
    </r>
    <r>
      <rPr>
        <b/>
        <sz val="9.0"/>
      </rPr>
      <t xml:space="preserve">AUTO </t>
    </r>
    <r>
      <rPr>
        <b val="0"/>
        <sz val="9.0"/>
      </rPr>
      <t>- When your Climax is placed on the Climax Area, choose 1 of your characters, this turn, it gets +1000 power.</t>
    </r>
  </si>
  <si>
    <t>ALL/S76-041</t>
  </si>
  <si>
    <r>
      <rPr>
        <b/>
        <sz val="9.0"/>
      </rPr>
      <t>(R) 2/2 Riri (Lily/Team Hitotsuyanagi)
CONT</t>
    </r>
    <r>
      <rPr>
        <b val="0"/>
        <sz val="9.0"/>
      </rPr>
      <t xml:space="preserve"> - For each of your opponent's Back Row characters, this gets +2500 power.
</t>
    </r>
    <r>
      <rPr>
        <b/>
        <sz val="9.0"/>
      </rPr>
      <t>AUTO - ENCORE</t>
    </r>
    <r>
      <rPr>
        <b val="0"/>
        <sz val="9.0"/>
      </rPr>
      <t xml:space="preserve"> [Discard 1 &lt;Lily&gt; character]</t>
    </r>
  </si>
  <si>
    <t>ALL/S76-042</t>
  </si>
  <si>
    <r>
      <rPr>
        <b/>
        <sz val="9.0"/>
      </rPr>
      <t xml:space="preserve">R) 3/2 Kaede (Lily/Team Hitotsuyanagi)
CONT </t>
    </r>
    <r>
      <rPr>
        <b val="0"/>
        <sz val="9.0"/>
      </rPr>
      <t xml:space="preserve">- All of your other &lt;Lily&gt; characters gets +1500 power.
</t>
    </r>
    <r>
      <rPr>
        <b/>
        <sz val="9.0"/>
      </rPr>
      <t xml:space="preserve">AUTO </t>
    </r>
    <r>
      <rPr>
        <b val="0"/>
        <sz val="9.0"/>
      </rPr>
      <t xml:space="preserve">- When this is placed on stage from hand, choose 1 &lt;Lily&gt; character from your Waiting Room, you may add it to hand.
</t>
    </r>
    <r>
      <rPr>
        <b/>
        <sz val="9.0"/>
      </rPr>
      <t xml:space="preserve">ACT </t>
    </r>
    <r>
      <rPr>
        <b val="0"/>
        <sz val="9.0"/>
      </rPr>
      <t>- [Rest this] Look at up to 2 cards from the top of your deck, and put them back on top in any order.</t>
    </r>
  </si>
  <si>
    <t>ALL/S76-043</t>
  </si>
  <si>
    <r>
      <rPr>
        <b/>
        <sz val="9.0"/>
      </rPr>
      <t xml:space="preserve">(R) 3/2 Fumi (Lily/Team Hitotsuyanagi)
AUTO </t>
    </r>
    <r>
      <rPr>
        <b val="0"/>
        <sz val="9.0"/>
      </rPr>
      <t xml:space="preserve">- When this is placed on stage from hand, choose up to 1 character from your hand whose Level is equal or lower than your Level, place it on stage in any slot, and this turn, that character gets +2000 power.
</t>
    </r>
    <r>
      <rPr>
        <b/>
        <sz val="9.0"/>
      </rPr>
      <t xml:space="preserve">AUTO </t>
    </r>
    <r>
      <rPr>
        <b val="0"/>
        <sz val="9.0"/>
      </rPr>
      <t>- (3) When this attacks, you may pay cost. If you do, your opponent sends all of their Stock to Waiting Room, then puts an equal number of cards from the top of their deck into Stock.</t>
    </r>
  </si>
  <si>
    <t>ALL/S76-044</t>
  </si>
  <si>
    <r>
      <rPr>
        <b/>
        <sz val="9.0"/>
      </rPr>
      <t>(R) 3/2 Araya (Lily/Alfheim)
AUTO</t>
    </r>
    <r>
      <rPr>
        <b val="0"/>
        <sz val="9.0"/>
      </rPr>
      <t xml:space="preserve"> - [Discard 1 card] When this is placed on stage from hand, you may pay cost. If you do, put the top card of your Clock into Stock.
</t>
    </r>
    <r>
      <rPr>
        <b/>
        <sz val="9.0"/>
      </rPr>
      <t xml:space="preserve">AUTO - </t>
    </r>
    <r>
      <rPr>
        <b/>
        <color rgb="FFE06666"/>
        <sz val="9.0"/>
      </rPr>
      <t>{CX COMBO}</t>
    </r>
    <r>
      <rPr>
        <b val="0"/>
        <sz val="9.0"/>
      </rPr>
      <t xml:space="preserve"> [(2)] When this attacks, if you have the </t>
    </r>
    <r>
      <rPr>
        <b/>
        <sz val="9.0"/>
      </rPr>
      <t>Gate CX (066)</t>
    </r>
    <r>
      <rPr>
        <b val="0"/>
        <sz val="9.0"/>
      </rPr>
      <t xml:space="preserve"> in the Climax Area, and you have 4 or more other &lt;Lily&gt; characters, you may pay cost. If you do, deal 4 damage to your opponent.</t>
    </r>
  </si>
  <si>
    <t>ALL/S76-045</t>
  </si>
  <si>
    <r>
      <rPr>
        <b/>
        <sz val="9.0"/>
      </rPr>
      <t>(U) 0/0 Ena (Lily/Alfheim)
CONT</t>
    </r>
    <r>
      <rPr>
        <b val="0"/>
        <sz val="9.0"/>
      </rPr>
      <t xml:space="preserve"> - Your other character in the Front Row Center Slot gets +500 power.
</t>
    </r>
    <r>
      <rPr>
        <b/>
        <sz val="9.0"/>
      </rPr>
      <t>ACT -</t>
    </r>
    <r>
      <rPr>
        <b/>
        <color rgb="FFE06666"/>
        <sz val="9.0"/>
      </rPr>
      <t xml:space="preserve"> {CX COMBO}</t>
    </r>
    <r>
      <rPr>
        <b/>
        <sz val="9.0"/>
      </rPr>
      <t xml:space="preserve"> BRAINSTORM</t>
    </r>
    <r>
      <rPr>
        <b val="0"/>
        <sz val="9.0"/>
      </rPr>
      <t xml:space="preserve"> [(1) Rest 2 characters] Flip over the top 5 cards of your deck, then send them to Waiting Room. For each  </t>
    </r>
    <r>
      <rPr>
        <b/>
        <sz val="9.0"/>
      </rPr>
      <t xml:space="preserve">{1/0 Soraha Bar CX - 031} </t>
    </r>
    <r>
      <rPr>
        <b val="0"/>
        <sz val="9.0"/>
      </rPr>
      <t xml:space="preserve">or </t>
    </r>
    <r>
      <rPr>
        <b/>
        <sz val="9.0"/>
      </rPr>
      <t xml:space="preserve">{3/2 Araya Gate - 066} </t>
    </r>
    <r>
      <rPr>
        <b val="0"/>
        <sz val="9.0"/>
      </rPr>
      <t>among them, search your deck for up to 1 &lt;Lily&gt; character, show it to your opponent, add it to hand, and shuffle your deck afterwards.</t>
    </r>
  </si>
  <si>
    <t>ALL/S76-046</t>
  </si>
  <si>
    <r>
      <rPr>
        <b/>
        <sz val="9.0"/>
      </rPr>
      <t xml:space="preserve">(U) 0/0 Fumi (Lily/Team Hitotsuyanagi)
AUTO </t>
    </r>
    <r>
      <rPr>
        <b val="0"/>
        <sz val="9.0"/>
      </rPr>
      <t xml:space="preserve">- When this is placed on stage from hand, look at up to 2 cards from the top of your deck, and put them back in any order.
</t>
    </r>
    <r>
      <rPr>
        <b/>
        <sz val="9.0"/>
      </rPr>
      <t xml:space="preserve">AUTO </t>
    </r>
    <r>
      <rPr>
        <b val="0"/>
        <sz val="9.0"/>
      </rPr>
      <t>- [(1) Discard 1 Climax] When this is placed on stage from hand, you may pay cost. If you do, choose 1 Climax from your Waiting Room, and add it to hand.</t>
    </r>
  </si>
  <si>
    <t>ALL/S76-047</t>
  </si>
  <si>
    <r>
      <rPr>
        <b/>
        <sz val="9.0"/>
      </rPr>
      <t>(U) 1/0 Kaede (Lily/Team Hitotsuyanagi)
AUTO</t>
    </r>
    <r>
      <rPr>
        <b val="0"/>
        <sz val="9.0"/>
      </rPr>
      <t xml:space="preserve"> - When you use this card's BACKUP, if you have a &lt;Lily&gt; character, choose 1 of your battling characters, this turn, it gets +1000 power.
</t>
    </r>
    <r>
      <rPr>
        <b/>
        <sz val="9.0"/>
      </rPr>
      <t xml:space="preserve">ACT - BACKUP </t>
    </r>
    <r>
      <rPr>
        <b val="0"/>
        <sz val="9.0"/>
      </rPr>
      <t>+1000</t>
    </r>
  </si>
  <si>
    <t>ALL/S76-048</t>
  </si>
  <si>
    <r>
      <rPr>
        <b/>
        <sz val="9.0"/>
      </rPr>
      <t>(U) 1/0 Riri (Lily/Team Hitotsuyanagi)
AUTO</t>
    </r>
    <r>
      <rPr>
        <b val="0"/>
        <sz val="9.0"/>
      </rPr>
      <t xml:space="preserve"> - When this is Reversed, if the battle opponent's Level is 1 or lower, you may Reverse that character.
</t>
    </r>
    <r>
      <rPr>
        <b/>
        <sz val="9.0"/>
      </rPr>
      <t xml:space="preserve">ACT </t>
    </r>
    <r>
      <rPr>
        <b val="0"/>
        <sz val="9.0"/>
      </rPr>
      <t>- (1) This turn, this gets +1000 power and gains the following ability, "</t>
    </r>
    <r>
      <rPr>
        <b/>
        <sz val="9.0"/>
      </rPr>
      <t xml:space="preserve">AUTO </t>
    </r>
    <r>
      <rPr>
        <b val="0"/>
        <sz val="9.0"/>
      </rPr>
      <t>- When this card's battle opponent is Reversed, you may send that character to the top of their deck."</t>
    </r>
  </si>
  <si>
    <t>ALL/S76-049</t>
  </si>
  <si>
    <r>
      <rPr>
        <b/>
        <sz val="9.0"/>
      </rPr>
      <t>(U) 1/0 Kaede (Lily/Team Hitotsuyanagi)
AUTO</t>
    </r>
    <r>
      <rPr>
        <b val="0"/>
        <sz val="9.0"/>
      </rPr>
      <t xml:space="preserve"> - When this attacks, this turn, this gets +X power. X equals the number of your other &lt;Lily&gt; characters times 500.
</t>
    </r>
    <r>
      <rPr>
        <b/>
        <sz val="9.0"/>
      </rPr>
      <t xml:space="preserve">AUTO </t>
    </r>
    <r>
      <rPr>
        <b val="0"/>
        <sz val="9.0"/>
      </rPr>
      <t>- (2) When this is sent from stage to Waiting Room, you may pay cost. If you do, choose 1 &lt;Lily&gt; character from your Waiting Room, add it to hand.</t>
    </r>
  </si>
  <si>
    <t>ALL/S76-050</t>
  </si>
  <si>
    <r>
      <rPr>
        <b/>
        <sz val="9.0"/>
      </rPr>
      <t xml:space="preserve">(U) 1/1 Yuri (Lily/Team Hitotsuyanagi)
AUTO - </t>
    </r>
    <r>
      <rPr>
        <b val="0"/>
        <sz val="9.0"/>
      </rPr>
      <t xml:space="preserve">When this is placed on stage from hand, choose 1 Face-up card from your opponent's Memory, you may flip it Face-down. If you do, at the end of your turn, flip it Face-up.
</t>
    </r>
    <r>
      <rPr>
        <b/>
        <sz val="9.0"/>
      </rPr>
      <t xml:space="preserve">AUTO </t>
    </r>
    <r>
      <rPr>
        <b val="0"/>
        <sz val="9.0"/>
      </rPr>
      <t xml:space="preserve">- When this is Reversed, send this to Memory.
</t>
    </r>
    <r>
      <rPr>
        <b/>
        <sz val="9.0"/>
      </rPr>
      <t xml:space="preserve">AUTO </t>
    </r>
    <r>
      <rPr>
        <b val="0"/>
        <sz val="9.0"/>
      </rPr>
      <t>- When this is Reversed, if the battle opponent's Level is higher than your opponent's Level, you may send that character to Memory.</t>
    </r>
  </si>
  <si>
    <t>ALL/S76-051</t>
  </si>
  <si>
    <r>
      <rPr>
        <b/>
        <sz val="9.0"/>
      </rPr>
      <t xml:space="preserve">(U) 1/1 Riri (Lily/Team Hitotsuyanagi)
CONT </t>
    </r>
    <r>
      <rPr>
        <b val="0"/>
        <sz val="9.0"/>
      </rPr>
      <t xml:space="preserve">- If you have 2 or more other &lt;Lily&gt; characters, this gets +2000 power.
</t>
    </r>
    <r>
      <rPr>
        <b/>
        <sz val="9.0"/>
      </rPr>
      <t>AUTO - ENCORE</t>
    </r>
    <r>
      <rPr>
        <b val="0"/>
        <sz val="9.0"/>
      </rPr>
      <t xml:space="preserve"> [Discard 1 character]</t>
    </r>
  </si>
  <si>
    <t>ALL/S76-052</t>
  </si>
  <si>
    <r>
      <rPr>
        <b/>
        <sz val="9.0"/>
      </rPr>
      <t>(C) 0/0 Kaede (Lily/Team Hitotsuyanagi)
AUTO</t>
    </r>
    <r>
      <rPr>
        <b val="0"/>
        <sz val="9.0"/>
      </rPr>
      <t xml:space="preserve"> - [Shuffle 2 characters from your Waiting Room into your deck] When this is placed on stage from hand, you may pay cost. If you do, this turn, this gets +1 soul.
</t>
    </r>
    <r>
      <rPr>
        <b/>
        <sz val="9.0"/>
      </rPr>
      <t xml:space="preserve">AUTO </t>
    </r>
    <r>
      <rPr>
        <b val="0"/>
        <sz val="9.0"/>
      </rPr>
      <t>- [(1) Discard 1 &lt;Lily&gt; character] When this is placed on stage from hand, you may pay cost. If you do, look at up to 4 cards from the top of your deck, choose up to 1 card among them, add it to hand, and send the rest to Waiting Room.</t>
    </r>
  </si>
  <si>
    <t>ALL/S76-053</t>
  </si>
  <si>
    <r>
      <rPr>
        <b/>
        <sz val="9.0"/>
      </rPr>
      <t xml:space="preserve">(C) 0/0 Kaede (Lily/Team Hitotsuyanagi)
CONT </t>
    </r>
    <r>
      <rPr>
        <b val="0"/>
        <sz val="9.0"/>
      </rPr>
      <t xml:space="preserve">- All of your other </t>
    </r>
    <r>
      <rPr>
        <b/>
        <sz val="9.0"/>
      </rPr>
      <t xml:space="preserve">{0/0 Riri vanilla - 056} </t>
    </r>
    <r>
      <rPr>
        <b val="0"/>
        <sz val="9.0"/>
      </rPr>
      <t xml:space="preserve">gets +1000 power and +1 Soul.
</t>
    </r>
    <r>
      <rPr>
        <b/>
        <sz val="9.0"/>
      </rPr>
      <t xml:space="preserve">AUTO </t>
    </r>
    <r>
      <rPr>
        <b val="0"/>
        <sz val="9.0"/>
      </rPr>
      <t>- [Discard 1 &lt;Lily&gt; character] When this is placed on stage from hand, you may pay cost. If you do, reveal the top card of your deck, then choose 1 Level X or lower character from your Waiting Room, and add it to hand. X equals the Level of the revealed card.</t>
    </r>
  </si>
  <si>
    <t>ALL/S76-054</t>
  </si>
  <si>
    <r>
      <rPr>
        <b/>
        <sz val="9.0"/>
      </rPr>
      <t xml:space="preserve">(C) 0/0 Riri (Lily/Team Hitotsuyanagi)
AUTO </t>
    </r>
    <r>
      <rPr>
        <b val="0"/>
        <sz val="9.0"/>
      </rPr>
      <t xml:space="preserve">- When this is placed on stage from hand, look at the top card of your deck, and put it on top of your deck or into your Waiting Room.
</t>
    </r>
    <r>
      <rPr>
        <b/>
        <sz val="9.0"/>
      </rPr>
      <t xml:space="preserve">AUTO </t>
    </r>
    <r>
      <rPr>
        <b val="0"/>
        <sz val="9.0"/>
      </rPr>
      <t>- At the start of your opponent's Draw Phase, reveal the top card of your deck. If that card is Level 1 or higher, you may return this to hand.</t>
    </r>
  </si>
  <si>
    <t>ALL/S76-055</t>
  </si>
  <si>
    <r>
      <rPr>
        <b/>
        <sz val="9.0"/>
      </rPr>
      <t xml:space="preserve">(C) 0/0 Ena (Lily/Alfheim)
CONT </t>
    </r>
    <r>
      <rPr>
        <b val="0"/>
        <sz val="9.0"/>
      </rPr>
      <t xml:space="preserve">- If this has a Marker underneath it, this gets +2000 power.
</t>
    </r>
    <r>
      <rPr>
        <b/>
        <sz val="9.0"/>
      </rPr>
      <t xml:space="preserve">AUTO </t>
    </r>
    <r>
      <rPr>
        <b val="0"/>
        <sz val="9.0"/>
      </rPr>
      <t>- When this is placed on stage from hand, reveal the top card of your deck. If that card is a &lt;Lily&gt; character, you may put it underneath this card Face-down as a Marker.</t>
    </r>
  </si>
  <si>
    <t>ALL/S76-056</t>
  </si>
  <si>
    <t>(C) 0/0 Riri vanilla (Lily/Team Hitotsuyanagi)</t>
  </si>
  <si>
    <t>ALL/S76-057</t>
  </si>
  <si>
    <r>
      <rPr>
        <b/>
        <sz val="9.0"/>
      </rPr>
      <t xml:space="preserve">(C) 1/0 Fumi (Lily/Team Hitotsuyanagi)
AUTO - </t>
    </r>
    <r>
      <rPr>
        <b/>
        <color rgb="FFE06666"/>
        <sz val="9.0"/>
      </rPr>
      <t>{CX COMBO}</t>
    </r>
    <r>
      <rPr>
        <b val="0"/>
        <sz val="9.0"/>
      </rPr>
      <t xml:space="preserve"> [Return this to hand] When the </t>
    </r>
    <r>
      <rPr>
        <b/>
        <sz val="9.0"/>
      </rPr>
      <t>Standby CX (067)</t>
    </r>
    <r>
      <rPr>
        <b val="0"/>
        <sz val="9.0"/>
      </rPr>
      <t xml:space="preserve"> is placed on your Climax Area, you may pay cost. If you do, reveal the top card of your deck, if it is a &lt;Lily&gt; character, add it to your hand.
</t>
    </r>
    <r>
      <rPr>
        <b/>
        <sz val="9.0"/>
      </rPr>
      <t xml:space="preserve">ACT </t>
    </r>
    <r>
      <rPr>
        <b val="0"/>
        <sz val="9.0"/>
      </rPr>
      <t>- [Rest this] Choose 1 of your characters, this turn, it gets +2000 power.</t>
    </r>
  </si>
  <si>
    <t>ALL/S76-058</t>
  </si>
  <si>
    <r>
      <rPr>
        <b/>
        <sz val="9.0"/>
      </rPr>
      <t xml:space="preserve">(C) 1/0 Fumi &amp; Tazusa (Lily/Team Hitotsuyanagi)
CONT </t>
    </r>
    <r>
      <rPr>
        <b val="0"/>
        <sz val="9.0"/>
      </rPr>
      <t xml:space="preserve">- For each of your Back Row &lt;Lily&gt; characters, this gets +1000 power.
</t>
    </r>
    <r>
      <rPr>
        <b/>
        <sz val="9.0"/>
      </rPr>
      <t xml:space="preserve">AUTO </t>
    </r>
    <r>
      <rPr>
        <b val="0"/>
        <sz val="9.0"/>
      </rPr>
      <t>- When this attacks, if you have 2 or more other &lt;Lily&gt; characters, look at up to 2 cards from the top of your deck, choose 1 card among them, put it on top of your deck, and send the rest to Waiting Room.</t>
    </r>
  </si>
  <si>
    <t>ALL/S76-059</t>
  </si>
  <si>
    <r>
      <rPr>
        <b/>
        <sz val="9.0"/>
      </rPr>
      <t>(C) 2/1 Fumi (Lily/Team Hitotsuyanagi)
AUTO</t>
    </r>
    <r>
      <rPr>
        <b val="0"/>
        <sz val="9.0"/>
      </rPr>
      <t xml:space="preserve"> - When you use this card's BACKUP, send X cards from the bottom of your opponent's deck to Waiting Room. X equals the number of your &lt;Lily&gt; characters.
</t>
    </r>
    <r>
      <rPr>
        <b/>
        <sz val="9.0"/>
      </rPr>
      <t>ACT - BACKUP</t>
    </r>
    <r>
      <rPr>
        <b val="0"/>
        <sz val="9.0"/>
      </rPr>
      <t xml:space="preserve"> +3000</t>
    </r>
  </si>
  <si>
    <t>ALL/S76-060</t>
  </si>
  <si>
    <r>
      <rPr>
        <b/>
        <sz val="9.0"/>
      </rPr>
      <t>(C) 2/1 RIri (Lily/Team Hitotsuyanagi)
CONT</t>
    </r>
    <r>
      <rPr>
        <b val="0"/>
        <sz val="9.0"/>
      </rPr>
      <t xml:space="preserve"> - All of your other </t>
    </r>
    <r>
      <rPr>
        <b/>
        <sz val="9.0"/>
      </rPr>
      <t>{TD 3/2 Healer Yuyu - T21}</t>
    </r>
    <r>
      <rPr>
        <b val="0"/>
        <sz val="9.0"/>
      </rPr>
      <t xml:space="preserve"> gets +1000 Power.
</t>
    </r>
    <r>
      <rPr>
        <b/>
        <sz val="9.0"/>
      </rPr>
      <t xml:space="preserve">CONT </t>
    </r>
    <r>
      <rPr>
        <b val="0"/>
        <sz val="9.0"/>
      </rPr>
      <t xml:space="preserve">- All of your other &lt;Lily&gt; characters get +1000 power.
</t>
    </r>
    <r>
      <rPr>
        <b/>
        <sz val="9.0"/>
      </rPr>
      <t>AUTO - BOND</t>
    </r>
    <r>
      <rPr>
        <b val="0"/>
        <sz val="9.0"/>
      </rPr>
      <t xml:space="preserve"> [Discard 1 card] to </t>
    </r>
    <r>
      <rPr>
        <b/>
        <sz val="9.0"/>
      </rPr>
      <t>{TD 3/2 Healer Yuyu - T21}</t>
    </r>
  </si>
  <si>
    <t>ALL/S76-061</t>
  </si>
  <si>
    <r>
      <rPr>
        <b/>
        <sz val="9.0"/>
      </rPr>
      <t xml:space="preserve">(C) 2/1 RIri (Lily/Team Hitotsuyanagi)
AUTO </t>
    </r>
    <r>
      <rPr>
        <b val="0"/>
        <sz val="9.0"/>
      </rPr>
      <t xml:space="preserve">- When this is placed on stage from hand, this turn, this gets +X power. X equals the number of your &lt;Lily&gt; characters times 1000.
</t>
    </r>
    <r>
      <rPr>
        <b/>
        <sz val="9.0"/>
      </rPr>
      <t xml:space="preserve">AUTO </t>
    </r>
    <r>
      <rPr>
        <b val="0"/>
        <sz val="9.0"/>
      </rPr>
      <t>- (1) When this card's Level 2 or higher battle opponent is Reversed, you may pay cost. If you do, choose 1 character from your Waiting Room, add it to hand.</t>
    </r>
  </si>
  <si>
    <t>ALL/S76-062</t>
  </si>
  <si>
    <r>
      <rPr>
        <b/>
        <sz val="9.0"/>
      </rPr>
      <t xml:space="preserve">(U) 1/1 Event
</t>
    </r>
    <r>
      <rPr>
        <b val="0"/>
        <sz val="9.0"/>
      </rPr>
      <t xml:space="preserve">If you do not have a &lt;Lily&gt; character, you cannot play this from hand.
Choose up to 1 &lt;Lily&gt; character from your Waiting Room, and add it to hand.
</t>
    </r>
    <r>
      <rPr>
        <b/>
        <sz val="9.0"/>
      </rPr>
      <t xml:space="preserve">RESONANCE </t>
    </r>
    <r>
      <rPr>
        <b val="0"/>
        <sz val="9.0"/>
      </rPr>
      <t xml:space="preserve">You may Reveal </t>
    </r>
    <r>
      <rPr>
        <b/>
        <sz val="9.0"/>
      </rPr>
      <t>{another copy of this card}</t>
    </r>
    <r>
      <rPr>
        <b val="0"/>
        <sz val="9.0"/>
      </rPr>
      <t xml:space="preserve"> from your hand. If you do, put the top card of your deck into Waiting Room, if that card is level 0 or lower, you may put the top card of your deck into Stock. Otherwise, look at up to 2 cards from the top of your deck, choose up to 1 card from among them, add it to hand, send the rest to Waiting Room, and discard 1 card.</t>
    </r>
  </si>
  <si>
    <t>a &amp; b art versions</t>
  </si>
  <si>
    <t>ALL/S76-063</t>
  </si>
  <si>
    <r>
      <rPr>
        <b/>
        <sz val="9.0"/>
      </rPr>
      <t xml:space="preserve">(U) 3/3 Event
</t>
    </r>
    <r>
      <rPr>
        <b val="0"/>
        <sz val="9.0"/>
      </rPr>
      <t>If you have 5 or more &lt;Lily&gt; characters, deal 4 damage to your opponent, mill 9 cards. If you milled SEPERATELY a character with "Riri" in its name, a character with "Yuyu" in its name, a character with "Mai" in its name, a character with "Shenlin" in its name, a character with "Yuija" in its name, a character with "Miriam" in its name, a character with "Kaede" in its name, a character with "Tazusa" in its name, AND a character with "Fumi" in its name, deal 2 damage to your opponent 4 times.</t>
    </r>
  </si>
  <si>
    <t>ALL/S76-064</t>
  </si>
  <si>
    <t>(CR) Gate CX</t>
  </si>
  <si>
    <t>ALL/S76-065</t>
  </si>
  <si>
    <t>(CC) Standby CX</t>
  </si>
  <si>
    <t>ALL/S76-066</t>
  </si>
  <si>
    <t>(CC) Gate CX</t>
  </si>
  <si>
    <t>ALL/S76-067</t>
  </si>
  <si>
    <t>ALL/S76-068</t>
  </si>
  <si>
    <r>
      <rPr>
        <b/>
        <sz val="9.0"/>
      </rPr>
      <t>(RR) 1/0 Yuyu (Lily/Team Hitotsuyanagi)
CONT</t>
    </r>
    <r>
      <rPr>
        <b val="0"/>
        <sz val="9.0"/>
      </rPr>
      <t xml:space="preserve"> - If you have 2 or more other &lt;Lily&gt; characters, this gets +1000 power.
</t>
    </r>
    <r>
      <rPr>
        <b/>
        <sz val="9.0"/>
      </rPr>
      <t xml:space="preserve">AUTO - </t>
    </r>
    <r>
      <rPr>
        <b/>
        <color rgb="FFE06666"/>
        <sz val="9.0"/>
      </rPr>
      <t>{CX COMBO}</t>
    </r>
    <r>
      <rPr>
        <b val="0"/>
        <sz val="9.0"/>
      </rPr>
      <t xml:space="preserve"> [Discard 1 card] When this attacks, if you have the </t>
    </r>
    <r>
      <rPr>
        <b/>
        <sz val="9.0"/>
      </rPr>
      <t>Pants CX (097)</t>
    </r>
    <r>
      <rPr>
        <b val="0"/>
        <sz val="9.0"/>
      </rPr>
      <t xml:space="preserve"> in the Climax Area, and you have 2 or more other &lt;Lily&gt; characters, you may pay cost. If you do, repeat the following effect twice: "Mill 1, then choose up to 1 Level X or lower &lt;Lily&gt; character from your Waiting Room, and add it to hand. X equals the Level of the milled card."</t>
    </r>
  </si>
  <si>
    <t>ALL/S76-069</t>
  </si>
  <si>
    <r>
      <rPr>
        <b/>
        <sz val="9.0"/>
      </rPr>
      <t>(RR) 3/2 Mai (Lily/Team Hitotsuyanagi)
CONT</t>
    </r>
    <r>
      <rPr>
        <b val="0"/>
        <sz val="9.0"/>
      </rPr>
      <t xml:space="preserve"> - If you have 2 or less Climaxes in your Waiting Room, this gets -1 Level in hand.
</t>
    </r>
    <r>
      <rPr>
        <b/>
        <sz val="9.0"/>
      </rPr>
      <t xml:space="preserve">CONT </t>
    </r>
    <r>
      <rPr>
        <b val="0"/>
        <sz val="9.0"/>
      </rPr>
      <t>- If all of your characters are &lt;Lily&gt;, this gets +1500 power, and gains the following ability: "</t>
    </r>
    <r>
      <rPr>
        <b/>
        <sz val="9.0"/>
      </rPr>
      <t xml:space="preserve">AUTO </t>
    </r>
    <r>
      <rPr>
        <b val="0"/>
        <sz val="9.0"/>
      </rPr>
      <t xml:space="preserve">- [Discard 1 card] When this is Front Attacked, you may pay cost. If you do, return this to hand.
</t>
    </r>
    <r>
      <rPr>
        <b/>
        <sz val="9.0"/>
      </rPr>
      <t xml:space="preserve">AUTO </t>
    </r>
    <r>
      <rPr>
        <b val="0"/>
        <sz val="9.0"/>
      </rPr>
      <t>- When this is placed on stage from hand, you may Heal 1.</t>
    </r>
  </si>
  <si>
    <t>ALL/S76-070</t>
  </si>
  <si>
    <r>
      <rPr>
        <b/>
        <sz val="9.0"/>
      </rPr>
      <t>(RR) 3/2 Miriam (Lily/Team Hitotsuyanagi)
AUTO</t>
    </r>
    <r>
      <rPr>
        <b val="0"/>
        <sz val="9.0"/>
      </rPr>
      <t xml:space="preserve"> - When this is placed on stage from hand, this turn, this gets +X power. X equals the number of your &lt;Lily&gt; characters times 1000.
</t>
    </r>
    <r>
      <rPr>
        <b/>
        <sz val="9.0"/>
      </rPr>
      <t xml:space="preserve">AUTO - </t>
    </r>
    <r>
      <rPr>
        <b/>
        <color rgb="FFE06666"/>
        <sz val="9.0"/>
      </rPr>
      <t>{CX COMBO}</t>
    </r>
    <r>
      <rPr>
        <b val="0"/>
        <sz val="9.0"/>
      </rPr>
      <t xml:space="preserve"> (1) At the end of this card's attack, if you have the </t>
    </r>
    <r>
      <rPr>
        <b/>
        <sz val="9.0"/>
      </rPr>
      <t>Book CX (098)</t>
    </r>
    <r>
      <rPr>
        <b val="0"/>
        <sz val="9.0"/>
      </rPr>
      <t xml:space="preserve"> in the Climax Area, you may pay cost. If you do, look at the top card of your opponent's deck, put it on top or bottom of their deck, then deal 3 damage to your opponent. Also, this card does not Stand during your next Stand Phase.</t>
    </r>
  </si>
  <si>
    <t>ALL/S76-071</t>
  </si>
  <si>
    <r>
      <rPr>
        <b/>
        <sz val="9.0"/>
      </rPr>
      <t xml:space="preserve">(R) 0/0 Mai (Lily/Team Hitotsuyanagi)
AUTO </t>
    </r>
    <r>
      <rPr>
        <b val="0"/>
        <sz val="9.0"/>
      </rPr>
      <t xml:space="preserve">- When this is placed on stage from hand, all players resolve the following effect: "If you have 5 or more Memory, choose 4 cards from your Memory, and send all other cards to Waiting Room."
</t>
    </r>
    <r>
      <rPr>
        <b/>
        <sz val="9.0"/>
      </rPr>
      <t xml:space="preserve">AUTO </t>
    </r>
    <r>
      <rPr>
        <b val="0"/>
        <sz val="9.0"/>
      </rPr>
      <t>- [Discard 1 card] When this is sent from stage to Waiting Room, you may pay cost. If you do, look at up to 4 cards from the top of your deck, choose up to 1 Level 1 or higher card from among them, show it to your opponent, add it to hand, and send the rest to Waiting Room.</t>
    </r>
  </si>
  <si>
    <t>ALL/S76-072</t>
  </si>
  <si>
    <r>
      <rPr>
        <b/>
        <sz val="9.0"/>
      </rPr>
      <t>(R) 1/0 Miriam (Lily/Team Hitotsuyanagi)
AUTO</t>
    </r>
    <r>
      <rPr>
        <b val="0"/>
        <sz val="9.0"/>
      </rPr>
      <t xml:space="preserve"> - [Discard 1 card] When this is placed on stage from hand, mill 2 cards, if you milled a Climax, you may pay cost. If you do, search your deck for up to 1 &lt;Lily&gt; character, show it to your opponent, add it to hand, and shuffle your deck afterwards.
</t>
    </r>
    <r>
      <rPr>
        <b/>
        <sz val="9.0"/>
      </rPr>
      <t>AUTO - RESONATE</t>
    </r>
    <r>
      <rPr>
        <b val="0"/>
        <sz val="9.0"/>
      </rPr>
      <t xml:space="preserve"> [Reveal </t>
    </r>
    <r>
      <rPr>
        <b/>
        <sz val="9.0"/>
      </rPr>
      <t xml:space="preserve">{3/2 Miriam CXC - 070} </t>
    </r>
    <r>
      <rPr>
        <b val="0"/>
        <sz val="9.0"/>
      </rPr>
      <t>from your hand] At the start of your Climax Phase, if this is in the Front Row, you may pay cost. If you do, choose 1 of your other characters, this turn, it gets +2000 power.</t>
    </r>
  </si>
  <si>
    <t>ALL/S76-073</t>
  </si>
  <si>
    <r>
      <rPr>
        <b/>
        <sz val="9.0"/>
      </rPr>
      <t xml:space="preserve">(R) 1/0 Yuri (Lily/Team Hitotsuyanagi)
AUTO - </t>
    </r>
    <r>
      <rPr>
        <b val="0"/>
        <sz val="9.0"/>
      </rPr>
      <t xml:space="preserve">When this attacks, choose 1 of your other &lt;Lily&gt; characters, this turn, it gets +X power. X equals the number of your other &lt;Lily&gt; characters times 500.
</t>
    </r>
    <r>
      <rPr>
        <b/>
        <sz val="9.0"/>
      </rPr>
      <t xml:space="preserve">AUTO - </t>
    </r>
    <r>
      <rPr>
        <b/>
        <color rgb="FFE06666"/>
        <sz val="9.0"/>
      </rPr>
      <t>{CX COMBO}</t>
    </r>
    <r>
      <rPr>
        <b val="0"/>
        <sz val="9.0"/>
      </rPr>
      <t xml:space="preserve"> - When the</t>
    </r>
    <r>
      <rPr>
        <b/>
        <sz val="9.0"/>
      </rPr>
      <t xml:space="preserve"> Book CX (099) </t>
    </r>
    <r>
      <rPr>
        <b val="0"/>
        <sz val="9.0"/>
      </rPr>
      <t>is placed in your climax area, if you have another &lt;Lily&gt; character, choose 1 of your other characters, this turn, it gains the following ability, "</t>
    </r>
    <r>
      <rPr>
        <b/>
        <sz val="9.0"/>
      </rPr>
      <t xml:space="preserve">AUTO </t>
    </r>
    <r>
      <rPr>
        <b val="0"/>
        <sz val="9.0"/>
      </rPr>
      <t>- When this card's battle opponent is Reversed, search your deck for up to 1 &lt;Lily&gt; character, show it to your opponent, add it to hand, and shuffle your deck afterwards."</t>
    </r>
  </si>
  <si>
    <t>ALL/S76-074</t>
  </si>
  <si>
    <r>
      <rPr>
        <b/>
        <sz val="9.0"/>
      </rPr>
      <t xml:space="preserve">(R) 2/1 Mai (Lily/Team Hitotsuyanagi)
AUTO </t>
    </r>
    <r>
      <rPr>
        <b val="0"/>
        <sz val="9.0"/>
      </rPr>
      <t xml:space="preserve">- (2) When you use this card's BACKUP, you may pay cost. If you do, shuffle all cards from your Waiting Room into your deck.
</t>
    </r>
    <r>
      <rPr>
        <b/>
        <sz val="9.0"/>
      </rPr>
      <t xml:space="preserve">ACT - BACKUP </t>
    </r>
    <r>
      <rPr>
        <b val="0"/>
        <sz val="9.0"/>
      </rPr>
      <t>+2500</t>
    </r>
  </si>
  <si>
    <t>ALL/S76-075</t>
  </si>
  <si>
    <r>
      <rPr>
        <b/>
        <sz val="9.0"/>
      </rPr>
      <t xml:space="preserve">(R) 2/1 Yuyu (Lily/Team Hitotsuyanagi)
CONT - ASSIST </t>
    </r>
    <r>
      <rPr>
        <b val="0"/>
        <sz val="9.0"/>
      </rPr>
      <t xml:space="preserve">+2000 to Level 3 or higher characters in front of this card.
</t>
    </r>
    <r>
      <rPr>
        <b/>
        <sz val="9.0"/>
      </rPr>
      <t xml:space="preserve">ACT </t>
    </r>
    <r>
      <rPr>
        <b val="0"/>
        <sz val="9.0"/>
      </rPr>
      <t xml:space="preserve">- [(2) Rest this] Choose 1 of your opponent's characters, and return it to hand.
</t>
    </r>
  </si>
  <si>
    <t>ALL/S76-076</t>
  </si>
  <si>
    <r>
      <rPr>
        <b/>
        <sz val="9.0"/>
      </rPr>
      <t>(R) 2/1 Miriam (Lily/Team Hitotsuyanagi)
AUTO</t>
    </r>
    <r>
      <rPr>
        <b val="0"/>
        <sz val="9.0"/>
      </rPr>
      <t xml:space="preserve"> - When this attacks, if the Level of the character across from this is 3 or higher, this turn, this gets +6000 power.
</t>
    </r>
    <r>
      <rPr>
        <b/>
        <sz val="9.0"/>
      </rPr>
      <t>AUTO - RESONATE</t>
    </r>
    <r>
      <rPr>
        <b val="0"/>
        <sz val="9.0"/>
      </rPr>
      <t xml:space="preserve"> [Reveal </t>
    </r>
    <r>
      <rPr>
        <b/>
        <sz val="9.0"/>
      </rPr>
      <t>{3/2 Miriam CXC - 070}</t>
    </r>
    <r>
      <rPr>
        <b val="0"/>
        <sz val="9.0"/>
      </rPr>
      <t xml:space="preserve"> from your hand] At the start of your Climax Phase, you may pay cost. If you do, this turn, this gets +2000 power.</t>
    </r>
  </si>
  <si>
    <t>ALL/S76-077</t>
  </si>
  <si>
    <r>
      <rPr>
        <b/>
        <sz val="9.0"/>
      </rPr>
      <t>(R) 3/2 Moyu (Lily)
CONT - ASSIST</t>
    </r>
    <r>
      <rPr>
        <b val="0"/>
        <sz val="9.0"/>
      </rPr>
      <t xml:space="preserve"> +2000 to &lt;Lily&gt; characters in front of this card.
</t>
    </r>
    <r>
      <rPr>
        <b/>
        <sz val="9.0"/>
      </rPr>
      <t xml:space="preserve">AUTO </t>
    </r>
    <r>
      <rPr>
        <b val="0"/>
        <sz val="9.0"/>
      </rPr>
      <t xml:space="preserve">- When this is placed on stage from hand, search your deck for up to 1 &lt;Lily&gt; character, show it to your opponent, add it to hand, and shuffle your deck afterwards.
</t>
    </r>
    <r>
      <rPr>
        <b/>
        <sz val="9.0"/>
      </rPr>
      <t xml:space="preserve">AUTO </t>
    </r>
    <r>
      <rPr>
        <b val="0"/>
        <sz val="9.0"/>
      </rPr>
      <t>- At the start of your opponent's Attack Phase, choose 1 of your &lt;Lily&gt; characters, you may move it to your empty Front Row Center Slot.</t>
    </r>
  </si>
  <si>
    <t>ALL/S76-078</t>
  </si>
  <si>
    <r>
      <rPr>
        <b/>
        <sz val="9.0"/>
      </rPr>
      <t>(R) 3/2 Yuyu (Lily/Team Hitotsuyanagi)
AUTO</t>
    </r>
    <r>
      <rPr>
        <b val="0"/>
        <sz val="9.0"/>
      </rPr>
      <t xml:space="preserve"> - When this attacks, if you do not have another character whose name includes "Riri", put the top card of your deck into Clock.
</t>
    </r>
    <r>
      <rPr>
        <b/>
        <sz val="9.0"/>
      </rPr>
      <t xml:space="preserve">AUTO </t>
    </r>
    <r>
      <rPr>
        <b val="0"/>
        <sz val="9.0"/>
      </rPr>
      <t>- [(3) Discard 1 card, Send 1 of your other characters from stage to Waiting Room] This ability activates up to once per turn. During the turn this is placed on stage from hand, at the end of this card's attack, you may pay cost. If you do, Stand this.</t>
    </r>
  </si>
  <si>
    <t>ALL/S76-079</t>
  </si>
  <si>
    <r>
      <rPr>
        <b/>
        <sz val="9.0"/>
      </rPr>
      <t>(U) 0/0 Miriam (Lily/Team Hitotsuyanagi)
AUTO</t>
    </r>
    <r>
      <rPr>
        <b val="0"/>
        <sz val="9.0"/>
      </rPr>
      <t xml:space="preserve"> - When this is Reversed, if the battle opponent's Level 0 or lower, you may send that character to the bottom of your opponent's deck.
</t>
    </r>
    <r>
      <rPr>
        <b/>
        <sz val="9.0"/>
      </rPr>
      <t>AUTO - RESONANCE</t>
    </r>
    <r>
      <rPr>
        <b val="0"/>
        <sz val="9.0"/>
      </rPr>
      <t xml:space="preserve"> [Reveal 1 </t>
    </r>
    <r>
      <rPr>
        <b/>
        <sz val="9.0"/>
      </rPr>
      <t>{3/2 Miriam CXC - 070}</t>
    </r>
    <r>
      <rPr>
        <b val="0"/>
        <sz val="9.0"/>
      </rPr>
      <t xml:space="preserve"> in your hand] At the start of your opponent's Attack Phase, you may pay cost. If you do, move this to an empty Front Row slot.</t>
    </r>
  </si>
  <si>
    <t>ALL/S76-080</t>
  </si>
  <si>
    <r>
      <rPr>
        <b/>
        <sz val="9.0"/>
      </rPr>
      <t>(U) 0/0 Misuzu (Lily)
AUTO</t>
    </r>
    <r>
      <rPr>
        <b val="0"/>
        <sz val="9.0"/>
      </rPr>
      <t xml:space="preserve"> - (1) At the start of your opponent's Attack Phase, you may pay cost. If you do, choose 1 of your characters whose name includes "Yuyu" and choose this card, swap their positions on stage and Stand them.
</t>
    </r>
    <r>
      <rPr>
        <b/>
        <sz val="9.0"/>
      </rPr>
      <t xml:space="preserve">AUTO </t>
    </r>
    <r>
      <rPr>
        <b val="0"/>
        <sz val="9.0"/>
      </rPr>
      <t>- (1) During your opponent's turn, when this is Reversed, you may pay cost. If you do, Rest this, and at the start of your next Encore Step, send this to Memory.</t>
    </r>
  </si>
  <si>
    <t>ALL/S76-081</t>
  </si>
  <si>
    <r>
      <rPr>
        <b/>
        <sz val="9.0"/>
      </rPr>
      <t>(U) 0/0 Matsuri (Lily/Student Council)
AUTO</t>
    </r>
    <r>
      <rPr>
        <b val="0"/>
        <sz val="9.0"/>
      </rPr>
      <t xml:space="preserve"> - When this is placed on stage from hand, if you have 2 or more other &lt;Lily&gt; characters, you may draw 1 card. If you do, discard 1 card.
</t>
    </r>
    <r>
      <rPr>
        <b/>
        <sz val="9.0"/>
      </rPr>
      <t xml:space="preserve">AUTO </t>
    </r>
    <r>
      <rPr>
        <b val="0"/>
        <sz val="9.0"/>
      </rPr>
      <t>- [(1) Put top card of your Deck into Clock] When this is placed on stage from hand, you may pay cost. If you do, search your deck for up to 1 Cost 0 &lt;Lily&gt; character whose Level is equal or lower than your Level, place it on stage in any slot, and shuffle your deck afterwards.</t>
    </r>
  </si>
  <si>
    <t>ALL/S76-082</t>
  </si>
  <si>
    <r>
      <rPr>
        <b/>
        <sz val="9.0"/>
      </rPr>
      <t xml:space="preserve">(U) 0/0 Moyu (Lily)
AUTO - </t>
    </r>
    <r>
      <rPr>
        <b/>
        <color rgb="FFE06666"/>
        <sz val="9.0"/>
      </rPr>
      <t>{CX COMBO}</t>
    </r>
    <r>
      <rPr>
        <b val="0"/>
        <sz val="9.0"/>
      </rPr>
      <t xml:space="preserve"> [Discard 1 </t>
    </r>
    <r>
      <rPr>
        <b/>
        <sz val="9.0"/>
      </rPr>
      <t>{Miriam's Book CX - 098}</t>
    </r>
    <r>
      <rPr>
        <b val="0"/>
        <sz val="9.0"/>
      </rPr>
      <t xml:space="preserve">] When this is placed on stage from hand, you may pay cost. If you do, choose 1 Level 2 or higher character from your Waiting Room, and add it to hand.
</t>
    </r>
    <r>
      <rPr>
        <b/>
        <sz val="9.0"/>
      </rPr>
      <t>ACT - RESONANCE</t>
    </r>
    <r>
      <rPr>
        <b val="0"/>
        <sz val="9.0"/>
      </rPr>
      <t xml:space="preserve"> [(1) Reveal 1</t>
    </r>
    <r>
      <rPr>
        <b/>
        <sz val="9.0"/>
      </rPr>
      <t xml:space="preserve"> {3/2 Miriam - 070}</t>
    </r>
    <r>
      <rPr>
        <b val="0"/>
        <sz val="9.0"/>
      </rPr>
      <t xml:space="preserve"> in your hand, Rest this] Look at up to 3 cards from the top of your deck, choose up to 1 &lt;Lily&gt; character from among them, show it to your opponent, add it to hand, and send the rest to Waiting Room.</t>
    </r>
  </si>
  <si>
    <t>ALL/S76-083</t>
  </si>
  <si>
    <r>
      <rPr>
        <b/>
        <sz val="9.0"/>
      </rPr>
      <t>(U) 1/0 Yuyu (Lily/Team Hitotsuyanagi)
AUTO</t>
    </r>
    <r>
      <rPr>
        <b val="0"/>
        <sz val="9.0"/>
      </rPr>
      <t xml:space="preserve"> - When this is placed on stage from hand, if you have another &lt;Lily&gt; character, this turn, this gets +2000 power.
</t>
    </r>
    <r>
      <rPr>
        <b/>
        <sz val="9.0"/>
      </rPr>
      <t xml:space="preserve">AUTO </t>
    </r>
    <r>
      <rPr>
        <b val="0"/>
        <sz val="9.0"/>
      </rPr>
      <t>- When this attacks, if you have another &lt;Lily&gt; character and the Level of the character across from this is 2, this turn, this gets +4500 power.</t>
    </r>
  </si>
  <si>
    <t>ALL/S76-084</t>
  </si>
  <si>
    <r>
      <rPr>
        <b/>
        <sz val="9.0"/>
      </rPr>
      <t>(U) 1/0 Mai (Lily/Team Hitotsuyanagi)
AUTO</t>
    </r>
    <r>
      <rPr>
        <b val="0"/>
        <sz val="9.0"/>
      </rPr>
      <t xml:space="preserve"> - When this is placed on stage from hand, look at the top card of your deck, and put it on top or bottom of your deck.
</t>
    </r>
    <r>
      <rPr>
        <b/>
        <sz val="9.0"/>
      </rPr>
      <t xml:space="preserve">AUTO </t>
    </r>
    <r>
      <rPr>
        <b val="0"/>
        <sz val="9.0"/>
      </rPr>
      <t>- When this is placed on stage from hand, this turn, this gets +X power. X equals the number of your &lt;Lily&gt; characters times 500.</t>
    </r>
  </si>
  <si>
    <t>ALL/S76-085</t>
  </si>
  <si>
    <r>
      <rPr>
        <b/>
        <sz val="9.0"/>
      </rPr>
      <t xml:space="preserve">(U) 1/1 Miriam (Lily/Team Hitotsuyanagi)
CONT </t>
    </r>
    <r>
      <rPr>
        <b val="0"/>
        <sz val="9.0"/>
      </rPr>
      <t xml:space="preserve">- If the character across from this is Cost 0 or lower, this gets +1 level and +3500 power.
</t>
    </r>
    <r>
      <rPr>
        <b/>
        <sz val="9.0"/>
      </rPr>
      <t xml:space="preserve">AUTO </t>
    </r>
    <r>
      <rPr>
        <b val="0"/>
        <sz val="9.0"/>
      </rPr>
      <t>- (1) At the start of Encore Step, if you do not have any other Rested characters in your Front Row, you may pay cost. If you do, Rest this.</t>
    </r>
  </si>
  <si>
    <t>ALL/S76-086</t>
  </si>
  <si>
    <r>
      <rPr>
        <b/>
        <sz val="9.0"/>
      </rPr>
      <t>(C) 0/0 Yuyu (Lily/Team Hitotsuyanagi)
AUTO</t>
    </r>
    <r>
      <rPr>
        <b val="0"/>
        <sz val="9.0"/>
      </rPr>
      <t xml:space="preserve"> - [Discard 1 card] When this is placed on stage from hand, you may pay cost. If you do, search your deck for up to 1</t>
    </r>
    <r>
      <rPr>
        <b/>
        <sz val="9.0"/>
      </rPr>
      <t xml:space="preserve"> {TD 1/0 Riri CXC - T10}</t>
    </r>
    <r>
      <rPr>
        <b val="0"/>
        <sz val="9.0"/>
      </rPr>
      <t xml:space="preserve">, show it to your opponent, add it to hand, and shuffle your deck afterwards.
</t>
    </r>
    <r>
      <rPr>
        <b/>
        <sz val="9.0"/>
      </rPr>
      <t xml:space="preserve">ACT </t>
    </r>
    <r>
      <rPr>
        <b val="0"/>
        <sz val="9.0"/>
      </rPr>
      <t>- [Rest this] Choose 1 of your &lt;Lily&gt; characters, this turn, it gets +1500 power.</t>
    </r>
  </si>
  <si>
    <t>ALL/S76-087</t>
  </si>
  <si>
    <r>
      <rPr>
        <b/>
        <sz val="9.0"/>
      </rPr>
      <t>(C) 0/0 Miriam (Lily/Team Hitotsuyanagi)
AUTO</t>
    </r>
    <r>
      <rPr>
        <b val="0"/>
        <sz val="9.0"/>
      </rPr>
      <t xml:space="preserve"> - When this is placed on stage from hand, reveal the top card of your deck. If that card is a &lt;Lily&gt; character, choose 1 of your characters, this turn, it gets +2000 power.
</t>
    </r>
    <r>
      <rPr>
        <b/>
        <sz val="9.0"/>
      </rPr>
      <t xml:space="preserve">AUTO </t>
    </r>
    <r>
      <rPr>
        <b val="0"/>
        <sz val="9.0"/>
      </rPr>
      <t>- [Discard 1 &lt;Lily&gt; character] When this is placed on stage from hand, you may pay cost. If you do, draw 1 card.</t>
    </r>
  </si>
  <si>
    <t>ALL/S76-088</t>
  </si>
  <si>
    <r>
      <rPr>
        <b/>
        <sz val="9.0"/>
      </rPr>
      <t xml:space="preserve">(C) 0/0 Mai &amp; Miriam (Lily/Team Hitotsuyanagi)
CONT </t>
    </r>
    <r>
      <rPr>
        <b val="0"/>
        <sz val="9.0"/>
      </rPr>
      <t xml:space="preserve">- Your other &lt;Lily&gt; character in the Front Row Center Slot gets +1500 power.
</t>
    </r>
    <r>
      <rPr>
        <b/>
        <sz val="9.0"/>
      </rPr>
      <t xml:space="preserve">ACT </t>
    </r>
    <r>
      <rPr>
        <b val="0"/>
        <sz val="9.0"/>
      </rPr>
      <t>- [(2) Rest this] Search your deck for up to 1 &lt;Lily&gt; character, show it to your opponent, add it to hand, and shuffle your deck afterwards.</t>
    </r>
  </si>
  <si>
    <t>ALL/S76-089</t>
  </si>
  <si>
    <r>
      <rPr>
        <b/>
        <sz val="9.0"/>
      </rPr>
      <t xml:space="preserve">(C) 0/0 Mai (Lily/Team Hitotsuyanagi)
AUTO - </t>
    </r>
    <r>
      <rPr>
        <b/>
        <color rgb="FFE06666"/>
        <sz val="9.0"/>
      </rPr>
      <t>{CX COMBO}</t>
    </r>
    <r>
      <rPr>
        <b val="0"/>
        <sz val="9.0"/>
      </rPr>
      <t xml:space="preserve"> - When the </t>
    </r>
    <r>
      <rPr>
        <b/>
        <sz val="9.0"/>
      </rPr>
      <t>Blue Stock Soul CX (100)</t>
    </r>
    <r>
      <rPr>
        <b val="0"/>
        <sz val="9.0"/>
      </rPr>
      <t xml:space="preserve"> is placed on your Climax Area, if you have 2 or more other &lt;Lily&gt; characters, look at up to 4 cards from the top of your deck, choose up to 1 &lt;Lily&gt; character from among them, show it to your opponent, add it to hand, and send the rest to Waiting Room.
</t>
    </r>
    <r>
      <rPr>
        <b/>
        <sz val="9.0"/>
      </rPr>
      <t>ACT - BRAINSTORM</t>
    </r>
    <r>
      <rPr>
        <b val="0"/>
        <sz val="9.0"/>
      </rPr>
      <t xml:space="preserve"> (1) Flip over the top 4 cards of your deck, then send them to Waiting Room. For each Climax among them, resolve the following effect: "Search your deck for up to 1 &lt;Lily&gt; character, show it to your opponent, add it to hand, shuffle your deck afterwards, and discard 1 card."</t>
    </r>
  </si>
  <si>
    <t>ALL/S76-090</t>
  </si>
  <si>
    <r>
      <rPr>
        <b/>
        <sz val="9.0"/>
      </rPr>
      <t>(C) 0/0 Yuyu (Lily/Team Hitotsuyanagi)
AUTO</t>
    </r>
    <r>
      <rPr>
        <b val="0"/>
        <sz val="9.0"/>
      </rPr>
      <t xml:space="preserve"> - [Discard 1 &lt;Lily&gt; character] When this is placed on stage from hand, you may pay cost. If you do, search your deck for up to 1 </t>
    </r>
    <r>
      <rPr>
        <b/>
        <sz val="9.0"/>
      </rPr>
      <t>{1/1 Red Event - 062}</t>
    </r>
    <r>
      <rPr>
        <b val="0"/>
        <sz val="9.0"/>
      </rPr>
      <t xml:space="preserve">, show it to your opponent, add it to hand, and shuffle your deck afterwards.
</t>
    </r>
    <r>
      <rPr>
        <b/>
        <sz val="9.0"/>
      </rPr>
      <t xml:space="preserve">AUTO </t>
    </r>
    <r>
      <rPr>
        <b val="0"/>
        <sz val="9.0"/>
      </rPr>
      <t>- When this attacks, you may mill 1. If that card is a Climax, draw 1 card and discard 1 card.</t>
    </r>
  </si>
  <si>
    <t>ALL/S76-091</t>
  </si>
  <si>
    <r>
      <rPr>
        <b/>
        <sz val="9.0"/>
      </rPr>
      <t xml:space="preserve">(C) 0/0 Mai (Lily/Team Hitotsuyanagi)
CONT </t>
    </r>
    <r>
      <rPr>
        <b val="0"/>
        <sz val="9.0"/>
      </rPr>
      <t xml:space="preserve">- If you have 2 or less stock, this gets +1500 power.
</t>
    </r>
    <r>
      <rPr>
        <b/>
        <sz val="9.0"/>
      </rPr>
      <t xml:space="preserve">AUTO </t>
    </r>
    <r>
      <rPr>
        <b val="0"/>
        <sz val="9.0"/>
      </rPr>
      <t>- [Discard 1 card] When this attacks, you may pay cost. If you do, choose 1 of your other &lt;Lily&gt; characters, and return it to hand.</t>
    </r>
  </si>
  <si>
    <t>ALL/S76-092</t>
  </si>
  <si>
    <r>
      <rPr>
        <b/>
        <sz val="9.0"/>
      </rPr>
      <t>(C) 1/0 Mai (Lily/Team Hitotsuyanagi)
CONT</t>
    </r>
    <r>
      <rPr>
        <b val="0"/>
        <sz val="9.0"/>
      </rPr>
      <t xml:space="preserve"> - All of your other</t>
    </r>
    <r>
      <rPr>
        <b/>
        <sz val="9.0"/>
      </rPr>
      <t xml:space="preserve"> {2/1 Yuyu Vanilla - 095} </t>
    </r>
    <r>
      <rPr>
        <b val="0"/>
        <sz val="9.0"/>
      </rPr>
      <t>gain the following 2 abilities:
- "</t>
    </r>
    <r>
      <rPr>
        <b/>
        <sz val="9.0"/>
      </rPr>
      <t xml:space="preserve">AUTO </t>
    </r>
    <r>
      <rPr>
        <b val="0"/>
        <sz val="9.0"/>
      </rPr>
      <t>- When this attacks, this turn, this gets +X power. X equals the number of your other Back Row &lt;Lily&gt; characters times 2000"
- "</t>
    </r>
    <r>
      <rPr>
        <b/>
        <sz val="9.0"/>
      </rPr>
      <t>AUTO - ENCORE</t>
    </r>
    <r>
      <rPr>
        <b val="0"/>
        <sz val="9.0"/>
      </rPr>
      <t xml:space="preserve"> [Discard 1 character]"
</t>
    </r>
    <r>
      <rPr>
        <b/>
        <sz val="9.0"/>
      </rPr>
      <t xml:space="preserve">AUTO </t>
    </r>
    <r>
      <rPr>
        <b val="0"/>
        <sz val="9.0"/>
      </rPr>
      <t xml:space="preserve">- This ability activates up to once per turn. when your other </t>
    </r>
    <r>
      <rPr>
        <b/>
        <sz val="9.0"/>
      </rPr>
      <t>{2/1 Yuyu Vanilla - 095}</t>
    </r>
    <r>
      <rPr>
        <b val="0"/>
        <sz val="9.0"/>
      </rPr>
      <t xml:space="preserve"> is placed on stage from hand, perform 1 of the following 2 effects,
a) "Choose up to 1 &lt;Lily&gt; character in your Waiting Room and send it to Stock."
b) "Reveal the top card of your deck. If that card is an &lt;Lily&gt; character, add it to hand."</t>
    </r>
  </si>
  <si>
    <t>ALL/S76-093</t>
  </si>
  <si>
    <r>
      <rPr>
        <b/>
        <sz val="9.0"/>
      </rPr>
      <t>(C) 1/0 Yuyu (Lily/Team Hitotsuyanagi)
CONT</t>
    </r>
    <r>
      <rPr>
        <b val="0"/>
        <sz val="9.0"/>
      </rPr>
      <t xml:space="preserve"> - For each of your opponent's Back Row characters, this gets +1500 power.
</t>
    </r>
    <r>
      <rPr>
        <b/>
        <sz val="9.0"/>
      </rPr>
      <t>AUTO - ENCORE</t>
    </r>
    <r>
      <rPr>
        <b val="0"/>
        <sz val="9.0"/>
      </rPr>
      <t xml:space="preserve"> [Discard 1 character]</t>
    </r>
  </si>
  <si>
    <t>ALL/S76-094</t>
  </si>
  <si>
    <r>
      <rPr>
        <b/>
        <sz val="9.0"/>
      </rPr>
      <t xml:space="preserve">(C) 2/1 Shinobu (Lily/Student Council)
AUTO </t>
    </r>
    <r>
      <rPr>
        <b val="0"/>
        <sz val="9.0"/>
      </rPr>
      <t xml:space="preserve">- When this attacks, choose 1 of your other character, this turn, it gets +X power. X equals the number of your &lt;Lily&gt; characters times 500.
</t>
    </r>
    <r>
      <rPr>
        <b/>
        <sz val="9.0"/>
      </rPr>
      <t xml:space="preserve">AUTO </t>
    </r>
    <r>
      <rPr>
        <b val="0"/>
        <sz val="9.0"/>
      </rPr>
      <t>- (1) At the start of the Encore Step, if you do not have any other Rested characters in your Front Row, you may pay cost. If you do, Rest this</t>
    </r>
  </si>
  <si>
    <t>ALL/S76-095</t>
  </si>
  <si>
    <t>(C) 2/1 Yuyu vanilla</t>
  </si>
  <si>
    <t>ALL/S76-096</t>
  </si>
  <si>
    <r>
      <rPr>
        <b/>
        <sz val="9.0"/>
      </rPr>
      <t>(U) 2/3 Event
COUNTER</t>
    </r>
    <r>
      <rPr>
        <b val="0"/>
        <sz val="9.0"/>
      </rPr>
      <t xml:space="preserve"> - Choose 1 of your opponent's characters, this turn, it gets -3 Soul.</t>
    </r>
  </si>
  <si>
    <t>ALL/S76-097</t>
  </si>
  <si>
    <t>(CR) Pants CX</t>
  </si>
  <si>
    <t>ALL/S76-098</t>
  </si>
  <si>
    <t>ALL/S76-099</t>
  </si>
  <si>
    <t>(CC) Book CX</t>
  </si>
  <si>
    <t>ALL/S76-100</t>
  </si>
  <si>
    <t>(CC) Stock Soul CX</t>
  </si>
  <si>
    <t>ALL/S76-101
BOX PR</t>
  </si>
  <si>
    <r>
      <rPr>
        <b/>
        <sz val="9.0"/>
      </rPr>
      <t>(PR) 0/0 Yujia (Lily/Team Hitotsuyanagi)
AUTO</t>
    </r>
    <r>
      <rPr>
        <sz val="9.0"/>
      </rPr>
      <t xml:space="preserve"> - When this is placed on stage from hand, mill 2. If there is a Climax(es) among those cards, choose 1 of your characters, this turn, it gets +1500 power.
</t>
    </r>
    <r>
      <rPr>
        <b/>
        <sz val="9.0"/>
      </rPr>
      <t xml:space="preserve">ACT </t>
    </r>
    <r>
      <rPr>
        <sz val="9.0"/>
      </rPr>
      <t>- [Discard 1 card, Send this to Waiting Room] Choose 1 &lt;Lily&gt; character from your Waiting Room, add it to hand.</t>
    </r>
  </si>
  <si>
    <t>ALL/S76-102
BOX PR</t>
  </si>
  <si>
    <r>
      <rPr>
        <b/>
        <sz val="9.0"/>
      </rPr>
      <t xml:space="preserve">(PR) 1/0 Tazusa (Lily/Team Hitotsuyanagi)
AUTO </t>
    </r>
    <r>
      <rPr>
        <sz val="9.0"/>
      </rPr>
      <t xml:space="preserve">- When this card's Trigger Check reveals a Gold Bar CX, choose 1 character from your Waiting Room, you may add it to hand.
</t>
    </r>
    <r>
      <rPr>
        <b/>
        <sz val="9.0"/>
      </rPr>
      <t xml:space="preserve">AUTO </t>
    </r>
    <r>
      <rPr>
        <sz val="9.0"/>
      </rPr>
      <t>- When this is Reversed, if the battle opponent's Cost is 0 or lower, you may send the top card of your opponent's Clock to Waiting Room. If you do, send that character to Clock.</t>
    </r>
  </si>
  <si>
    <t>ALL/S76-103
BOX PR</t>
  </si>
  <si>
    <r>
      <rPr>
        <b/>
        <sz val="9.0"/>
      </rPr>
      <t>(PR) 2/1 Shenlin (Lily/Team Hitotsuyanagi)
AUTO</t>
    </r>
    <r>
      <rPr>
        <sz val="9.0"/>
      </rPr>
      <t xml:space="preserve"> - When this card attacks, this turn, this gets +X power. X equals the number of characters your opponent controls times 1000.
</t>
    </r>
    <r>
      <rPr>
        <b/>
        <sz val="9.0"/>
      </rPr>
      <t>AUTO - ENCORE</t>
    </r>
    <r>
      <rPr>
        <sz val="9.0"/>
      </rPr>
      <t xml:space="preserve"> [Discard 1 Green card]</t>
    </r>
  </si>
  <si>
    <t>ALL/S76-104
BOX PR</t>
  </si>
  <si>
    <r>
      <rPr>
        <b/>
        <sz val="9.0"/>
      </rPr>
      <t>(PR) 0/0 Kaede (Lily/Team Hitotsuyanagi)
AUTO</t>
    </r>
    <r>
      <rPr>
        <sz val="9.0"/>
      </rPr>
      <t xml:space="preserve"> - When this attacks, reveal the top card of your deck. If that card is a &lt;Lily&gt; character, add it to hand and discard 1 card.
</t>
    </r>
    <r>
      <rPr>
        <b/>
        <sz val="9.0"/>
      </rPr>
      <t xml:space="preserve">AUTO </t>
    </r>
    <r>
      <rPr>
        <sz val="9.0"/>
      </rPr>
      <t>- This ability activates up to once per turn. When this is Reversed, reveal the top card of your deck. If that card is Level 2 or higher, you may Rest this.</t>
    </r>
  </si>
  <si>
    <t>ALL/S76-105
BOX PR</t>
  </si>
  <si>
    <r>
      <rPr>
        <b/>
        <sz val="9.0"/>
      </rPr>
      <t>(PR) 1/0 Riri (Lily/Team Hitotsuyanagi)
CONT</t>
    </r>
    <r>
      <rPr>
        <sz val="9.0"/>
      </rPr>
      <t xml:space="preserve"> - During your turn, this gets +500 power for each of your other &lt;Lily&gt; characters.
</t>
    </r>
    <r>
      <rPr>
        <b/>
        <sz val="9.0"/>
      </rPr>
      <t xml:space="preserve">CONT </t>
    </r>
    <r>
      <rPr>
        <sz val="9.0"/>
      </rPr>
      <t>- All of your opponent's characters get "</t>
    </r>
    <r>
      <rPr>
        <b/>
        <sz val="9.0"/>
      </rPr>
      <t>AUTO - ENCORE</t>
    </r>
    <r>
      <rPr>
        <sz val="9.0"/>
      </rPr>
      <t xml:space="preserve"> [Put the top card of your deck into Clock]"</t>
    </r>
  </si>
  <si>
    <t>ALL/S76-106
BOX PR</t>
  </si>
  <si>
    <r>
      <rPr>
        <b/>
        <sz val="9.0"/>
      </rPr>
      <t>(PR) 2/1 Fumi (Lily/Team Hitotsuyanagi)
AUTO</t>
    </r>
    <r>
      <rPr>
        <sz val="9.0"/>
      </rPr>
      <t xml:space="preserve"> - When this is placed on stage from hand, reveal the top card of your deck. If the revealed card is a level 0 or lower character, put it into Stock.
</t>
    </r>
    <r>
      <rPr>
        <b/>
        <sz val="9.0"/>
      </rPr>
      <t xml:space="preserve">AUTO </t>
    </r>
    <r>
      <rPr>
        <sz val="9.0"/>
      </rPr>
      <t>- When your other battling character is Reversed, choose 1 of your &lt;Lily&gt; characters, this turn, it gets +3000 power.</t>
    </r>
  </si>
  <si>
    <t>ALL/S76-107
BOX PR</t>
  </si>
  <si>
    <r>
      <rPr>
        <b/>
        <sz val="9.0"/>
      </rPr>
      <t xml:space="preserve">(PR) 0/0 Miriam (Lily/Team Hitotsuyanagi)
AUTO </t>
    </r>
    <r>
      <rPr>
        <sz val="9.0"/>
      </rPr>
      <t xml:space="preserve">- When this is placed on stage from hand, mill 2. If there is a Level 0 or lower character among them, this turn, this does not suffer Soul Penalty when Side Attacking.
</t>
    </r>
    <r>
      <rPr>
        <b/>
        <sz val="9.0"/>
      </rPr>
      <t xml:space="preserve">AUTO </t>
    </r>
    <r>
      <rPr>
        <sz val="9.0"/>
      </rPr>
      <t>- When this is placed on stage from hand, this turn, all of your opponent's Front Row characters get -500 power.</t>
    </r>
  </si>
  <si>
    <t>ALL/S76-108
BOX PR</t>
  </si>
  <si>
    <r>
      <rPr>
        <b/>
        <sz val="9.0"/>
      </rPr>
      <t>(PR) 1/1 Mai (Lily/Team Hitotsuyanagi)
AUTO</t>
    </r>
    <r>
      <rPr>
        <sz val="9.0"/>
      </rPr>
      <t xml:space="preserve"> - When you use this card's BACKUP, mill the top 3 cards of your deck.
</t>
    </r>
    <r>
      <rPr>
        <b/>
        <sz val="9.0"/>
      </rPr>
      <t xml:space="preserve">ACT - BACKUP </t>
    </r>
    <r>
      <rPr>
        <sz val="9.0"/>
      </rPr>
      <t>+2000</t>
    </r>
  </si>
  <si>
    <t>ALL/S76-109
BOX PR</t>
  </si>
  <si>
    <r>
      <rPr>
        <b/>
        <sz val="9.0"/>
      </rPr>
      <t>(PR) 2/1 Yuyu (Lily/Team Hitotsuyanagi)
AUTO</t>
    </r>
    <r>
      <rPr>
        <sz val="9.0"/>
      </rPr>
      <t xml:space="preserve"> - (1) At the start of your opponent's Attack Phase, you may pay cost. If you do, choose 1 of your &lt;Lily&gt; characters and this card, Stand them and swap their positions on stage.
</t>
    </r>
    <r>
      <rPr>
        <b/>
        <sz val="9.0"/>
      </rPr>
      <t xml:space="preserve">AUTO </t>
    </r>
    <r>
      <rPr>
        <sz val="9.0"/>
      </rPr>
      <t>- When this is Reversed, if the battle opponent's Level is higher than your opponent's Level, you may send that character to the bottom of your opponent's deck.</t>
    </r>
  </si>
  <si>
    <t>ALL/S76-P01</t>
  </si>
  <si>
    <t>(PR) +2 Soul CX</t>
  </si>
  <si>
    <t>ALL/S76-P02</t>
  </si>
  <si>
    <r>
      <rPr>
        <b/>
        <sz val="9.0"/>
      </rPr>
      <t xml:space="preserve">(PR) 3/2 Riri &amp; Yuyu (Lily/Team Hitotsuyanagi)
</t>
    </r>
    <r>
      <rPr>
        <sz val="9.0"/>
      </rPr>
      <t>CONT - If you have 2 or less Climaxes in the waiting room, this gets -1 level in your hand.
AUTO - When this is placed on stage from hand, you may Heal 1.</t>
    </r>
  </si>
  <si>
    <t>ALL/S76-P03</t>
  </si>
  <si>
    <r>
      <rPr>
        <b/>
        <sz val="9.0"/>
      </rPr>
      <t>(PR) 0/0 Riri  (Lily/Team Hitotsuyanagi)
AUTO</t>
    </r>
    <r>
      <rPr>
        <sz val="9.0"/>
      </rPr>
      <t xml:space="preserve"> - When this is placed on stage from hand, reveal the top card of your deck, if it's a &lt;Lily&gt; character, add it to your hand, and discard a card.
</t>
    </r>
    <r>
      <rPr>
        <b/>
        <sz val="9.0"/>
      </rPr>
      <t xml:space="preserve">AUTO </t>
    </r>
    <r>
      <rPr>
        <sz val="9.0"/>
      </rPr>
      <t>- When this attacks, choose one of your other characters, this turn, it gains +1000 power.</t>
    </r>
  </si>
  <si>
    <t>ALL/S76-P05
WGP Shop PR</t>
  </si>
  <si>
    <r>
      <rPr>
        <b/>
        <sz val="9.0"/>
      </rPr>
      <t xml:space="preserve">(PR) 0/0 Riri (Lily/Team Hitotsuyanagi)
AUTO </t>
    </r>
    <r>
      <rPr>
        <b val="0"/>
        <sz val="9.0"/>
      </rPr>
      <t xml:space="preserve">- When this is placed on stage from hand, reveal the top card of your deck. If that card is a &lt;Lily&gt; character, add it to hand and discard 1 card.
</t>
    </r>
    <r>
      <rPr>
        <b/>
        <sz val="9.0"/>
      </rPr>
      <t xml:space="preserve">AUTO </t>
    </r>
    <r>
      <rPr>
        <b val="0"/>
        <sz val="9.0"/>
      </rPr>
      <t>- When this is Reversed, if the battle opponent's Level is 0 or lower, you may Reverse that character.</t>
    </r>
  </si>
  <si>
    <t>ALL/S76-P06</t>
  </si>
  <si>
    <r>
      <rPr>
        <b/>
        <sz val="9.0"/>
      </rPr>
      <t>(PR) 0/0 Yuyu (Lily/Team Hitotsuyanagi)
AUTO</t>
    </r>
    <r>
      <rPr>
        <sz val="9.0"/>
      </rPr>
      <t xml:space="preserve"> - At the start of your Climax phase, choose one of your &lt;Lily&gt; characters, this turn, it gains +1000 power.
</t>
    </r>
    <r>
      <rPr>
        <b/>
        <sz val="9.0"/>
      </rPr>
      <t xml:space="preserve">
ACT - BRAINSTORM </t>
    </r>
    <r>
      <rPr>
        <sz val="9.0"/>
      </rPr>
      <t>[(1) Rest 2 of your characters] Flip over the top 4 cards of your deck, then send them to Waiting Room. For each Climax among them, search your deck for up to one &lt;Lily&gt; character, show it to your opponent, add it to your hand, and shuffle your deck.</t>
    </r>
  </si>
  <si>
    <t>ALL/S76-P07
BluRay vol. 1 PR</t>
  </si>
  <si>
    <r>
      <rPr>
        <b/>
        <sz val="9.0"/>
      </rPr>
      <t>(PR) 0/0 Riri &amp; Kaede &amp; Yuyu (Lily/Team Hitotsuyanagi)
CONT</t>
    </r>
    <r>
      <rPr>
        <b val="0"/>
        <sz val="9.0"/>
      </rPr>
      <t xml:space="preserve"> - If the number of cards in your stock is 2 or less, this gets +1 Level and +1000 Power.</t>
    </r>
  </si>
  <si>
    <t>ALL/S76-P08
BluRay vol. 2 PR</t>
  </si>
  <si>
    <r>
      <rPr>
        <b/>
        <sz val="9.0"/>
      </rPr>
      <t>(PR) 0/0 Miriam &amp; Fumi &amp; Tazusa (Lily/Team Hitotsuyanagi)
AUTO</t>
    </r>
    <r>
      <rPr>
        <sz val="9.0"/>
      </rPr>
      <t xml:space="preserve"> – At the start of your opponent’s attack phase, you may choose a character in your opponent’s front row, and move it to an empty position in their front row.
</t>
    </r>
  </si>
  <si>
    <t>ALL/S76-P09
BluRay vol. 3 PR</t>
  </si>
  <si>
    <r>
      <rPr>
        <b/>
        <sz val="9.0"/>
      </rPr>
      <t>(PR) 0/0 Shenlin &amp; Yujia &amp; Mai (Lily/Team Hitotsuyanagi)
AUTO</t>
    </r>
    <r>
      <rPr>
        <sz val="9.0"/>
      </rPr>
      <t xml:space="preserve"> - [(1) Put the top card of your deck into Clock] When this is placed on stage from hand, you may pay cost. If you do, look at up to 3 cards from the top of your deck, choose up to 1 character from among them, show it to your opponent, add it to hand, and send the rest to Waiting Room.</t>
    </r>
  </si>
  <si>
    <t>ALL/S76-P10
BluRay vol. 4 PR</t>
  </si>
  <si>
    <r>
      <rPr>
        <b/>
        <sz val="9.0"/>
      </rPr>
      <t xml:space="preserve">(PR) 1/0 Yuyu &amp; Riri (Lily/Team Hitotsuyanagi)
CONT </t>
    </r>
    <r>
      <rPr>
        <sz val="9.0"/>
      </rPr>
      <t>- For each of your other &lt;Lily&gt; characters, this gets +500 power.</t>
    </r>
  </si>
  <si>
    <t>ALL/S76-P11
Release tourney PR</t>
  </si>
  <si>
    <r>
      <rPr>
        <b/>
        <sz val="9.0"/>
      </rPr>
      <t>(PR) 1/1 Kaede &amp; Riri (Lily/Team Hitotsuyanagi)
AUTO</t>
    </r>
    <r>
      <rPr>
        <sz val="9.0"/>
      </rPr>
      <t xml:space="preserve"> - When you use this card's BACKUP, reveal the top card of your deck. If that card is a &lt;Lily&gt; character, add it to hand and discard 1 card.
</t>
    </r>
    <r>
      <rPr>
        <b/>
        <sz val="9.0"/>
      </rPr>
      <t>ACT - BACKUP</t>
    </r>
    <r>
      <rPr>
        <sz val="9.0"/>
      </rPr>
      <t xml:space="preserve"> +2000</t>
    </r>
  </si>
  <si>
    <t>ALL/S76-P12
June shop tourney PR</t>
  </si>
  <si>
    <r>
      <rPr>
        <b/>
        <sz val="9.0"/>
      </rPr>
      <t>(PR) 1/0 Yuyu &amp; Mai (Lily/Team Hitotsuyanagi)
CONT</t>
    </r>
    <r>
      <rPr>
        <sz val="9.0"/>
      </rPr>
      <t xml:space="preserve"> - During your opponent's turn, all of your other &lt;Lily&gt; characters get +1000 power.
</t>
    </r>
    <r>
      <rPr>
        <b/>
        <sz val="9.0"/>
      </rPr>
      <t xml:space="preserve">AUTO </t>
    </r>
    <r>
      <rPr>
        <sz val="9.0"/>
      </rPr>
      <t>- When a &lt;Lily&gt; character is placed on stage from hand, you may look at the top card of your deck.</t>
    </r>
  </si>
  <si>
    <t>ALL/S76-P13
Gallery Entrance PR</t>
  </si>
  <si>
    <r>
      <rPr>
        <b/>
        <sz val="9.0"/>
      </rPr>
      <t>(PR) 0/0 Riri (Lily/Team Hitotsuyanagi)
CONT</t>
    </r>
    <r>
      <rPr>
        <sz val="9.0"/>
      </rPr>
      <t xml:space="preserve"> - All of your other &lt;Lily&gt; characters get +500 power.
</t>
    </r>
    <r>
      <rPr>
        <b/>
        <sz val="9.0"/>
      </rPr>
      <t xml:space="preserve">AUTO </t>
    </r>
    <r>
      <rPr>
        <sz val="9.0"/>
      </rPr>
      <t xml:space="preserve">- When your opponent's Climax is placed on the Climax Area, you may send this to Stock.
</t>
    </r>
  </si>
  <si>
    <t>ALL/S76-P14
Gallery Entrance PR</t>
  </si>
  <si>
    <r>
      <rPr>
        <b/>
        <sz val="9.0"/>
      </rPr>
      <t>(PR) 0/0 Yuyu (Lily/Team Hitotsuyanagi)
CONT</t>
    </r>
    <r>
      <rPr>
        <sz val="9.0"/>
      </rPr>
      <t xml:space="preserve"> - This cannot Side Attack.
</t>
    </r>
    <r>
      <rPr>
        <b/>
        <sz val="9.0"/>
      </rPr>
      <t xml:space="preserve">AUTO </t>
    </r>
    <r>
      <rPr>
        <sz val="9.0"/>
      </rPr>
      <t>- When this is placed on stage from hand, mill 2, and this turn, this gets +X power. X equals the number of &lt;Lily&gt; characters milled times 1000.</t>
    </r>
  </si>
  <si>
    <r>
      <rPr>
        <b/>
        <sz val="8.0"/>
        <u/>
      </rPr>
      <t>Assault Lily Special Set PR:</t>
    </r>
    <r>
      <rPr>
        <sz val="8.0"/>
      </rPr>
      <t xml:space="preserve"> All the promos bellow have the same effects (but different names) as cards in the booster. Only 10,000 special sets will be printed, which includes a Re:Edit TD+, 55 sleeves, 1 deck box, 1 storage box, 2 out of the 10 PRs below and some manuals. No SPs or RRRs can be pulled from special set TD+, unlike usual TD+. More info on the </t>
    </r>
    <r>
      <rPr>
        <color rgb="FF1155CC"/>
        <sz val="8.0"/>
        <u/>
      </rPr>
      <t>product page &gt;&gt;</t>
    </r>
  </si>
  <si>
    <t>ALL/S76-P15
Special Set PR</t>
  </si>
  <si>
    <r>
      <rPr>
        <b/>
        <sz val="9.0"/>
      </rPr>
      <t xml:space="preserve">(PR) 0/0 Tazusa (Lily/Team Hitotsuyanagi)
AUTO </t>
    </r>
    <r>
      <rPr>
        <b val="0"/>
        <sz val="9.0"/>
      </rPr>
      <t xml:space="preserve">- When this is placed on stage from hand, look at up to 2 cards from the top of your deck, and put them on top of your deck in any order.
</t>
    </r>
    <r>
      <rPr>
        <b/>
        <sz val="9.0"/>
      </rPr>
      <t xml:space="preserve">AUTO </t>
    </r>
    <r>
      <rPr>
        <b val="0"/>
        <sz val="9.0"/>
      </rPr>
      <t xml:space="preserve">- When this attacks, if you have 1 or less other characters, you may mill 1. If that card is a Level 0 or lower character, place it on stage in any Back Row slot.
</t>
    </r>
    <r>
      <rPr>
        <b val="0"/>
        <i/>
        <sz val="9.0"/>
      </rPr>
      <t>Same effects as 005.</t>
    </r>
  </si>
  <si>
    <t>ALL/S76-P16
Special Set PR</t>
  </si>
  <si>
    <r>
      <rPr>
        <b/>
        <sz val="9.0"/>
      </rPr>
      <t>(PR) 0/0 Shenlin (Lily/Team Hitotsuyanagi)
AUTO</t>
    </r>
    <r>
      <rPr>
        <b val="0"/>
        <sz val="9.0"/>
      </rPr>
      <t xml:space="preserve"> - When this is placed on stage from hand, choose up to 1 of your opponent's characters, send it to Memory, then your opponent places that character on stage in the slot of their choosing.
</t>
    </r>
    <r>
      <rPr>
        <b/>
        <sz val="9.0"/>
      </rPr>
      <t xml:space="preserve">AUTO </t>
    </r>
    <r>
      <rPr>
        <b val="0"/>
        <sz val="9.0"/>
      </rPr>
      <t>- When this is placed on stage from hand, choose 1 of your other &lt;Lily&gt; characters, this turn, it gets +2000 power.</t>
    </r>
    <r>
      <rPr>
        <b/>
        <sz val="9.0"/>
      </rPr>
      <t xml:space="preserve">
</t>
    </r>
    <r>
      <rPr>
        <b val="0"/>
        <i/>
        <sz val="9.0"/>
      </rPr>
      <t>Same effects as 011.</t>
    </r>
  </si>
  <si>
    <t>ALL/S76-P17
Special Set PR</t>
  </si>
  <si>
    <r>
      <rPr>
        <b/>
        <sz val="9.0"/>
      </rPr>
      <t>(PR) 0/0 Yujia (Lily/Team Hitotsuyanagi)
AUTO</t>
    </r>
    <r>
      <rPr>
        <sz val="9.0"/>
      </rPr>
      <t xml:space="preserve"> - When this is placed on stage from hand, mill 2. If there is a Climax(es) among them, choose 1 of your opponent's Front Row characters, this turn, it gets -1000 power.
</t>
    </r>
    <r>
      <rPr>
        <b/>
        <sz val="9.0"/>
      </rPr>
      <t xml:space="preserve">AUTO </t>
    </r>
    <r>
      <rPr>
        <sz val="9.0"/>
      </rPr>
      <t xml:space="preserve">- [(1) Discard 1 card] When this is placed on stage from hand, you may pay cost. If you do, choose 1 &lt;Lily&gt; character from your Waiting Room, add it to hand, then choose 1 of your other &lt;Lily&gt; characters, this turn, it gets +1000 power.
</t>
    </r>
    <r>
      <rPr>
        <i/>
        <sz val="9.0"/>
      </rPr>
      <t>Same effects as 006.</t>
    </r>
    <r>
      <rPr>
        <sz val="9.0"/>
      </rPr>
      <t xml:space="preserve">
</t>
    </r>
  </si>
  <si>
    <t>ALL/S76-P18
Special Set PR</t>
  </si>
  <si>
    <r>
      <rPr>
        <b/>
        <sz val="9.0"/>
      </rPr>
      <t>(PR) 0/0 Fumi (Lily/Team Hitotsuyanagi)
AUTO</t>
    </r>
    <r>
      <rPr>
        <sz val="9.0"/>
      </rPr>
      <t xml:space="preserve"> - When this is placed on stage from hand, look at up to 2 cards from the top of your deck, and put them back in any order.
</t>
    </r>
    <r>
      <rPr>
        <b/>
        <sz val="9.0"/>
      </rPr>
      <t xml:space="preserve">AUTO </t>
    </r>
    <r>
      <rPr>
        <sz val="9.0"/>
      </rPr>
      <t xml:space="preserve">- [(1) Discard 1 Climax] When this is placed on stage from hand, you may pay cost. If you do, choose 1 Climax from your Waiting Room, and add it to hand.
</t>
    </r>
    <r>
      <rPr>
        <i/>
        <sz val="9.0"/>
      </rPr>
      <t>Same effects as 046.</t>
    </r>
  </si>
  <si>
    <t>ALL/S76-P19
Special Set PR</t>
  </si>
  <si>
    <r>
      <rPr>
        <b/>
        <sz val="9.0"/>
      </rPr>
      <t>(PR) 1/0 Kaede (Lily/Team Hitotsuyanagi)
AUTO</t>
    </r>
    <r>
      <rPr>
        <sz val="9.0"/>
      </rPr>
      <t xml:space="preserve"> - When you use this card's BACKUP, if you have a &lt;Lily&gt; character, choose 1 of your battling characters, this turn, it gets +1000 power.
</t>
    </r>
    <r>
      <rPr>
        <b/>
        <sz val="9.0"/>
      </rPr>
      <t>ACT - BACKUP</t>
    </r>
    <r>
      <rPr>
        <sz val="9.0"/>
      </rPr>
      <t xml:space="preserve"> +1000
</t>
    </r>
    <r>
      <rPr>
        <i/>
        <sz val="9.0"/>
      </rPr>
      <t>Same effects as 047.</t>
    </r>
  </si>
  <si>
    <t>ALL/S76-P20
Special Set PR</t>
  </si>
  <si>
    <r>
      <rPr>
        <b/>
        <sz val="9.0"/>
      </rPr>
      <t>(PR) 1/1 Yuri (Lily/Team Hitotsuyanagi)
AUTO</t>
    </r>
    <r>
      <rPr>
        <sz val="9.0"/>
      </rPr>
      <t xml:space="preserve"> - When this is placed on stage from hand, choose 1 Face-up card from your opponent's Memory, you may flip it Face-down. If you do, at the end of your turn, flip it Face-up.
</t>
    </r>
    <r>
      <rPr>
        <b/>
        <sz val="9.0"/>
      </rPr>
      <t xml:space="preserve">AUTO </t>
    </r>
    <r>
      <rPr>
        <sz val="9.0"/>
      </rPr>
      <t xml:space="preserve">- When this is Reversed, send this to Memory.
</t>
    </r>
    <r>
      <rPr>
        <b/>
        <sz val="9.0"/>
      </rPr>
      <t xml:space="preserve">AUTO </t>
    </r>
    <r>
      <rPr>
        <sz val="9.0"/>
      </rPr>
      <t xml:space="preserve">- When this is Reversed, if the battle opponent's Level is higher than your opponent's Level, you may send that character to Memory.
</t>
    </r>
    <r>
      <rPr>
        <i/>
        <sz val="9.0"/>
      </rPr>
      <t>Same effects as 050.</t>
    </r>
  </si>
  <si>
    <t>ALL/S76-P21
Special Set PR</t>
  </si>
  <si>
    <r>
      <rPr>
        <b/>
        <sz val="9.0"/>
      </rPr>
      <t>(PR) 1/1 Riri (Lily/Team Hitotsuyanagi)
CONT</t>
    </r>
    <r>
      <rPr>
        <sz val="9.0"/>
      </rPr>
      <t xml:space="preserve"> - If you have 2 or more other &lt;Lily&gt; characters, this gets +2000 power.
</t>
    </r>
    <r>
      <rPr>
        <b/>
        <sz val="9.0"/>
      </rPr>
      <t>AUTO - ENCORE</t>
    </r>
    <r>
      <rPr>
        <sz val="9.0"/>
      </rPr>
      <t xml:space="preserve"> [Discard 1 character]
</t>
    </r>
    <r>
      <rPr>
        <i/>
        <sz val="9.0"/>
      </rPr>
      <t>Same effects as 051.</t>
    </r>
  </si>
  <si>
    <t>ALL/S76-P22
Special Set PR</t>
  </si>
  <si>
    <r>
      <rPr>
        <b/>
        <sz val="9.0"/>
      </rPr>
      <t>(PR) 1/0 Yuyu (Lily/Team Hitotsuyanagi)
AUTO</t>
    </r>
    <r>
      <rPr>
        <sz val="9.0"/>
      </rPr>
      <t xml:space="preserve"> - When this is placed on stage from hand, if you have another &lt;Lily&gt; character, this turn, this gets +2000 power.
</t>
    </r>
    <r>
      <rPr>
        <b/>
        <sz val="9.0"/>
      </rPr>
      <t>AUTO</t>
    </r>
    <r>
      <rPr>
        <sz val="9.0"/>
      </rPr>
      <t xml:space="preserve"> - When this attacks, if you have another &lt;Lily&gt; character, and the Level of the character across from this is 2, this turn, this gets +4500 power.
</t>
    </r>
    <r>
      <rPr>
        <i/>
        <sz val="9.0"/>
      </rPr>
      <t>Same effects as 083.</t>
    </r>
  </si>
  <si>
    <t>ALL/S76-P23
Special Set PR</t>
  </si>
  <si>
    <r>
      <rPr>
        <b/>
        <sz val="9.0"/>
      </rPr>
      <t>(PR) 1/0 Mai (Lily/Team Hitotsuyanagi)
AUTO</t>
    </r>
    <r>
      <rPr>
        <sz val="9.0"/>
      </rPr>
      <t xml:space="preserve"> - When this is placed on stage from hand, look at the top card of your deck, and put it on top or bottom of your deck.
</t>
    </r>
    <r>
      <rPr>
        <b/>
        <sz val="9.0"/>
      </rPr>
      <t xml:space="preserve">AUTO </t>
    </r>
    <r>
      <rPr>
        <sz val="9.0"/>
      </rPr>
      <t xml:space="preserve">- When this is placed on stage from hand, this turn, this gets +X power. X equals the number of your &lt;Lily&gt; characters times 500.
</t>
    </r>
    <r>
      <rPr>
        <i/>
        <sz val="9.0"/>
      </rPr>
      <t>Same effects as 084.</t>
    </r>
  </si>
  <si>
    <t>ALL/S76-P24
Special Set PR</t>
  </si>
  <si>
    <r>
      <rPr>
        <b/>
        <sz val="9.0"/>
      </rPr>
      <t>(PR) 1/1 Miriam (Lily/Team Hitotsuyanagi)
CONT</t>
    </r>
    <r>
      <rPr>
        <sz val="9.0"/>
      </rPr>
      <t xml:space="preserve"> - If the character across from this is Cost 0 or lower, this gets +1 level and +3500 power.
</t>
    </r>
    <r>
      <rPr>
        <b/>
        <sz val="9.0"/>
      </rPr>
      <t xml:space="preserve">AUTO </t>
    </r>
    <r>
      <rPr>
        <sz val="9.0"/>
      </rPr>
      <t xml:space="preserve">- (1) At the start of the Encore Step, if you do not have any other Rested characters in your Front Row, you may pay cost. If you do, Rest this
</t>
    </r>
    <r>
      <rPr>
        <i/>
        <sz val="9.0"/>
      </rPr>
      <t>Same effects as 085.</t>
    </r>
  </si>
  <si>
    <t>ALL/S76-P25
Monthly Magazine PR</t>
  </si>
  <si>
    <r>
      <rPr>
        <b/>
        <sz val="9.0"/>
      </rPr>
      <t>(PR) 1/0 Yuyu &amp; Riri (Lily/Team Hitotsuyanagi)
AUTO</t>
    </r>
    <r>
      <rPr>
        <sz val="9.0"/>
      </rPr>
      <t xml:space="preserve"> - When this is placed on stage from hand, choose 1 of your other &lt;Lily&gt; characters, this turn, it gets +2000 power.
</t>
    </r>
  </si>
  <si>
    <t>No./22:</t>
  </si>
  <si>
    <t>9 new cards, 13 reprints.</t>
  </si>
  <si>
    <t>ALL/S76-T23
Reprint</t>
  </si>
  <si>
    <r>
      <rPr>
        <b/>
        <sz val="9.0"/>
      </rPr>
      <t>0/0 Yujia (Lily/Team Hitotsuyanagi) 
AUTO</t>
    </r>
    <r>
      <rPr>
        <sz val="9.0"/>
      </rPr>
      <t xml:space="preserve"> - When this is placed on stage from hand, mill 2. If there is a Climax(es) among them, choose 1 of your opponent's characters, this turn, it gets -500 power.
</t>
    </r>
    <r>
      <rPr>
        <b/>
        <sz val="9.0"/>
      </rPr>
      <t xml:space="preserve">AUTO </t>
    </r>
    <r>
      <rPr>
        <sz val="9.0"/>
      </rPr>
      <t>- When this attacks, look at up to 2 cards from the top of your deck, choose 1 card among them, put it on top of your deck, and send the rest to Waiting Room.</t>
    </r>
  </si>
  <si>
    <t>ALL/S76-T24</t>
  </si>
  <si>
    <r>
      <rPr>
        <b/>
        <sz val="9.0"/>
      </rPr>
      <t>(TD) 0/0 Shenlin (Lily/Team Hitotsuyanagi) 
AUTO</t>
    </r>
    <r>
      <rPr>
        <sz val="9.0"/>
      </rPr>
      <t xml:space="preserve"> - When this is placed on stage from hand, mill 2, and this turn, this gets +X power. X equals the number of &lt;Lily&gt; characters milled times 1000. 
</t>
    </r>
    <r>
      <rPr>
        <b/>
        <sz val="9.0"/>
      </rPr>
      <t xml:space="preserve">AUTO </t>
    </r>
    <r>
      <rPr>
        <sz val="9.0"/>
      </rPr>
      <t>- When this card's battle opponent is Reversed, choose 1 of your characters, this turn, it gets +1000 power.</t>
    </r>
  </si>
  <si>
    <t>ALL/S76-T25</t>
  </si>
  <si>
    <r>
      <rPr>
        <b/>
        <sz val="9.0"/>
      </rPr>
      <t xml:space="preserve">(TD) 1/0 Yujia (Lily/Team Hitotsuyanagi)
CONT </t>
    </r>
    <r>
      <rPr>
        <b val="0"/>
        <sz val="9.0"/>
      </rPr>
      <t xml:space="preserve">- If you have 2 or more other &lt;Lily&gt; characters, this gets +2000 power.
</t>
    </r>
    <r>
      <rPr>
        <b/>
        <sz val="9.0"/>
      </rPr>
      <t>AUTO - ENCORE</t>
    </r>
    <r>
      <rPr>
        <b val="0"/>
        <sz val="9.0"/>
      </rPr>
      <t xml:space="preserve"> [Discard 1 character]</t>
    </r>
  </si>
  <si>
    <t>ALL/S76-T26
Reprint</t>
  </si>
  <si>
    <r>
      <rPr>
        <b/>
        <sz val="9.0"/>
      </rPr>
      <t>1/0 Shenlin (Lily/Team Hitotsuyanagi)
AUTO</t>
    </r>
    <r>
      <rPr>
        <sz val="9.0"/>
      </rPr>
      <t xml:space="preserve"> - [Rest 1 of your other Standing &lt;Lily&gt; characters] During the turn this is placed on stage from hand, when this card's battle opponent is Reversed, you may pay cost. If you do, put the top card of your deck into Stock.</t>
    </r>
  </si>
  <si>
    <t>ALL/S76-T27</t>
  </si>
  <si>
    <r>
      <rPr>
        <b/>
        <sz val="9.0"/>
      </rPr>
      <t>(TD) 2/1 Tazusa (Lily/Team Hitotsuyanagi)
AUTO</t>
    </r>
    <r>
      <rPr>
        <b val="0"/>
        <sz val="9.0"/>
      </rPr>
      <t xml:space="preserve"> - When you use this card's BACKUP, if you have an &lt;Lily&gt; character, choose 1 of your battling characters, this turn, it gets +1000 power.
</t>
    </r>
    <r>
      <rPr>
        <b/>
        <sz val="9.0"/>
      </rPr>
      <t xml:space="preserve">ACT - BACKUP </t>
    </r>
    <r>
      <rPr>
        <b val="0"/>
        <sz val="9.0"/>
      </rPr>
      <t>+2500</t>
    </r>
  </si>
  <si>
    <t>ALL/S76-T28
Reprint</t>
  </si>
  <si>
    <r>
      <rPr>
        <b/>
        <sz val="9.0"/>
      </rPr>
      <t xml:space="preserve">2/1 Tazusa (Lily/Team Hitotsuyanagi)
AUTO </t>
    </r>
    <r>
      <rPr>
        <sz val="9.0"/>
      </rPr>
      <t xml:space="preserve">- When this attacks, this turn, this gets +X power. X equals the number of your other &lt;Lily&gt; characters times 1000.
</t>
    </r>
    <r>
      <rPr>
        <b/>
        <sz val="9.0"/>
      </rPr>
      <t xml:space="preserve">AUTO </t>
    </r>
    <r>
      <rPr>
        <sz val="9.0"/>
      </rPr>
      <t>- When this card's battle opponent is Reversed, choose 1 of your &lt;Lily&gt; characters, this turn, it gets +2000 power.</t>
    </r>
  </si>
  <si>
    <t>ALL/S76-T29</t>
  </si>
  <si>
    <r>
      <rPr>
        <b/>
        <sz val="9.0"/>
      </rPr>
      <t>(TD) 0/0 Riri and Yuyu (Lily/Team Hitotsuyanagi)
AUTO</t>
    </r>
    <r>
      <rPr>
        <sz val="9.0"/>
      </rPr>
      <t xml:space="preserve"> - [Discard 1 Climax] When this is placed on stage from hand, you may pay cost. If you do, choose 1 &lt;Lily&gt; character from your Waiting Room, and add it to hand.
</t>
    </r>
    <r>
      <rPr>
        <b/>
        <sz val="9.0"/>
      </rPr>
      <t xml:space="preserve">AUTO </t>
    </r>
    <r>
      <rPr>
        <sz val="9.0"/>
      </rPr>
      <t>- This ability activates up to twice per turn. When your other &lt;Lily&gt; character is placed on stage from hand, this turn, this gets +1000 power.</t>
    </r>
  </si>
  <si>
    <t>SPa &amp; SPb</t>
  </si>
  <si>
    <t>ALL/S76-T30
Reprint</t>
  </si>
  <si>
    <r>
      <rPr>
        <b/>
        <sz val="9.0"/>
      </rPr>
      <t xml:space="preserve">0/0 Kaede (Lily/Team Hitotsuyanagi)
ACT </t>
    </r>
    <r>
      <rPr>
        <sz val="9.0"/>
      </rPr>
      <t xml:space="preserve">- (1) Draw 1 card, then discard 1 card.
</t>
    </r>
    <r>
      <rPr>
        <b/>
        <sz val="9.0"/>
      </rPr>
      <t xml:space="preserve">ACT </t>
    </r>
    <r>
      <rPr>
        <sz val="9.0"/>
      </rPr>
      <t xml:space="preserve">- </t>
    </r>
    <r>
      <rPr>
        <b/>
        <sz val="9.0"/>
      </rPr>
      <t xml:space="preserve">BRAINSTORM </t>
    </r>
    <r>
      <rPr>
        <sz val="9.0"/>
      </rPr>
      <t>[(1) Rest this] Flip over the top 4 cards of your deck, then send them to Waiting Room. For each Climax among them, draw up to 1 card.</t>
    </r>
  </si>
  <si>
    <t>ALL/S76-T31</t>
  </si>
  <si>
    <r>
      <rPr>
        <b/>
        <sz val="9.0"/>
      </rPr>
      <t xml:space="preserve">(TD) 1/0 Kaede (Lily/Team Hitotsuyanagi)
AUTO </t>
    </r>
    <r>
      <rPr>
        <b val="0"/>
        <sz val="9.0"/>
      </rPr>
      <t>- When this attacks, choose 1 of your characters, this turn, it gets +2500 power.</t>
    </r>
  </si>
  <si>
    <t>ALL/S76-T32</t>
  </si>
  <si>
    <r>
      <rPr>
        <b/>
        <sz val="9.0"/>
      </rPr>
      <t xml:space="preserve">(TD) 1/1 Fumi (Lily/Team Hitotsuyanagi)
CONT </t>
    </r>
    <r>
      <rPr>
        <b val="0"/>
        <sz val="9.0"/>
      </rPr>
      <t>- If you have 2 or more other &lt;Lily&gt; characters, this gets +1500 power and "</t>
    </r>
    <r>
      <rPr>
        <b/>
        <sz val="9.0"/>
      </rPr>
      <t>AUTO - ENCORE</t>
    </r>
    <r>
      <rPr>
        <b val="0"/>
        <sz val="9.0"/>
      </rPr>
      <t xml:space="preserve"> [Discard 1 character]".
</t>
    </r>
    <r>
      <rPr>
        <b/>
        <sz val="9.0"/>
      </rPr>
      <t xml:space="preserve">AUTO </t>
    </r>
    <r>
      <rPr>
        <b val="0"/>
        <sz val="9.0"/>
      </rPr>
      <t>- When this attacks, if you have another &lt;Lily&gt; character, this turn, this gets +1500 power.</t>
    </r>
  </si>
  <si>
    <t>ALL/S76-T33
Reprint</t>
  </si>
  <si>
    <r>
      <rPr>
        <b/>
        <sz val="9.0"/>
      </rPr>
      <t>2/1 Fumi (Lily/Team Hitotsuyanagi)
CONT - ASSIST</t>
    </r>
    <r>
      <rPr>
        <sz val="9.0"/>
      </rPr>
      <t xml:space="preserve"> Level x 500
</t>
    </r>
    <r>
      <rPr>
        <b/>
        <sz val="9.0"/>
      </rPr>
      <t xml:space="preserve">AUTO </t>
    </r>
    <r>
      <rPr>
        <sz val="9.0"/>
      </rPr>
      <t>- When your Climax is placed on the Climax Area, look at the top card of your deck, put it on top of your deck or into your Waiting Room, then choose 1 of your &lt;Lily&gt; characters, this turn, it gets +1000 power.</t>
    </r>
  </si>
  <si>
    <t>ALL/S76-T34
Reprint</t>
  </si>
  <si>
    <r>
      <rPr>
        <b/>
        <sz val="9.0"/>
      </rPr>
      <t>3/2 Riri (Lily/Team Hitotsuyanagi)
AUTO</t>
    </r>
    <r>
      <rPr>
        <sz val="9.0"/>
      </rPr>
      <t xml:space="preserve"> - When this is placed on stage from hand, look at up to X cards from the top of your deck, choose up to 1 card among them, add it to hand, and send the rest to Waiting Room. X equals the number of your &lt;Lily&gt; characters.
</t>
    </r>
    <r>
      <rPr>
        <b/>
        <sz val="9.0"/>
      </rPr>
      <t xml:space="preserve">AUTO </t>
    </r>
    <r>
      <rPr>
        <sz val="9.0"/>
      </rPr>
      <t>- [(2) Discard 1 card] When this attacks, you may pay cost. If you do, deal 1 damage to your opponent.</t>
    </r>
  </si>
  <si>
    <t>ALL/S76-T35
Reprint</t>
  </si>
  <si>
    <r>
      <rPr>
        <b/>
        <sz val="9.0"/>
      </rPr>
      <t xml:space="preserve">1/0 Event 
</t>
    </r>
    <r>
      <rPr>
        <sz val="9.0"/>
      </rPr>
      <t>Look at up to 4 cards from the top of your deck, choose up to 1 &lt;Lily&gt; character from among them, show it to your opponent, add it to hand, and send the rest to Waiting Room.</t>
    </r>
  </si>
  <si>
    <t>ALL/S76-T36
Reprint</t>
  </si>
  <si>
    <t>Gate CX</t>
  </si>
  <si>
    <t>ALL/S76-T37
Reprint</t>
  </si>
  <si>
    <t>+2 Soul CX</t>
  </si>
  <si>
    <t>ALL/S76-T38</t>
  </si>
  <si>
    <r>
      <rPr>
        <b/>
        <sz val="9.0"/>
      </rPr>
      <t>(TD) 0/0 Mai (Lily/Team Hitotsuyanagi)
CONT - ASSIST</t>
    </r>
    <r>
      <rPr>
        <b val="0"/>
        <sz val="9.0"/>
      </rPr>
      <t xml:space="preserve"> +500
</t>
    </r>
    <r>
      <rPr>
        <b/>
        <sz val="9.0"/>
      </rPr>
      <t xml:space="preserve">AUTO </t>
    </r>
    <r>
      <rPr>
        <b val="0"/>
        <sz val="9.0"/>
      </rPr>
      <t>- At the start of your Climax Phase, choose 1 of your characters, this turn, it gets +500 power.</t>
    </r>
  </si>
  <si>
    <t>ALL/S76-T39
Reprint</t>
  </si>
  <si>
    <r>
      <rPr>
        <b/>
        <sz val="9.0"/>
      </rPr>
      <t xml:space="preserve">0/0 Yuyu (Lily/Team Hitotsuyanagi)
CONT </t>
    </r>
    <r>
      <rPr>
        <b val="0"/>
        <sz val="9.0"/>
      </rPr>
      <t xml:space="preserve">- If you have 2 or more other &lt;Lily&gt; characters, this gets +500 power and +1 Level.
</t>
    </r>
    <r>
      <rPr>
        <b/>
        <sz val="9.0"/>
      </rPr>
      <t xml:space="preserve">AUTO </t>
    </r>
    <r>
      <rPr>
        <b val="0"/>
        <sz val="9.0"/>
      </rPr>
      <t>- When this card's battle opponent is Reversed, choose 1 of your other &lt;Lily&gt; characters, Rest it, and move it to an empty slot in your Back Row.</t>
    </r>
  </si>
  <si>
    <t>ALL/S76-T40
Reprint</t>
  </si>
  <si>
    <r>
      <rPr>
        <b/>
        <sz val="9.0"/>
      </rPr>
      <t>0/0 Mai (Lily/Team Hitotsuyanagi)
AUTO</t>
    </r>
    <r>
      <rPr>
        <b val="0"/>
        <sz val="9.0"/>
      </rPr>
      <t xml:space="preserve"> - When this is placed on stage from hand, choose 1 of your &lt;Lily&gt; characters, this turn, it gets +X power. X equals the number of your &lt;Lily&gt; characters times 500.</t>
    </r>
  </si>
  <si>
    <t>ALL/S76-T41
Reprint</t>
  </si>
  <si>
    <r>
      <rPr>
        <b/>
        <sz val="9.0"/>
      </rPr>
      <t>0/0 Miriam (Lily/Team Hitotsuyanagi)
AUTO</t>
    </r>
    <r>
      <rPr>
        <b val="0"/>
        <sz val="9.0"/>
      </rPr>
      <t xml:space="preserve"> - [(1) Discard 1 card] When this is placed on stage from hand, you may pay cost. If you do, search your deck for up to 1 &lt;Lily&gt; character, show it to your opponent, add it to hand, and shuffle your deck afterwards.</t>
    </r>
  </si>
  <si>
    <t>ALL/S76-T42</t>
  </si>
  <si>
    <r>
      <rPr>
        <b/>
        <sz val="9.0"/>
      </rPr>
      <t>(TD) 2/2 Miriam (Lily/Team Hitotsuyanagi)
CONT</t>
    </r>
    <r>
      <rPr>
        <b val="0"/>
        <sz val="9.0"/>
      </rPr>
      <t xml:space="preserve"> - For each of your other &lt;Lily&gt; characters, this gets +1000 power.
</t>
    </r>
    <r>
      <rPr>
        <b/>
        <sz val="9.0"/>
      </rPr>
      <t xml:space="preserve">AUTO </t>
    </r>
    <r>
      <rPr>
        <b val="0"/>
        <sz val="9.0"/>
      </rPr>
      <t>- (1) At the start of the Encore Step, if you do not have any other Rested characters in your Front Row, you may pay cost. If you do, Rest this.</t>
    </r>
  </si>
  <si>
    <t>ALL/S76-T43</t>
  </si>
  <si>
    <r>
      <rPr>
        <b/>
        <sz val="9.0"/>
      </rPr>
      <t>(TD) 3/2 Riri and Yuyu (Lily/Team Hitotsuyanagi)
AUTO</t>
    </r>
    <r>
      <rPr>
        <b val="0"/>
        <sz val="9.0"/>
      </rPr>
      <t xml:space="preserve"> - When this is placed on stage from hand, you may Heal 1.
</t>
    </r>
    <r>
      <rPr>
        <b/>
        <sz val="9.0"/>
      </rPr>
      <t xml:space="preserve">AUTO - </t>
    </r>
    <r>
      <rPr>
        <b/>
        <color rgb="FFE06666"/>
        <sz val="9.0"/>
      </rPr>
      <t xml:space="preserve">{CX COMBO} </t>
    </r>
    <r>
      <rPr>
        <b val="0"/>
        <sz val="9.0"/>
      </rPr>
      <t xml:space="preserve">When this attacks, if you have the </t>
    </r>
    <r>
      <rPr>
        <b/>
        <sz val="9.0"/>
      </rPr>
      <t>Pants CX (T22/T44)</t>
    </r>
    <r>
      <rPr>
        <b val="0"/>
        <sz val="9.0"/>
      </rPr>
      <t xml:space="preserve"> in the Climax Area, Look at up to 2 cards from the top of your opponent's deck, choose up to 2 cards from among them, put them on top of your opponent's deck in any order, and send the rest to Waiting Room. This turn, this gets +1000 power</t>
    </r>
  </si>
  <si>
    <t>ALL/S76-T44
Reprint</t>
  </si>
  <si>
    <t>(TD) Pants CX</t>
  </si>
  <si>
    <t>ALL/S76-T01</t>
  </si>
  <si>
    <r>
      <rPr>
        <b/>
        <sz val="9.0"/>
      </rPr>
      <t>0/0 Guo Shenlin</t>
    </r>
    <r>
      <rPr>
        <sz val="9.0"/>
      </rPr>
      <t xml:space="preserve">
</t>
    </r>
    <r>
      <rPr>
        <b/>
        <sz val="9.0"/>
      </rPr>
      <t>[Continuous]</t>
    </r>
    <r>
      <rPr>
        <sz val="9.0"/>
      </rPr>
      <t xml:space="preserve">All your other </t>
    </r>
    <r>
      <rPr>
        <b/>
        <sz val="9.0"/>
      </rPr>
      <t>"1/1 Wang Yujia - T05"</t>
    </r>
    <r>
      <rPr>
        <sz val="9.0"/>
      </rPr>
      <t xml:space="preserve"> get POWER +500 and "</t>
    </r>
    <r>
      <rPr>
        <b/>
        <sz val="9.0"/>
      </rPr>
      <t>[Auto] Encore</t>
    </r>
    <r>
      <rPr>
        <sz val="9.0"/>
      </rPr>
      <t xml:space="preserve">{Discard 1 Chara from hand}"
</t>
    </r>
    <r>
      <rPr>
        <b/>
        <sz val="9.0"/>
      </rPr>
      <t xml:space="preserve">[Auto] Bond </t>
    </r>
    <r>
      <rPr>
        <sz val="9.0"/>
      </rPr>
      <t>/"</t>
    </r>
    <r>
      <rPr>
        <b/>
        <sz val="9.0"/>
      </rPr>
      <t>1/1 Wang Yujia - T05</t>
    </r>
    <r>
      <rPr>
        <sz val="9.0"/>
      </rPr>
      <t>" {Put the top of your deck into clock}</t>
    </r>
  </si>
  <si>
    <r>
      <rPr>
        <sz val="8.0"/>
      </rPr>
      <t xml:space="preserve">ALL/S76-T02
</t>
    </r>
    <r>
      <rPr>
        <b/>
        <color rgb="FFFF0000"/>
        <sz val="8.0"/>
      </rPr>
      <t>Getting a reprint</t>
    </r>
  </si>
  <si>
    <r>
      <rPr>
        <b/>
        <sz val="9.0"/>
      </rPr>
      <t>0/0 Yujia (Lily/Team Hitotsuyanagi) 
AUTO</t>
    </r>
    <r>
      <rPr>
        <sz val="9.0"/>
      </rPr>
      <t xml:space="preserve"> - When this is placed on stage from hand, mill 2. If there is a Climax(es) among them, choose 1 of your opponent's characters, this turn, it gets -500 power.
</t>
    </r>
    <r>
      <rPr>
        <b/>
        <sz val="9.0"/>
      </rPr>
      <t xml:space="preserve">AUTO </t>
    </r>
    <r>
      <rPr>
        <sz val="9.0"/>
      </rPr>
      <t>- When this attacks, look at up to 2 cards from the top of your deck, choose 1 card among them, put it on top of your deck, and send the rest to Waiting Room.</t>
    </r>
  </si>
  <si>
    <t>ALL/S76-T03</t>
  </si>
  <si>
    <r>
      <rPr>
        <b/>
        <sz val="9.0"/>
      </rPr>
      <t>0/0 Tazusa (Lily/Team Hitotsuyanagi)
CONT</t>
    </r>
    <r>
      <rPr>
        <b val="0"/>
        <sz val="9.0"/>
      </rPr>
      <t xml:space="preserve"> - All of your opponent's characters gain "</t>
    </r>
    <r>
      <rPr>
        <b/>
        <sz val="9.0"/>
      </rPr>
      <t>AUTO - ENCORE</t>
    </r>
    <r>
      <rPr>
        <b val="0"/>
        <sz val="9.0"/>
      </rPr>
      <t xml:space="preserve"> (2)".</t>
    </r>
  </si>
  <si>
    <r>
      <rPr>
        <sz val="8.0"/>
      </rPr>
      <t xml:space="preserve">ALL/S76-T04
</t>
    </r>
    <r>
      <rPr>
        <b/>
        <color rgb="FFFF0000"/>
        <sz val="8.0"/>
      </rPr>
      <t>Getting a reprint</t>
    </r>
  </si>
  <si>
    <r>
      <rPr>
        <b/>
        <sz val="9.0"/>
      </rPr>
      <t>1/0 Shenlin (Lily/Team Hitotsuyanagi)
AUTO</t>
    </r>
    <r>
      <rPr>
        <sz val="9.0"/>
      </rPr>
      <t xml:space="preserve"> - [Rest 1 of your other Standing &lt;Lily&gt; characters] During the turn this is placed on stage from hand, when this card's battle opponent is Reversed, you may pay cost. If you do, put the top card of your deck into Stock.</t>
    </r>
  </si>
  <si>
    <t>ALL/S76-T05</t>
  </si>
  <si>
    <t>1/1 Wang Yujia</t>
  </si>
  <si>
    <r>
      <rPr>
        <sz val="8.0"/>
      </rPr>
      <t xml:space="preserve">ALL/S76-T06
</t>
    </r>
    <r>
      <rPr>
        <b/>
        <color rgb="FFFF0000"/>
        <sz val="8.0"/>
      </rPr>
      <t>Getting a reprint</t>
    </r>
  </si>
  <si>
    <r>
      <rPr>
        <b/>
        <sz val="9.0"/>
      </rPr>
      <t xml:space="preserve">2/1 Tazusa (Lily/Team Hitotsuyanagi)
AUTO </t>
    </r>
    <r>
      <rPr>
        <sz val="9.0"/>
      </rPr>
      <t xml:space="preserve">- When this attacks, this turn, this gets +X power. X equals the number of your other &lt;Lily&gt; characters times 1000.
</t>
    </r>
    <r>
      <rPr>
        <b/>
        <sz val="9.0"/>
      </rPr>
      <t xml:space="preserve">AUTO </t>
    </r>
    <r>
      <rPr>
        <sz val="9.0"/>
      </rPr>
      <t>- When this card's battle opponent is Reversed, choose 1 of your &lt;Lily&gt; characters, this turn, it gets +2000 power.</t>
    </r>
  </si>
  <si>
    <t>ALL/S76-T07</t>
  </si>
  <si>
    <r>
      <rPr>
        <b/>
        <sz val="9.0"/>
      </rPr>
      <t xml:space="preserve">0/0 Fumi (Lily/Team Hitotsuyanagi)
CONT - ASSIST </t>
    </r>
    <r>
      <rPr>
        <sz val="9.0"/>
      </rPr>
      <t xml:space="preserve">+500
</t>
    </r>
    <r>
      <rPr>
        <b/>
        <sz val="9.0"/>
      </rPr>
      <t xml:space="preserve">AUTO </t>
    </r>
    <r>
      <rPr>
        <sz val="9.0"/>
      </rPr>
      <t>- At the start of your Main Phase, look at the top card of your deck, and either put it on top of your deck or into your Waiting Room.</t>
    </r>
  </si>
  <si>
    <r>
      <rPr>
        <sz val="8.0"/>
      </rPr>
      <t xml:space="preserve">ALL/S76-T08
</t>
    </r>
    <r>
      <rPr>
        <b/>
        <color rgb="FFFF0000"/>
        <sz val="8.0"/>
      </rPr>
      <t>Getting a reprint</t>
    </r>
  </si>
  <si>
    <r>
      <rPr>
        <b/>
        <sz val="9.0"/>
      </rPr>
      <t xml:space="preserve">0/0 Kaede (Lily/Team Hitotsuyanagi)
ACT </t>
    </r>
    <r>
      <rPr>
        <sz val="9.0"/>
      </rPr>
      <t xml:space="preserve">- (1) Draw 1 card, then discard 1 card.
</t>
    </r>
    <r>
      <rPr>
        <b/>
        <sz val="9.0"/>
      </rPr>
      <t xml:space="preserve">ACT </t>
    </r>
    <r>
      <rPr>
        <sz val="9.0"/>
      </rPr>
      <t xml:space="preserve">- </t>
    </r>
    <r>
      <rPr>
        <b/>
        <sz val="9.0"/>
      </rPr>
      <t xml:space="preserve">BRAINSTORM </t>
    </r>
    <r>
      <rPr>
        <sz val="9.0"/>
      </rPr>
      <t>[(1) Rest this] Flip over the top 4 cards of your deck, then send them to Waiting Room. For each Climax among them, draw up to 1 card.</t>
    </r>
  </si>
  <si>
    <t>ALL/S76-T09</t>
  </si>
  <si>
    <r>
      <rPr>
        <b/>
        <sz val="9.0"/>
      </rPr>
      <t xml:space="preserve">1/0 Nouvelle (Lily/Team Hitotsuyanagi)
CONT </t>
    </r>
    <r>
      <rPr>
        <b val="0"/>
        <sz val="9.0"/>
      </rPr>
      <t xml:space="preserve">- When your other &lt;Lily&gt; character attacks, this turn, this gets +1500 power.
</t>
    </r>
    <r>
      <rPr>
        <b/>
        <sz val="9.0"/>
      </rPr>
      <t xml:space="preserve">AUTO - ENCORE </t>
    </r>
    <r>
      <rPr>
        <b val="0"/>
        <sz val="9.0"/>
      </rPr>
      <t>[Discard 1 character]</t>
    </r>
  </si>
  <si>
    <t>ALL/S76-T10</t>
  </si>
  <si>
    <r>
      <rPr>
        <b/>
        <sz val="9.0"/>
      </rPr>
      <t xml:space="preserve">1/0 Riri (Lily/Team Hitotsuyanagi)
CONT </t>
    </r>
    <r>
      <rPr>
        <b val="0"/>
        <sz val="9.0"/>
      </rPr>
      <t xml:space="preserve">- If you have 2 or more other &lt;Lily&gt; characters, this gets +1000 power.
</t>
    </r>
    <r>
      <rPr>
        <b/>
        <sz val="9.0"/>
      </rPr>
      <t>AUTO -</t>
    </r>
    <r>
      <rPr>
        <b/>
        <color rgb="FFE06666"/>
        <sz val="9.0"/>
      </rPr>
      <t xml:space="preserve"> {CX COMBO}</t>
    </r>
    <r>
      <rPr>
        <b val="0"/>
        <sz val="9.0"/>
      </rPr>
      <t xml:space="preserve"> When this card's battle opponent is Reversed, if you have the </t>
    </r>
    <r>
      <rPr>
        <b/>
        <sz val="9.0"/>
      </rPr>
      <t>Gate CX (T14)</t>
    </r>
    <r>
      <rPr>
        <b val="0"/>
        <sz val="9.0"/>
      </rPr>
      <t xml:space="preserve"> in the Climax Area, choose 1 character from your Waiting Room, you may add it to hand.</t>
    </r>
  </si>
  <si>
    <r>
      <rPr>
        <sz val="8.0"/>
      </rPr>
      <t xml:space="preserve">ALL/S76-T11
</t>
    </r>
    <r>
      <rPr>
        <b/>
        <color rgb="FFFF0000"/>
        <sz val="8.0"/>
      </rPr>
      <t>Getting a reprint</t>
    </r>
  </si>
  <si>
    <r>
      <rPr>
        <b/>
        <sz val="9.0"/>
      </rPr>
      <t>2/1 Fumi (Lily/Team Hitotsuyanagi)
CONT - ASSIST</t>
    </r>
    <r>
      <rPr>
        <sz val="9.0"/>
      </rPr>
      <t xml:space="preserve"> Level x 500
</t>
    </r>
    <r>
      <rPr>
        <b/>
        <sz val="9.0"/>
      </rPr>
      <t xml:space="preserve">AUTO </t>
    </r>
    <r>
      <rPr>
        <sz val="9.0"/>
      </rPr>
      <t>- When your Climax is placed on the Climax Area, look at the top card of your deck, put it on top of your deck or into your Waiting Room, then choose 1 of your &lt;Lily&gt; characters, this turn, it gets +1000 power.</t>
    </r>
  </si>
  <si>
    <r>
      <rPr>
        <sz val="8.0"/>
      </rPr>
      <t xml:space="preserve">ALL/S76-T12
</t>
    </r>
    <r>
      <rPr>
        <b/>
        <color rgb="FFFF0000"/>
        <sz val="8.0"/>
      </rPr>
      <t>Getting a reprint</t>
    </r>
  </si>
  <si>
    <r>
      <rPr>
        <b/>
        <sz val="9.0"/>
      </rPr>
      <t>3/2 Riri (Lily/Team Hitotsuyanagi)
AUTO</t>
    </r>
    <r>
      <rPr>
        <sz val="9.0"/>
      </rPr>
      <t xml:space="preserve"> - When this is placed on stage from hand, look at up to X cards from the top of your deck, choose up to 1 card among them, add it to hand, and send the rest to Waiting Room. X equals the number of your &lt;Lily&gt; characters.
</t>
    </r>
    <r>
      <rPr>
        <b/>
        <sz val="9.0"/>
      </rPr>
      <t xml:space="preserve">AUTO </t>
    </r>
    <r>
      <rPr>
        <sz val="9.0"/>
      </rPr>
      <t>- [(2) Discard 1 card] When this attacks, you may pay cost. If you do, deal 1 damage to your opponent.</t>
    </r>
  </si>
  <si>
    <r>
      <rPr>
        <sz val="8.0"/>
      </rPr>
      <t xml:space="preserve">ALL/S76-T13
</t>
    </r>
    <r>
      <rPr>
        <b/>
        <color rgb="FFFF0000"/>
        <sz val="8.0"/>
      </rPr>
      <t>Getting a reprint</t>
    </r>
  </si>
  <si>
    <r>
      <rPr>
        <b/>
        <sz val="9.0"/>
      </rPr>
      <t xml:space="preserve">1/0 Event 
</t>
    </r>
    <r>
      <rPr>
        <sz val="9.0"/>
      </rPr>
      <t>Look at up to 4 cards from the top of your deck, choose up to 1 &lt;Lily&gt; character from among them, show it to your opponent, add it to hand, and send the rest to Waiting Room.</t>
    </r>
  </si>
  <si>
    <r>
      <rPr>
        <sz val="8.0"/>
      </rPr>
      <t xml:space="preserve">ALL/S76-T14
</t>
    </r>
    <r>
      <rPr>
        <b/>
        <color rgb="FFFF0000"/>
        <sz val="8.0"/>
      </rPr>
      <t>Getting a reprint</t>
    </r>
  </si>
  <si>
    <r>
      <rPr>
        <sz val="8.0"/>
      </rPr>
      <t xml:space="preserve">ALL/S76-T15
</t>
    </r>
    <r>
      <rPr>
        <b/>
        <color rgb="FFFF0000"/>
        <sz val="8.0"/>
      </rPr>
      <t>Getting a reprint</t>
    </r>
  </si>
  <si>
    <r>
      <rPr>
        <sz val="8.0"/>
      </rPr>
      <t xml:space="preserve">ALL/S76-T16
</t>
    </r>
    <r>
      <rPr>
        <b/>
        <color rgb="FFFF0000"/>
        <sz val="8.0"/>
      </rPr>
      <t>Getting a reprint</t>
    </r>
  </si>
  <si>
    <r>
      <rPr>
        <b/>
        <sz val="9.0"/>
      </rPr>
      <t>0/0 Yuyu (Lily/Team Hitotsuyanagi)
CONT</t>
    </r>
    <r>
      <rPr>
        <b val="0"/>
        <sz val="9.0"/>
      </rPr>
      <t xml:space="preserve"> - If you have 2 or more other &lt;Lily&gt; characters, this gets +500 power and +1 Level.
</t>
    </r>
    <r>
      <rPr>
        <b/>
        <sz val="9.0"/>
      </rPr>
      <t xml:space="preserve">AUTO </t>
    </r>
    <r>
      <rPr>
        <b val="0"/>
        <sz val="9.0"/>
      </rPr>
      <t>- When this card's battle opponent is Reversed, choose 1 of your other &lt;Lily&gt; characters, Rest it, and move it to an empty slot in your Back Row.</t>
    </r>
  </si>
  <si>
    <r>
      <rPr>
        <sz val="8.0"/>
      </rPr>
      <t xml:space="preserve">ALL/S76-T17
</t>
    </r>
    <r>
      <rPr>
        <b/>
        <color rgb="FFFF0000"/>
        <sz val="8.0"/>
      </rPr>
      <t>Getting a reprint</t>
    </r>
  </si>
  <si>
    <r>
      <rPr>
        <b/>
        <sz val="9.0"/>
      </rPr>
      <t>0/0 Mai (Lily/Team Hitotsuyanagi)
AUTO</t>
    </r>
    <r>
      <rPr>
        <b val="0"/>
        <sz val="9.0"/>
      </rPr>
      <t xml:space="preserve"> - When this is placed on stage from hand, choose 1 of your &lt;Lily&gt; characters, this turn, it gets +X power. X equals the number of your &lt;Lily&gt; characters times 500.</t>
    </r>
  </si>
  <si>
    <r>
      <rPr>
        <sz val="8.0"/>
      </rPr>
      <t xml:space="preserve">ALL/S76-T18
</t>
    </r>
    <r>
      <rPr>
        <b/>
        <color rgb="FFFF0000"/>
        <sz val="8.0"/>
      </rPr>
      <t>Getting a reprint</t>
    </r>
  </si>
  <si>
    <r>
      <rPr>
        <b/>
        <sz val="9.0"/>
      </rPr>
      <t>0/0 Miriam (Lily/Team Hitotsuyanagi)
AUTO</t>
    </r>
    <r>
      <rPr>
        <b val="0"/>
        <sz val="9.0"/>
      </rPr>
      <t xml:space="preserve"> - [(1) Discard 1 card] When this is placed on stage from hand, you may pay cost. If you do, search your deck for up to 1 &lt;Lily&gt; character, show it to your opponent, add it to hand, and shuffle your deck afterwards.</t>
    </r>
  </si>
  <si>
    <t>ALL/S76-T19</t>
  </si>
  <si>
    <r>
      <rPr>
        <b/>
        <sz val="9.0"/>
      </rPr>
      <t xml:space="preserve">1/1 Miriam (Lily/Team Hitotsuyanagi)
ACT - BACKUP </t>
    </r>
    <r>
      <rPr>
        <b val="0"/>
        <sz val="9.0"/>
      </rPr>
      <t>2500 Level 1</t>
    </r>
  </si>
  <si>
    <t>ALL/S76-T20</t>
  </si>
  <si>
    <r>
      <rPr>
        <b/>
        <sz val="9.0"/>
      </rPr>
      <t xml:space="preserve">2/2 Mai (Lily/Team Hitotsuyanagi)
CONT </t>
    </r>
    <r>
      <rPr>
        <b val="0"/>
        <sz val="9.0"/>
      </rPr>
      <t>- For each of your other &lt;Lily&gt; characters, this gets +1000 power.</t>
    </r>
    <r>
      <rPr>
        <b/>
        <sz val="9.0"/>
      </rPr>
      <t xml:space="preserve">
</t>
    </r>
  </si>
  <si>
    <t>ALL/S76-T21</t>
  </si>
  <si>
    <r>
      <rPr>
        <b/>
        <sz val="9.0"/>
      </rPr>
      <t>3/2 Yuyu (Liy/Team Hitotsuyanagi)
CONT</t>
    </r>
    <r>
      <rPr>
        <b val="0"/>
        <sz val="9.0"/>
      </rPr>
      <t xml:space="preserve"> - For each of your other &lt;Lily&gt;  characters, this gets +500 power.
</t>
    </r>
    <r>
      <rPr>
        <b/>
        <sz val="9.0"/>
      </rPr>
      <t xml:space="preserve">AUTO </t>
    </r>
    <r>
      <rPr>
        <b val="0"/>
        <sz val="9.0"/>
      </rPr>
      <t>- When this is placed on stage from hand, you may Heal 1.</t>
    </r>
  </si>
  <si>
    <r>
      <rPr>
        <sz val="8.0"/>
      </rPr>
      <t xml:space="preserve">ALL/S76-T22
</t>
    </r>
    <r>
      <rPr>
        <b/>
        <color rgb="FFFF0000"/>
        <sz val="8.0"/>
      </rPr>
      <t>Getting a reprint</t>
    </r>
  </si>
  <si>
    <t>Pants CX</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</si>
</sst>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name val="Arial"/>
    </font>
    <font>
      <b/>
      <name val="Arial"/>
    </font>
    <font>
      <sz val="9.0"/>
      <color rgb="FFFF0000"/>
    </font>
    <font>
      <sz val="8.0"/>
    </font>
    <font/>
    <font>
      <sz val="9.0"/>
    </font>
    <font>
      <b/>
      <sz val="9.0"/>
    </font>
    <font>
      <sz val="11.0"/>
      <color rgb="FF000000"/>
      <name val="Inconsolata"/>
    </font>
    <font>
      <i/>
      <sz val="9.0"/>
    </font>
    <font>
      <u/>
      <sz val="8.0"/>
      <color rgb="FF0000FF"/>
    </font>
    <font>
      <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right" readingOrder="0" vertical="center"/>
    </xf>
    <xf borderId="0" fillId="0" fontId="2" numFmtId="0" xfId="0" applyAlignment="1" applyFont="1">
      <alignment horizontal="center" vertical="center"/>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vertical="top"/>
    </xf>
    <xf borderId="0" fillId="0" fontId="5" numFmtId="0" xfId="0" applyAlignment="1" applyFont="1">
      <alignment horizontal="center" readingOrder="0" vertical="center"/>
    </xf>
    <xf borderId="0" fillId="0" fontId="6" numFmtId="0" xfId="0" applyAlignment="1" applyFont="1">
      <alignment readingOrder="0" shrinkToFit="0" vertical="top" wrapText="1"/>
    </xf>
    <xf borderId="0" fillId="0" fontId="6"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7" numFmtId="0" xfId="0" applyAlignment="1" applyFont="1">
      <alignment readingOrder="0" shrinkToFit="0" vertical="top" wrapText="1"/>
    </xf>
    <xf borderId="0" fillId="0" fontId="7" numFmtId="0" xfId="0" applyAlignment="1" applyFont="1">
      <alignment horizontal="center" readingOrder="0" shrinkToFit="0" vertical="center" wrapText="1"/>
    </xf>
    <xf borderId="0" fillId="0" fontId="5" numFmtId="0" xfId="0" applyAlignment="1" applyFont="1">
      <alignment horizontal="center" vertical="center"/>
    </xf>
    <xf borderId="0" fillId="2" fontId="8" numFmtId="0" xfId="0" applyAlignment="1" applyFill="1" applyFont="1">
      <alignment horizontal="center" readingOrder="0" vertical="center"/>
    </xf>
    <xf borderId="0" fillId="0" fontId="6" numFmtId="0" xfId="0" applyAlignment="1" applyFont="1">
      <alignment horizontal="center" readingOrder="0" shrinkToFit="0" vertical="center" wrapText="1"/>
    </xf>
    <xf borderId="0" fillId="0" fontId="5" numFmtId="0" xfId="0" applyAlignment="1" applyFont="1">
      <alignment horizontal="center" vertical="center"/>
    </xf>
    <xf borderId="0" fillId="0" fontId="9" numFmtId="0" xfId="0" applyAlignment="1" applyFont="1">
      <alignment horizontal="left" readingOrder="0" shrinkToFit="0" vertical="center" wrapText="1"/>
    </xf>
    <xf borderId="0" fillId="0" fontId="4" numFmtId="0" xfId="0" applyAlignment="1" applyFont="1">
      <alignment horizontal="left" readingOrder="0" shrinkToFit="0" vertical="top" wrapText="1"/>
    </xf>
    <xf borderId="0" fillId="0" fontId="10" numFmtId="0" xfId="0" applyAlignment="1" applyFont="1">
      <alignment horizontal="center" readingOrder="0" shrinkToFit="0" vertical="top" wrapText="1"/>
    </xf>
    <xf borderId="0" fillId="0" fontId="3" numFmtId="0" xfId="0" applyAlignment="1" applyFont="1">
      <alignment readingOrder="0" shrinkToFit="0" vertical="center" wrapText="1"/>
    </xf>
    <xf borderId="0" fillId="0" fontId="5" numFmtId="0" xfId="0" applyAlignment="1" applyFont="1">
      <alignment horizontal="center"/>
    </xf>
    <xf quotePrefix="1" borderId="0" fillId="0" fontId="7" numFmtId="0" xfId="0" applyAlignment="1" applyFont="1">
      <alignment readingOrder="0" shrinkToFit="0" vertical="top" wrapText="1"/>
    </xf>
    <xf borderId="0" fillId="0" fontId="3" numFmtId="0" xfId="0" applyAlignment="1" applyFont="1">
      <alignment readingOrder="0" shrinkToFit="0" vertical="center" wrapText="1"/>
    </xf>
    <xf borderId="0" fillId="0" fontId="5" numFmtId="0" xfId="0" applyAlignment="1" applyFont="1">
      <alignment horizontal="left" shrinkToFit="0" vertical="center" wrapText="1"/>
    </xf>
    <xf borderId="0" fillId="0" fontId="3" numFmtId="0" xfId="0" applyAlignment="1" applyFont="1">
      <alignment readingOrder="0" shrinkToFit="0" vertical="center" wrapText="1"/>
    </xf>
    <xf borderId="0" fillId="0" fontId="6" numFmtId="0" xfId="0" applyAlignment="1" applyFont="1">
      <alignment readingOrder="0" shrinkToFit="0" vertical="center" wrapText="1"/>
    </xf>
    <xf borderId="0" fillId="0" fontId="11" numFmtId="0" xfId="0" applyAlignment="1" applyFont="1">
      <alignment horizontal="left" readingOrder="0" shrinkToFit="0" vertical="center" wrapText="1"/>
    </xf>
    <xf borderId="0" fillId="0" fontId="5" numFmtId="0" xfId="0" applyAlignment="1" applyFont="1">
      <alignment readingOrder="0" vertical="center"/>
    </xf>
    <xf borderId="0" fillId="2" fontId="8" numFmtId="0" xfId="0" applyAlignment="1" applyFont="1">
      <alignment horizontal="left" shrinkToFit="0" vertical="center" wrapText="1"/>
    </xf>
    <xf borderId="0" fillId="2" fontId="8" numFmtId="0" xfId="0" applyFont="1"/>
    <xf borderId="0" fillId="0" fontId="5" numFmtId="0" xfId="0" applyAlignment="1" applyFont="1">
      <alignment horizontal="left" readingOrder="0"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s-tcg.com/products/set_al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29"/>
    <col customWidth="1" min="2" max="2" width="18.86"/>
    <col customWidth="1" min="3" max="3" width="58.14"/>
    <col customWidth="1" min="4" max="5" width="19.0"/>
    <col customWidth="1" min="6" max="6" width="9.71"/>
  </cols>
  <sheetData>
    <row r="1" ht="19.5" customHeight="1">
      <c r="A1" s="1" t="s">
        <v>0</v>
      </c>
      <c r="B1" s="2">
        <f>counta(B2:B101)</f>
        <v>100</v>
      </c>
      <c r="C1" s="2"/>
      <c r="D1" s="3"/>
      <c r="E1" s="4"/>
      <c r="F1" s="4"/>
    </row>
    <row r="2" ht="137.25" customHeight="1">
      <c r="A2" s="5" t="s">
        <v>1</v>
      </c>
      <c r="B2" s="6" t="str">
        <f>image("https://ws-tcg.com/wordpress/wp-content/uploads/today_card/20210316_al01.png")</f>
        <v/>
      </c>
      <c r="C2" s="7" t="s">
        <v>2</v>
      </c>
      <c r="D2" s="8" t="str">
        <f>image("https://ws-tcg.com/wordpress/wp-content/uploads/20210210120414/bpall_koukai_016.png")</f>
        <v/>
      </c>
      <c r="E2" s="9" t="s">
        <v>3</v>
      </c>
      <c r="F2" s="9"/>
    </row>
    <row r="3" ht="137.25" customHeight="1">
      <c r="A3" s="5" t="s">
        <v>4</v>
      </c>
      <c r="B3" s="6" t="str">
        <f>image("https://ws-tcg.com/wordpress/wp-content/uploads/today_card/20210316_al02.png")</f>
        <v/>
      </c>
      <c r="C3" s="7" t="s">
        <v>5</v>
      </c>
      <c r="D3" s="8" t="str">
        <f>image("https://ws-tcg.com/wordpress/wp-content/uploads/20210210120416/bpall_koukai_017.png")</f>
        <v/>
      </c>
      <c r="E3" s="9" t="s">
        <v>3</v>
      </c>
      <c r="F3" s="9"/>
    </row>
    <row r="4" ht="137.25" customHeight="1">
      <c r="A4" s="5" t="s">
        <v>6</v>
      </c>
      <c r="B4" s="6" t="str">
        <f>image("https://ws-tcg.com/wordpress/wp-content/uploads/today_card/20210317_dm01.png")</f>
        <v/>
      </c>
      <c r="C4" s="10" t="s">
        <v>7</v>
      </c>
      <c r="D4" s="11" t="str">
        <f>image("https://ws-tcg.com/wordpress/wp-content/uploads/20210210120438/bpall_koukai_010.png")</f>
        <v/>
      </c>
      <c r="E4" s="9" t="s">
        <v>3</v>
      </c>
      <c r="F4" s="9"/>
    </row>
    <row r="5" ht="137.25" customHeight="1">
      <c r="A5" s="5" t="s">
        <v>8</v>
      </c>
      <c r="B5" s="12" t="str">
        <f>image("https://ws-tcg.com/wordpress/wp-content/uploads/today_card/20210319_km01.png")</f>
        <v/>
      </c>
      <c r="C5" s="7" t="s">
        <v>9</v>
      </c>
      <c r="D5" s="8"/>
      <c r="E5" s="9"/>
      <c r="F5" s="9"/>
    </row>
    <row r="6" ht="137.25" customHeight="1">
      <c r="A6" s="5" t="s">
        <v>10</v>
      </c>
      <c r="B6" s="12" t="str">
        <f>image("https://ws-tcg.com/wordpress/wp-content/uploads/today_card/20210317_dm02.png")</f>
        <v/>
      </c>
      <c r="C6" s="10" t="s">
        <v>11</v>
      </c>
      <c r="D6" s="11"/>
      <c r="E6" s="9"/>
      <c r="F6" s="9"/>
    </row>
    <row r="7" ht="137.25" customHeight="1">
      <c r="A7" s="5" t="s">
        <v>12</v>
      </c>
      <c r="B7" s="6" t="str">
        <f>image("https://ws-tcg.com/wordpress/wp-content/uploads/today_card/20210319_km02.png")</f>
        <v/>
      </c>
      <c r="C7" s="7" t="s">
        <v>13</v>
      </c>
      <c r="D7" s="8"/>
      <c r="E7" s="9"/>
      <c r="F7" s="9"/>
    </row>
    <row r="8" ht="137.25" customHeight="1">
      <c r="A8" s="5" t="s">
        <v>14</v>
      </c>
      <c r="B8" s="6" t="str">
        <f>image("https://ws-tcg.com/wordpress/wp-content/uploads/today_card/20210405_rn09.png")</f>
        <v/>
      </c>
      <c r="C8" s="7" t="s">
        <v>15</v>
      </c>
      <c r="D8" s="8" t="str">
        <f>image("https://ws-tcg.com/wordpress/wp-content/uploads/today_card/20210405_rn26.png")</f>
        <v/>
      </c>
      <c r="E8" s="9" t="s">
        <v>16</v>
      </c>
      <c r="F8" s="9"/>
    </row>
    <row r="9" ht="137.25" customHeight="1">
      <c r="A9" s="5" t="s">
        <v>17</v>
      </c>
      <c r="B9" s="13" t="str">
        <f>image("https://ws-tcg.com/wordpress/wp-content/uploads/today_card/20210326_ts01.png")</f>
        <v/>
      </c>
      <c r="C9" s="7" t="s">
        <v>18</v>
      </c>
      <c r="D9" s="8" t="str">
        <f>image("https://ws-tcg.com/wordpress/wp-content/uploads/today_card/20210326_ts21.png")</f>
        <v/>
      </c>
      <c r="E9" s="9" t="s">
        <v>16</v>
      </c>
      <c r="F9" s="9"/>
    </row>
    <row r="10" ht="137.25" customHeight="1">
      <c r="A10" s="5" t="s">
        <v>19</v>
      </c>
      <c r="B10" s="6" t="str">
        <f>image("https://ws-tcg.com/wordpress/wp-content/uploads/today_card/20210324_jz01.png")</f>
        <v/>
      </c>
      <c r="C10" s="10" t="s">
        <v>20</v>
      </c>
      <c r="D10" s="14" t="str">
        <f>image("https://ws-tcg.com/wordpress/wp-content/uploads/today_card/20210324_jz21.png")</f>
        <v/>
      </c>
      <c r="E10" s="9" t="s">
        <v>16</v>
      </c>
      <c r="F10" s="9"/>
    </row>
    <row r="11" ht="137.25" customHeight="1">
      <c r="A11" s="5" t="s">
        <v>21</v>
      </c>
      <c r="B11" s="6" t="str">
        <f>image("https://ws-tcg.com/wordpress/wp-content/uploads/today_card/20210324_jz02.png")</f>
        <v/>
      </c>
      <c r="C11" s="10" t="s">
        <v>22</v>
      </c>
      <c r="D11" s="11" t="str">
        <f>image("https://ws-tcg.com/wordpress/wp-content/uploads/today_card/20210324_jz22.png")</f>
        <v/>
      </c>
      <c r="E11" s="9" t="s">
        <v>16</v>
      </c>
      <c r="F11" s="9"/>
    </row>
    <row r="12" ht="137.25" customHeight="1">
      <c r="A12" s="5" t="s">
        <v>23</v>
      </c>
      <c r="B12" s="12" t="str">
        <f>image("https://ws-tcg.com/wordpress/wp-content/uploads/today_card/20210324_jz04.png")</f>
        <v/>
      </c>
      <c r="C12" s="7" t="s">
        <v>24</v>
      </c>
      <c r="D12" s="8"/>
      <c r="E12" s="9"/>
      <c r="F12" s="9"/>
    </row>
    <row r="13" ht="137.25" customHeight="1">
      <c r="A13" s="5" t="s">
        <v>25</v>
      </c>
      <c r="B13" s="6" t="str">
        <f>image("https://ws-tcg.com/wordpress/wp-content/images/cardlist/a/all_s76/all_s76_012.png")</f>
        <v/>
      </c>
      <c r="C13" s="7" t="s">
        <v>26</v>
      </c>
      <c r="D13" s="8"/>
      <c r="E13" s="9"/>
      <c r="F13" s="9"/>
    </row>
    <row r="14" ht="137.25" customHeight="1">
      <c r="A14" s="5" t="s">
        <v>27</v>
      </c>
      <c r="B14" s="12" t="str">
        <f>image("https://ws-tcg.com/wordpress/wp-content/uploads/today_card/20210326_ts02.png")</f>
        <v/>
      </c>
      <c r="C14" s="7" t="s">
        <v>28</v>
      </c>
      <c r="D14" s="8"/>
      <c r="E14" s="9"/>
      <c r="F14" s="9"/>
    </row>
    <row r="15" ht="137.25" customHeight="1">
      <c r="A15" s="5" t="s">
        <v>29</v>
      </c>
      <c r="B15" s="6" t="str">
        <f>image("https://ws-tcg.com/wordpress/wp-content/images/cardlist/a/all_s76/all_s76_014.png")</f>
        <v/>
      </c>
      <c r="C15" s="10" t="s">
        <v>30</v>
      </c>
      <c r="D15" s="11"/>
      <c r="E15" s="9"/>
      <c r="F15" s="9"/>
    </row>
    <row r="16" ht="137.25" customHeight="1">
      <c r="A16" s="5" t="s">
        <v>31</v>
      </c>
      <c r="B16" s="12" t="str">
        <f>image("https://ws-tcg.com/wordpress/wp-content/uploads/today_card/20210326_ts04.png")</f>
        <v/>
      </c>
      <c r="C16" s="10" t="s">
        <v>32</v>
      </c>
      <c r="D16" s="11"/>
      <c r="E16" s="9"/>
      <c r="F16" s="9"/>
    </row>
    <row r="17" ht="137.25" customHeight="1">
      <c r="A17" s="5" t="s">
        <v>33</v>
      </c>
      <c r="B17" s="6" t="str">
        <f>image("https://ws-tcg.com/wordpress/wp-content/uploads/20210210121501/bpall_koukai_019.png")</f>
        <v/>
      </c>
      <c r="C17" s="10" t="s">
        <v>34</v>
      </c>
      <c r="D17" s="11"/>
      <c r="E17" s="9"/>
      <c r="F17" s="9"/>
    </row>
    <row r="18" ht="137.25" customHeight="1">
      <c r="A18" s="5" t="s">
        <v>35</v>
      </c>
      <c r="B18" s="12" t="str">
        <f>image("https://ws-tcg.com/wordpress/wp-content/uploads/today_card/20210325_mg01.png")</f>
        <v/>
      </c>
      <c r="C18" s="10" t="s">
        <v>36</v>
      </c>
      <c r="D18" s="11"/>
      <c r="E18" s="9"/>
      <c r="F18" s="9"/>
    </row>
    <row r="19" ht="137.25" customHeight="1">
      <c r="A19" s="5" t="s">
        <v>37</v>
      </c>
      <c r="B19" s="12" t="str">
        <f>image("https://ws-tcg.com/wordpress/wp-content/uploads/today_card/20210405_rn11.png")</f>
        <v/>
      </c>
      <c r="C19" s="10" t="s">
        <v>38</v>
      </c>
      <c r="D19" s="11"/>
      <c r="E19" s="9"/>
      <c r="F19" s="9"/>
    </row>
    <row r="20" ht="137.25" customHeight="1">
      <c r="A20" s="5" t="s">
        <v>39</v>
      </c>
      <c r="B20" s="12" t="str">
        <f>image("https://ws-tcg.com/wordpress/wp-content/images/cardlist/a/all_s76/all_s76_019.png")</f>
        <v/>
      </c>
      <c r="C20" s="10" t="s">
        <v>40</v>
      </c>
      <c r="D20" s="11"/>
      <c r="E20" s="9"/>
      <c r="F20" s="9"/>
    </row>
    <row r="21" ht="137.25" customHeight="1">
      <c r="A21" s="5" t="s">
        <v>41</v>
      </c>
      <c r="B21" s="12" t="str">
        <f>image("https://ws-tcg.com/wordpress/wp-content/uploads/today_card/20210325_mg05.png")</f>
        <v/>
      </c>
      <c r="C21" s="10" t="s">
        <v>42</v>
      </c>
      <c r="D21" s="11"/>
      <c r="E21" s="9"/>
      <c r="F21" s="9"/>
    </row>
    <row r="22" ht="137.25" customHeight="1">
      <c r="A22" s="5" t="s">
        <v>43</v>
      </c>
      <c r="B22" s="12" t="str">
        <f>image("https://ws-tcg.com/wordpress/wp-content/uploads/today_card/20210316_al04.png")</f>
        <v/>
      </c>
      <c r="C22" s="10" t="s">
        <v>44</v>
      </c>
      <c r="D22" s="11"/>
      <c r="E22" s="9"/>
      <c r="F22" s="9"/>
    </row>
    <row r="23" ht="137.25" customHeight="1">
      <c r="A23" s="5" t="s">
        <v>45</v>
      </c>
      <c r="B23" s="12" t="str">
        <f>image("https://ws-tcg.com/wordpress/wp-content/uploads/today_card/20210317_dm03.png")</f>
        <v/>
      </c>
      <c r="C23" s="10" t="s">
        <v>46</v>
      </c>
      <c r="D23" s="11"/>
      <c r="E23" s="9"/>
      <c r="F23" s="9"/>
    </row>
    <row r="24" ht="137.25" customHeight="1">
      <c r="A24" s="5" t="s">
        <v>47</v>
      </c>
      <c r="B24" s="12" t="str">
        <f>image("https://ws-tcg.com/wordpress/wp-content/uploads/today_card/20210317_dm04.png")</f>
        <v/>
      </c>
      <c r="C24" s="10" t="s">
        <v>48</v>
      </c>
      <c r="D24" s="11"/>
      <c r="E24" s="9"/>
      <c r="F24" s="9"/>
    </row>
    <row r="25" ht="137.25" customHeight="1">
      <c r="A25" s="5" t="s">
        <v>49</v>
      </c>
      <c r="B25" s="12" t="str">
        <f>image("https://ws-tcg.com/wordpress/wp-content/uploads/today_card/20210324_jz05.png")</f>
        <v/>
      </c>
      <c r="C25" s="10" t="s">
        <v>50</v>
      </c>
      <c r="D25" s="11"/>
      <c r="E25" s="9"/>
      <c r="F25" s="9"/>
    </row>
    <row r="26" ht="137.25" customHeight="1">
      <c r="A26" s="5" t="s">
        <v>51</v>
      </c>
      <c r="B26" s="12" t="str">
        <f>image("https://ws-tcg.com/wordpress/wp-content/uploads/today_card/20210316_al05.png")</f>
        <v/>
      </c>
      <c r="C26" s="10" t="s">
        <v>52</v>
      </c>
      <c r="D26" s="11"/>
      <c r="E26" s="9"/>
      <c r="F26" s="9"/>
    </row>
    <row r="27" ht="137.25" customHeight="1">
      <c r="A27" s="5" t="s">
        <v>53</v>
      </c>
      <c r="B27" s="12" t="str">
        <f>image("https://ws-tcg.com/wordpress/wp-content/uploads/today_card/20210405_rn10.png")</f>
        <v/>
      </c>
      <c r="C27" s="10" t="s">
        <v>54</v>
      </c>
      <c r="D27" s="11"/>
      <c r="E27" s="9"/>
      <c r="F27" s="9"/>
    </row>
    <row r="28" ht="137.25" customHeight="1">
      <c r="A28" s="5" t="s">
        <v>55</v>
      </c>
      <c r="B28" s="12" t="str">
        <f>image("https://ws-tcg.com/wordpress/wp-content/images/cardlist/a/all_s76/all_s76_027.png")</f>
        <v/>
      </c>
      <c r="C28" s="10" t="s">
        <v>56</v>
      </c>
      <c r="D28" s="11"/>
      <c r="E28" s="9"/>
      <c r="F28" s="9"/>
    </row>
    <row r="29" ht="137.25" customHeight="1">
      <c r="A29" s="5" t="s">
        <v>57</v>
      </c>
      <c r="B29" s="12" t="str">
        <f>image("https://ws-tcg.com/wordpress/wp-content/images/cardlist/a/all_s76/all_s76_028.png")</f>
        <v/>
      </c>
      <c r="C29" s="10" t="s">
        <v>58</v>
      </c>
      <c r="D29" s="11"/>
      <c r="E29" s="9"/>
      <c r="F29" s="9"/>
    </row>
    <row r="30" ht="137.25" customHeight="1">
      <c r="A30" s="5" t="s">
        <v>59</v>
      </c>
      <c r="B30" s="12" t="str">
        <f>image("https://ws-tcg.com/wordpress/wp-content/uploads/today_card/20210316_al06.png")</f>
        <v/>
      </c>
      <c r="C30" s="10" t="s">
        <v>60</v>
      </c>
      <c r="D30" s="11"/>
      <c r="E30" s="9"/>
      <c r="F30" s="9"/>
    </row>
    <row r="31" ht="137.25" customHeight="1">
      <c r="A31" s="5" t="s">
        <v>61</v>
      </c>
      <c r="B31" s="12" t="str">
        <f>image("https://i.imgur.com/4IzzFSy.png?1")</f>
        <v/>
      </c>
      <c r="C31" s="10" t="s">
        <v>62</v>
      </c>
      <c r="D31" s="11" t="str">
        <f>image("https://i.imgur.com/yJQZnCw.png?1")</f>
        <v/>
      </c>
      <c r="E31" s="9" t="s">
        <v>63</v>
      </c>
      <c r="F31" s="9"/>
    </row>
    <row r="32" ht="137.25" customHeight="1">
      <c r="A32" s="5" t="s">
        <v>64</v>
      </c>
      <c r="B32" s="12" t="str">
        <f>image("https://i.imgur.com/wbxkZbB.png?1")</f>
        <v/>
      </c>
      <c r="C32" s="10" t="s">
        <v>65</v>
      </c>
      <c r="D32" s="11" t="str">
        <f>image("https://i.imgur.com/6OfhHVi.png?1")</f>
        <v/>
      </c>
      <c r="E32" s="9" t="s">
        <v>63</v>
      </c>
      <c r="F32" s="9"/>
    </row>
    <row r="33" ht="137.25" customHeight="1">
      <c r="A33" s="5" t="s">
        <v>66</v>
      </c>
      <c r="B33" s="12" t="str">
        <f>image("https://i.imgur.com/iFraFYo.png?1")</f>
        <v/>
      </c>
      <c r="C33" s="10" t="s">
        <v>65</v>
      </c>
      <c r="D33" s="11" t="str">
        <f>image("https://i.imgur.com/m0E9oSm.png")</f>
        <v/>
      </c>
      <c r="E33" s="9" t="s">
        <v>63</v>
      </c>
      <c r="F33" s="9"/>
    </row>
    <row r="34" ht="137.25" customHeight="1">
      <c r="A34" s="5" t="s">
        <v>67</v>
      </c>
      <c r="B34" s="12" t="str">
        <f>image("https://i.imgur.com/xnen7Oc.png?1")</f>
        <v/>
      </c>
      <c r="C34" s="10" t="s">
        <v>68</v>
      </c>
      <c r="D34" s="11" t="str">
        <f>image("https://i.imgur.com/AZlQhQV.png")</f>
        <v/>
      </c>
      <c r="E34" s="9" t="s">
        <v>63</v>
      </c>
      <c r="F34" s="9"/>
    </row>
    <row r="35" ht="137.25" customHeight="1">
      <c r="A35" s="5" t="s">
        <v>69</v>
      </c>
      <c r="B35" s="6" t="str">
        <f>image("https://ws-tcg.com/wordpress/wp-content/uploads/today_card/20210315_ms01.png")</f>
        <v/>
      </c>
      <c r="C35" s="10" t="s">
        <v>70</v>
      </c>
      <c r="D35" s="15" t="str">
        <f>image("https://ws-tcg.com/wordpress/wp-content/uploads/20210210120440/bpall_koukai_011.png")</f>
        <v/>
      </c>
      <c r="E35" s="9" t="s">
        <v>3</v>
      </c>
      <c r="F35" s="9"/>
    </row>
    <row r="36" ht="137.25" customHeight="1">
      <c r="A36" s="5" t="s">
        <v>71</v>
      </c>
      <c r="B36" s="6" t="str">
        <f>image("https://ws-tcg.com/wordpress/wp-content/uploads/today_card/20210315_ms02.png")</f>
        <v/>
      </c>
      <c r="C36" s="10" t="s">
        <v>72</v>
      </c>
      <c r="D36" s="11" t="str">
        <f>image("https://ws-tcg.com/wordpress/wp-content/uploads/20210210120421/bpall_koukai_002.png")</f>
        <v/>
      </c>
      <c r="E36" s="9" t="s">
        <v>73</v>
      </c>
      <c r="F36" s="9"/>
    </row>
    <row r="37" ht="137.25" customHeight="1">
      <c r="A37" s="5" t="s">
        <v>74</v>
      </c>
      <c r="B37" s="6" t="str">
        <f>image("https://ws-tcg.com/wordpress/wp-content/uploads/today_card/20210315_ms03.png")</f>
        <v/>
      </c>
      <c r="C37" s="10" t="s">
        <v>75</v>
      </c>
      <c r="D37" s="11" t="str">
        <f>image("https://ws-tcg.com/wordpress/wp-content/uploads/20210210120442/bpall_koukai_012.png")</f>
        <v/>
      </c>
      <c r="E37" s="9" t="s">
        <v>3</v>
      </c>
      <c r="F37" s="9"/>
    </row>
    <row r="38" ht="137.25" customHeight="1">
      <c r="A38" s="5" t="s">
        <v>76</v>
      </c>
      <c r="B38" s="6" t="str">
        <f>image("https://ws-tcg.com/wordpress/wp-content/uploads/today_card/20210315_ms04.png")</f>
        <v/>
      </c>
      <c r="C38" s="10" t="s">
        <v>77</v>
      </c>
      <c r="D38" s="11" t="str">
        <f>image("https://ws-tcg.com/wordpress/wp-content/uploads/20210210120444/bpall_koukai_013.png")</f>
        <v/>
      </c>
      <c r="E38" s="9" t="s">
        <v>3</v>
      </c>
      <c r="F38" s="9"/>
    </row>
    <row r="39" ht="137.25" customHeight="1">
      <c r="A39" s="5" t="s">
        <v>78</v>
      </c>
      <c r="B39" s="6" t="str">
        <f>image("https://ws-tcg.com/wordpress/wp-content/uploads/today_card/20210331_ew01.png")</f>
        <v/>
      </c>
      <c r="C39" s="10" t="s">
        <v>79</v>
      </c>
      <c r="D39" s="11" t="str">
        <f>image("https://ws-tcg.com/wordpress/wp-content/uploads/today_card/20210331_ew21.png")</f>
        <v/>
      </c>
      <c r="E39" s="9" t="s">
        <v>16</v>
      </c>
      <c r="F39" s="9"/>
    </row>
    <row r="40" ht="137.25" customHeight="1">
      <c r="A40" s="5" t="s">
        <v>80</v>
      </c>
      <c r="B40" s="12" t="str">
        <f>image("https://ws-tcg.com/wordpress/wp-content/uploads/today_card/20210318_gf04.png")</f>
        <v/>
      </c>
      <c r="C40" s="10" t="s">
        <v>81</v>
      </c>
      <c r="D40" s="11" t="str">
        <f>image("https://ws-tcg.com/wordpress/wp-content/uploads/today_card/20210318_gf24.png")</f>
        <v/>
      </c>
      <c r="E40" s="9" t="s">
        <v>16</v>
      </c>
      <c r="F40" s="9"/>
    </row>
    <row r="41" ht="137.25" customHeight="1">
      <c r="A41" s="5" t="s">
        <v>82</v>
      </c>
      <c r="B41" s="6" t="str">
        <f>image("https://ws-tcg.com/wordpress/wp-content/uploads/today_card/20210326_ts05.png")</f>
        <v/>
      </c>
      <c r="C41" s="10" t="s">
        <v>83</v>
      </c>
      <c r="D41" s="11" t="str">
        <f>image("https://ws-tcg.com/wordpress/wp-content/uploads/today_card/20210326_ts23.png")</f>
        <v/>
      </c>
      <c r="E41" s="9" t="s">
        <v>16</v>
      </c>
      <c r="F41" s="9"/>
    </row>
    <row r="42" ht="137.25" customHeight="1">
      <c r="A42" s="5" t="s">
        <v>84</v>
      </c>
      <c r="B42" s="12" t="str">
        <f>image("https://ws-tcg.com/wordpress/wp-content/uploads/today_card/20210319_km03.png")</f>
        <v/>
      </c>
      <c r="C42" s="10" t="s">
        <v>85</v>
      </c>
      <c r="D42" s="11" t="str">
        <f>image("https://ws-tcg.com/wordpress/wp-content/uploads/today_card/20210319_km21.png")</f>
        <v/>
      </c>
      <c r="E42" s="9" t="s">
        <v>16</v>
      </c>
      <c r="F42" s="9"/>
    </row>
    <row r="43" ht="137.25" customHeight="1">
      <c r="A43" s="5" t="s">
        <v>86</v>
      </c>
      <c r="B43" s="12" t="str">
        <f>image("https://ws-tcg.com/wordpress/wp-content/uploads/today_card/20210318_gf05.png")</f>
        <v/>
      </c>
      <c r="C43" s="10" t="s">
        <v>87</v>
      </c>
      <c r="D43" s="11" t="str">
        <f>image("https://ws-tcg.com/wordpress/wp-content/uploads/today_card/20210318_gf25.png")</f>
        <v/>
      </c>
      <c r="E43" s="9" t="s">
        <v>16</v>
      </c>
      <c r="F43" s="9"/>
    </row>
    <row r="44" ht="137.25" customHeight="1">
      <c r="A44" s="5" t="s">
        <v>88</v>
      </c>
      <c r="B44" s="12" t="str">
        <f>image("https://ws-tcg.com/wordpress/wp-content/uploads/today_card/20210315_ms05.png")</f>
        <v/>
      </c>
      <c r="C44" s="10" t="s">
        <v>89</v>
      </c>
      <c r="D44" s="11" t="str">
        <f>image("https://ws-tcg.com/wordpress/wp-content/uploads/today_card/20210315_ms24.png")</f>
        <v/>
      </c>
      <c r="E44" s="9" t="s">
        <v>16</v>
      </c>
      <c r="F44" s="9"/>
    </row>
    <row r="45" ht="137.25" customHeight="1">
      <c r="A45" s="5" t="s">
        <v>90</v>
      </c>
      <c r="B45" s="12" t="str">
        <f>image("https://ws-tcg.com/wordpress/wp-content/uploads/today_card/20210325_mg03.png")</f>
        <v/>
      </c>
      <c r="C45" s="10" t="s">
        <v>91</v>
      </c>
      <c r="D45" s="11" t="str">
        <f>image("https://livedoor.blogimg.jp/freedomduo/imgs/2/4/249d4d37.png")</f>
        <v/>
      </c>
      <c r="E45" s="9" t="s">
        <v>16</v>
      </c>
      <c r="F45" s="9"/>
    </row>
    <row r="46" ht="137.25" customHeight="1">
      <c r="A46" s="5" t="s">
        <v>92</v>
      </c>
      <c r="B46" s="12" t="str">
        <f>image("https://ws-tcg.com/wordpress/wp-content/uploads/today_card/20210325_mg02.png")</f>
        <v/>
      </c>
      <c r="C46" s="10" t="s">
        <v>93</v>
      </c>
      <c r="D46" s="11"/>
      <c r="E46" s="9"/>
      <c r="F46" s="9"/>
    </row>
    <row r="47" ht="137.25" customHeight="1">
      <c r="A47" s="5" t="s">
        <v>94</v>
      </c>
      <c r="B47" s="12" t="str">
        <f>image("https://ws-tcg.com/wordpress/wp-content/uploads/today_card/20210406_ol13.png")</f>
        <v/>
      </c>
      <c r="C47" s="10" t="s">
        <v>95</v>
      </c>
      <c r="D47" s="11"/>
      <c r="E47" s="9"/>
      <c r="F47" s="9"/>
    </row>
    <row r="48" ht="137.25" customHeight="1">
      <c r="A48" s="5" t="s">
        <v>96</v>
      </c>
      <c r="B48" s="12" t="str">
        <f>image("https://ws-tcg.com/wordpress/wp-content/uploads/today_card/20210331_ew02.png")</f>
        <v/>
      </c>
      <c r="C48" s="10" t="s">
        <v>97</v>
      </c>
      <c r="D48" s="11"/>
      <c r="E48" s="9"/>
      <c r="F48" s="9"/>
    </row>
    <row r="49" ht="137.25" customHeight="1">
      <c r="A49" s="5" t="s">
        <v>98</v>
      </c>
      <c r="B49" s="12" t="str">
        <f>image("https://ws-tcg.com/wordpress/wp-content/uploads/today_card/20210331_ew04.png")</f>
        <v/>
      </c>
      <c r="C49" s="10" t="s">
        <v>99</v>
      </c>
      <c r="D49" s="11"/>
      <c r="E49" s="9"/>
      <c r="F49" s="9"/>
    </row>
    <row r="50" ht="137.25" customHeight="1">
      <c r="A50" s="5" t="s">
        <v>100</v>
      </c>
      <c r="B50" s="12" t="str">
        <f>image("https://ws-tcg.com/wordpress/wp-content/uploads/today_card/20210331_ew05.png")</f>
        <v/>
      </c>
      <c r="C50" s="10" t="s">
        <v>101</v>
      </c>
      <c r="D50" s="11"/>
      <c r="E50" s="9"/>
      <c r="F50" s="9"/>
    </row>
    <row r="51" ht="137.25" customHeight="1">
      <c r="A51" s="5" t="s">
        <v>102</v>
      </c>
      <c r="B51" s="12" t="str">
        <f>image("https://ws-tcg.com/wordpress/wp-content/uploads/today_card/20210329_mw04.png")</f>
        <v/>
      </c>
      <c r="C51" s="10" t="s">
        <v>103</v>
      </c>
      <c r="D51" s="11"/>
      <c r="E51" s="9"/>
      <c r="F51" s="9"/>
    </row>
    <row r="52" ht="137.25" customHeight="1">
      <c r="A52" s="5" t="s">
        <v>104</v>
      </c>
      <c r="B52" s="12" t="str">
        <f>image("https://ws-tcg.com/wordpress/wp-content/uploads/today_card/20210319_km04.png")</f>
        <v/>
      </c>
      <c r="C52" s="10" t="s">
        <v>105</v>
      </c>
      <c r="D52" s="11"/>
      <c r="E52" s="9"/>
      <c r="F52" s="9"/>
    </row>
    <row r="53" ht="137.25" customHeight="1">
      <c r="A53" s="5" t="s">
        <v>106</v>
      </c>
      <c r="B53" s="12" t="str">
        <f>image("https://ws-tcg.com/wordpress/wp-content/uploads/today_card/20210406_ol14.png")</f>
        <v/>
      </c>
      <c r="C53" s="10" t="s">
        <v>107</v>
      </c>
      <c r="D53" s="11"/>
      <c r="E53" s="9"/>
      <c r="F53" s="9"/>
    </row>
    <row r="54" ht="137.25" customHeight="1">
      <c r="A54" s="5" t="s">
        <v>108</v>
      </c>
      <c r="B54" s="12" t="str">
        <f>image("https://ws-tcg.com/wordpress/wp-content/uploads/today_card/20210331_ew03.png")</f>
        <v/>
      </c>
      <c r="C54" s="10" t="s">
        <v>109</v>
      </c>
      <c r="D54" s="11"/>
      <c r="E54" s="9"/>
      <c r="F54" s="9"/>
    </row>
    <row r="55" ht="137.25" customHeight="1">
      <c r="A55" s="5" t="s">
        <v>110</v>
      </c>
      <c r="B55" s="12" t="str">
        <f>image("https://ws-tcg.com/wordpress/wp-content/images/cardlist/a/all_s76/all_s76_054.png")</f>
        <v/>
      </c>
      <c r="C55" s="10" t="s">
        <v>111</v>
      </c>
      <c r="D55" s="11"/>
      <c r="E55" s="9"/>
      <c r="F55" s="9"/>
    </row>
    <row r="56" ht="137.25" customHeight="1">
      <c r="A56" s="5" t="s">
        <v>112</v>
      </c>
      <c r="B56" s="12" t="str">
        <f>image("https://ws-tcg.com/wordpress/wp-content/uploads/today_card/20210325_mg06.png")</f>
        <v/>
      </c>
      <c r="C56" s="10" t="s">
        <v>113</v>
      </c>
      <c r="D56" s="11"/>
      <c r="E56" s="9"/>
      <c r="F56" s="9"/>
    </row>
    <row r="57" ht="137.25" customHeight="1">
      <c r="A57" s="5" t="s">
        <v>114</v>
      </c>
      <c r="B57" s="12" t="str">
        <f>image("https://ws-tcg.com/wordpress/wp-content/uploads/today_card/20210402_ko11.png")</f>
        <v/>
      </c>
      <c r="C57" s="10" t="s">
        <v>115</v>
      </c>
      <c r="D57" s="11"/>
      <c r="E57" s="9"/>
      <c r="F57" s="9"/>
    </row>
    <row r="58" ht="137.25" customHeight="1">
      <c r="A58" s="5" t="s">
        <v>116</v>
      </c>
      <c r="B58" s="12" t="str">
        <f>image("https://ws-tcg.com/wordpress/wp-content/uploads/today_card/20210406_ol11.png")</f>
        <v/>
      </c>
      <c r="C58" s="10" t="s">
        <v>117</v>
      </c>
      <c r="D58" s="11"/>
      <c r="E58" s="9"/>
      <c r="F58" s="9"/>
    </row>
    <row r="59" ht="137.25" customHeight="1">
      <c r="A59" s="5" t="s">
        <v>118</v>
      </c>
      <c r="B59" s="12" t="str">
        <f>image("https://ws-tcg.com/wordpress/wp-content/uploads/today_card/20210406_ol10.png")</f>
        <v/>
      </c>
      <c r="C59" s="10" t="s">
        <v>119</v>
      </c>
      <c r="D59" s="11"/>
      <c r="E59" s="9"/>
      <c r="F59" s="9"/>
    </row>
    <row r="60" ht="137.25" customHeight="1">
      <c r="A60" s="5" t="s">
        <v>120</v>
      </c>
      <c r="B60" s="12" t="str">
        <f>image("https://ws-tcg.com/wordpress/wp-content/uploads/today_card/20210406_ol09.png")</f>
        <v/>
      </c>
      <c r="C60" s="10" t="s">
        <v>121</v>
      </c>
      <c r="D60" s="11"/>
      <c r="E60" s="9"/>
      <c r="F60" s="9"/>
    </row>
    <row r="61" ht="137.25" customHeight="1">
      <c r="A61" s="5" t="s">
        <v>122</v>
      </c>
      <c r="B61" s="12" t="str">
        <f>image("https://ws-tcg.com/wordpress/wp-content/uploads/today_card/20210402_ko12.png")</f>
        <v/>
      </c>
      <c r="C61" s="10" t="s">
        <v>123</v>
      </c>
      <c r="D61" s="11"/>
      <c r="E61" s="9"/>
      <c r="F61" s="9"/>
    </row>
    <row r="62" ht="137.25" customHeight="1">
      <c r="A62" s="5" t="s">
        <v>124</v>
      </c>
      <c r="B62" s="12" t="str">
        <f>image("https://ws-tcg.com/wordpress/wp-content/uploads/today_card/20210329_mw01.png")</f>
        <v/>
      </c>
      <c r="C62" s="10" t="s">
        <v>125</v>
      </c>
      <c r="D62" s="11"/>
      <c r="E62" s="9"/>
      <c r="F62" s="9"/>
    </row>
    <row r="63" ht="137.25" customHeight="1">
      <c r="A63" s="5" t="s">
        <v>126</v>
      </c>
      <c r="B63" s="12" t="str">
        <f>image("https://ws-tcg.com/wordpress/wp-content/images/cardlist/a/all_s76/all_s76_062a.png")</f>
        <v/>
      </c>
      <c r="C63" s="10" t="s">
        <v>127</v>
      </c>
      <c r="D63" s="11" t="str">
        <f>image("https://ws-tcg.com/wordpress/wp-content/images/cardlist/a/all_s76/all_s76_062b.png")</f>
        <v/>
      </c>
      <c r="E63" s="16" t="s">
        <v>128</v>
      </c>
      <c r="F63" s="9"/>
    </row>
    <row r="64" ht="137.25" customHeight="1">
      <c r="A64" s="5" t="s">
        <v>129</v>
      </c>
      <c r="B64" s="12" t="str">
        <f>image("https://ws-tcg.com/wordpress/wp-content/uploads/today_card/20210319_km05.png")</f>
        <v/>
      </c>
      <c r="C64" s="10" t="s">
        <v>130</v>
      </c>
      <c r="D64" s="11"/>
      <c r="E64" s="9"/>
      <c r="F64" s="9"/>
    </row>
    <row r="65" ht="137.25" customHeight="1">
      <c r="A65" s="5" t="s">
        <v>131</v>
      </c>
      <c r="B65" s="6" t="str">
        <f>image("https://i.imgur.com/vrQUmcq.png?1")</f>
        <v/>
      </c>
      <c r="C65" s="10" t="s">
        <v>132</v>
      </c>
      <c r="D65" s="11" t="str">
        <f>image("https://i.imgur.com/eWY5SeS.png?1")</f>
        <v/>
      </c>
      <c r="E65" s="9" t="s">
        <v>73</v>
      </c>
      <c r="F65" s="9"/>
    </row>
    <row r="66" ht="137.25" customHeight="1">
      <c r="A66" s="5" t="s">
        <v>133</v>
      </c>
      <c r="B66" s="12" t="str">
        <f>image("https://i.imgur.com/ek7ve3g.png?1")</f>
        <v/>
      </c>
      <c r="C66" s="10" t="s">
        <v>134</v>
      </c>
      <c r="D66" s="11" t="str">
        <f>image("https://i.imgur.com/CySsXqq.png")</f>
        <v/>
      </c>
      <c r="E66" s="9" t="s">
        <v>63</v>
      </c>
      <c r="F66" s="9"/>
    </row>
    <row r="67" ht="137.25" customHeight="1">
      <c r="A67" s="5" t="s">
        <v>135</v>
      </c>
      <c r="B67" s="12" t="str">
        <f>image("https://i.imgur.com/Kqwbw9E.png?1")</f>
        <v/>
      </c>
      <c r="C67" s="10" t="s">
        <v>136</v>
      </c>
      <c r="D67" s="11" t="str">
        <f>image("https://i.imgur.com/NgdIYgR.png?1")</f>
        <v/>
      </c>
      <c r="E67" s="9" t="s">
        <v>63</v>
      </c>
      <c r="F67" s="9"/>
    </row>
    <row r="68" ht="137.25" customHeight="1">
      <c r="A68" s="5" t="s">
        <v>137</v>
      </c>
      <c r="B68" s="12" t="str">
        <f>image("https://i.imgur.com/C6eJRbs.png")</f>
        <v/>
      </c>
      <c r="C68" s="10" t="s">
        <v>134</v>
      </c>
      <c r="D68" s="11" t="str">
        <f>image("https://i.imgur.com/iMLhn33.png?1")</f>
        <v/>
      </c>
      <c r="E68" s="9" t="s">
        <v>63</v>
      </c>
      <c r="F68" s="9"/>
    </row>
    <row r="69" ht="137.25" customHeight="1">
      <c r="A69" s="5" t="s">
        <v>138</v>
      </c>
      <c r="B69" s="6" t="str">
        <f>image("https://ws-tcg.com/wordpress/wp-content/uploads/today_card/20210315_ms08.png")</f>
        <v/>
      </c>
      <c r="C69" s="10" t="s">
        <v>139</v>
      </c>
      <c r="D69" s="11" t="str">
        <f>image("https://ws-tcg.com/wordpress/wp-content/uploads/20210210120417/bpall_koukai_018.png")</f>
        <v/>
      </c>
      <c r="E69" s="9" t="s">
        <v>3</v>
      </c>
      <c r="F69" s="9"/>
    </row>
    <row r="70" ht="137.25" customHeight="1">
      <c r="A70" s="5" t="s">
        <v>140</v>
      </c>
      <c r="B70" s="6" t="str">
        <f>image("https://ws-tcg.com/wordpress/wp-content/uploads/today_card/20210317_dm05.png")</f>
        <v/>
      </c>
      <c r="C70" s="10" t="s">
        <v>141</v>
      </c>
      <c r="D70" s="11" t="str">
        <f>image("https://ws-tcg.com/wordpress/wp-content/uploads/20210210121519/bpall_koukai_026.png")</f>
        <v/>
      </c>
      <c r="E70" s="9" t="s">
        <v>3</v>
      </c>
      <c r="F70" s="9"/>
    </row>
    <row r="71" ht="137.25" customHeight="1">
      <c r="A71" s="5" t="s">
        <v>142</v>
      </c>
      <c r="B71" s="6" t="str">
        <f>image("https://ws-tcg.com/wordpress/wp-content/uploads/today_card/20210318_gf01.png")</f>
        <v/>
      </c>
      <c r="C71" s="10" t="s">
        <v>143</v>
      </c>
      <c r="D71" s="11" t="str">
        <f>image("https://ws-tcg.com/wordpress/wp-content/uploads/today_card/20210318_gf21.png")</f>
        <v/>
      </c>
      <c r="E71" s="9" t="s">
        <v>3</v>
      </c>
      <c r="F71" s="9"/>
    </row>
    <row r="72" ht="137.25" customHeight="1">
      <c r="A72" s="5" t="s">
        <v>144</v>
      </c>
      <c r="B72" s="12" t="str">
        <f>image("https://ws-tcg.com/wordpress/wp-content/uploads/20210210121521/bpall_koukai_027.png")</f>
        <v/>
      </c>
      <c r="C72" s="10" t="s">
        <v>145</v>
      </c>
      <c r="D72" s="11" t="str">
        <f>image("https://ws-tcg.com/wordpress/wp-content/uploads/today_card/20210324_jz24.png")</f>
        <v/>
      </c>
      <c r="E72" s="9" t="s">
        <v>16</v>
      </c>
      <c r="F72" s="9"/>
    </row>
    <row r="73" ht="137.25" customHeight="1">
      <c r="A73" s="5" t="s">
        <v>146</v>
      </c>
      <c r="B73" s="6" t="str">
        <f>image("https://ws-tcg.com/wordpress/wp-content/uploads/today_card/20210330_zk01.png")</f>
        <v/>
      </c>
      <c r="C73" s="10" t="s">
        <v>147</v>
      </c>
      <c r="D73" s="11" t="str">
        <f>image("https://ws-tcg.com/wordpress/wp-content/uploads/today_card/20210330_zk21.png")</f>
        <v/>
      </c>
      <c r="E73" s="9" t="s">
        <v>16</v>
      </c>
      <c r="F73" s="9"/>
    </row>
    <row r="74" ht="137.25" customHeight="1">
      <c r="A74" s="5" t="s">
        <v>148</v>
      </c>
      <c r="B74" s="12" t="str">
        <f>image("https://ws-tcg.com/wordpress/wp-content/uploads/today_card/20210329_mw05.png")</f>
        <v/>
      </c>
      <c r="C74" s="10" t="s">
        <v>149</v>
      </c>
      <c r="D74" s="11"/>
      <c r="E74" s="9"/>
      <c r="F74" s="9"/>
    </row>
    <row r="75" ht="137.25" customHeight="1">
      <c r="A75" s="5" t="s">
        <v>150</v>
      </c>
      <c r="B75" s="12" t="str">
        <f>image("https://ws-tcg.com/wordpress/wp-content/uploads/today_card/20210405_rn13.png")</f>
        <v/>
      </c>
      <c r="C75" s="10" t="s">
        <v>151</v>
      </c>
      <c r="D75" s="11" t="str">
        <f>image("https://ws-tcg.com/wordpress/wp-content/uploads/today_card/20210405_rn28.png")</f>
        <v/>
      </c>
      <c r="E75" s="9" t="s">
        <v>16</v>
      </c>
      <c r="F75" s="9"/>
    </row>
    <row r="76" ht="137.25" customHeight="1">
      <c r="A76" s="5" t="s">
        <v>152</v>
      </c>
      <c r="B76" s="6" t="str">
        <f>image("https://ws-tcg.com/wordpress/wp-content/uploads/today_card/20210329_mw02.png")</f>
        <v/>
      </c>
      <c r="C76" s="10" t="s">
        <v>153</v>
      </c>
      <c r="D76" s="11" t="str">
        <f>image("https://ws-tcg.com/wordpress/wp-content/uploads/today_card/20210329_mw21.png")</f>
        <v/>
      </c>
      <c r="E76" s="9" t="s">
        <v>16</v>
      </c>
      <c r="F76" s="9"/>
    </row>
    <row r="77" ht="137.25" customHeight="1">
      <c r="A77" s="5" t="s">
        <v>154</v>
      </c>
      <c r="B77" s="12" t="str">
        <f>image("https://ws-tcg.com/wordpress/wp-content/uploads/today_card/20210315_ms09.png")</f>
        <v/>
      </c>
      <c r="C77" s="10" t="s">
        <v>155</v>
      </c>
      <c r="D77" s="11"/>
      <c r="E77" s="9"/>
      <c r="F77" s="9"/>
    </row>
    <row r="78" ht="137.25" customHeight="1">
      <c r="A78" s="5" t="s">
        <v>156</v>
      </c>
      <c r="B78" s="6" t="str">
        <f>image("https://ws-tcg.com/wordpress/wp-content/uploads/today_card/20210318_gf03.png")</f>
        <v/>
      </c>
      <c r="C78" s="10" t="s">
        <v>157</v>
      </c>
      <c r="D78" s="11" t="str">
        <f>image("https://ws-tcg.com/wordpress/wp-content/uploads/today_card/20210318_gf23.png")</f>
        <v/>
      </c>
      <c r="E78" s="9" t="s">
        <v>3</v>
      </c>
      <c r="F78" s="9"/>
    </row>
    <row r="79" ht="137.25" customHeight="1">
      <c r="A79" s="5" t="s">
        <v>158</v>
      </c>
      <c r="B79" s="12" t="str">
        <f>image("https://ws-tcg.com/wordpress/wp-content/uploads/today_card/20210402_ko13.png")</f>
        <v/>
      </c>
      <c r="C79" s="10" t="s">
        <v>159</v>
      </c>
      <c r="D79" s="11" t="str">
        <f>image("https://ws-tcg.com/wordpress/wp-content/uploads/today_card/20210402_ko31.png")</f>
        <v/>
      </c>
      <c r="E79" s="9" t="s">
        <v>3</v>
      </c>
      <c r="F79" s="9"/>
    </row>
    <row r="80" ht="137.25" customHeight="1">
      <c r="A80" s="5" t="s">
        <v>160</v>
      </c>
      <c r="B80" s="12" t="str">
        <f>image("https://ws-tcg.com/wordpress/wp-content/uploads/today_card/20210330_zk02.png")</f>
        <v/>
      </c>
      <c r="C80" s="10" t="s">
        <v>161</v>
      </c>
      <c r="D80" s="11"/>
      <c r="E80" s="9"/>
      <c r="F80" s="9"/>
    </row>
    <row r="81" ht="137.25" customHeight="1">
      <c r="A81" s="5" t="s">
        <v>162</v>
      </c>
      <c r="B81" s="12" t="str">
        <f>image("https://ws-tcg.com/wordpress/wp-content/uploads/today_card/20210402_ko17.png")</f>
        <v/>
      </c>
      <c r="C81" s="10" t="s">
        <v>163</v>
      </c>
      <c r="D81" s="11"/>
      <c r="E81" s="9"/>
      <c r="F81" s="9"/>
    </row>
    <row r="82" ht="137.25" customHeight="1">
      <c r="A82" s="5" t="s">
        <v>164</v>
      </c>
      <c r="B82" s="12" t="str">
        <f>image("https://ws-tcg.com/wordpress/wp-content/uploads/today_card/20210329_mw07.png")</f>
        <v/>
      </c>
      <c r="C82" s="10" t="s">
        <v>165</v>
      </c>
      <c r="D82" s="11"/>
      <c r="E82" s="9"/>
      <c r="F82" s="9"/>
    </row>
    <row r="83" ht="137.25" customHeight="1">
      <c r="A83" s="5" t="s">
        <v>166</v>
      </c>
      <c r="B83" s="12" t="str">
        <f>image("https://ws-tcg.com/wordpress/wp-content/uploads/today_card/20210330_zk03.png")</f>
        <v/>
      </c>
      <c r="C83" s="10" t="s">
        <v>167</v>
      </c>
      <c r="D83" s="11"/>
      <c r="E83" s="9"/>
      <c r="F83" s="9"/>
    </row>
    <row r="84" ht="137.25" customHeight="1">
      <c r="A84" s="5" t="s">
        <v>168</v>
      </c>
      <c r="B84" s="12" t="str">
        <f>image("https://ws-tcg.com/wordpress/wp-content/uploads/today_card/20210402_ko15.png")</f>
        <v/>
      </c>
      <c r="C84" s="10" t="s">
        <v>169</v>
      </c>
      <c r="D84" s="11"/>
      <c r="E84" s="9"/>
      <c r="F84" s="9"/>
    </row>
    <row r="85" ht="137.25" customHeight="1">
      <c r="A85" s="5" t="s">
        <v>170</v>
      </c>
      <c r="B85" s="12" t="str">
        <f>image("https://ws-tcg.com/wordpress/wp-content/uploads/today_card/20210407_dm10.png")</f>
        <v/>
      </c>
      <c r="C85" s="10" t="s">
        <v>171</v>
      </c>
      <c r="D85" s="11"/>
      <c r="E85" s="9"/>
      <c r="F85" s="9"/>
    </row>
    <row r="86" ht="137.25" customHeight="1">
      <c r="A86" s="5" t="s">
        <v>172</v>
      </c>
      <c r="B86" s="12" t="str">
        <f>image("https://ws-tcg.com/wordpress/wp-content/uploads/today_card/20210407_dm09.png")</f>
        <v/>
      </c>
      <c r="C86" s="10" t="s">
        <v>173</v>
      </c>
      <c r="D86" s="11"/>
      <c r="E86" s="9"/>
      <c r="F86" s="9"/>
    </row>
    <row r="87" ht="137.25" customHeight="1">
      <c r="A87" s="5" t="s">
        <v>174</v>
      </c>
      <c r="B87" s="12" t="str">
        <f>image("https://ws-tcg.com/wordpress/wp-content/uploads/today_card/20210402_ko14.png")</f>
        <v/>
      </c>
      <c r="C87" s="10" t="s">
        <v>175</v>
      </c>
      <c r="D87" s="11"/>
      <c r="E87" s="9"/>
      <c r="F87" s="9"/>
    </row>
    <row r="88" ht="137.25" customHeight="1">
      <c r="A88" s="5" t="s">
        <v>176</v>
      </c>
      <c r="B88" s="12" t="str">
        <f>image("https://ws-tcg.com/wordpress/wp-content/uploads/today_card/20210407_dm11.png")</f>
        <v/>
      </c>
      <c r="C88" s="10" t="s">
        <v>177</v>
      </c>
      <c r="D88" s="11"/>
      <c r="E88" s="9"/>
      <c r="F88" s="9"/>
    </row>
    <row r="89" ht="137.25" customHeight="1">
      <c r="A89" s="5" t="s">
        <v>178</v>
      </c>
      <c r="B89" s="12" t="str">
        <f>image("https://ws-tcg.com/wordpress/wp-content/uploads/today_card/20210407_dm12.png")</f>
        <v/>
      </c>
      <c r="C89" s="10" t="s">
        <v>179</v>
      </c>
      <c r="D89" s="11"/>
      <c r="E89" s="9"/>
      <c r="F89" s="9"/>
    </row>
    <row r="90" ht="137.25" customHeight="1">
      <c r="A90" s="5" t="s">
        <v>180</v>
      </c>
      <c r="B90" s="12" t="str">
        <f>image("https://ws-tcg.com/wordpress/wp-content/uploads/today_card/20210407_dm13.png")</f>
        <v/>
      </c>
      <c r="C90" s="10" t="s">
        <v>181</v>
      </c>
      <c r="D90" s="11"/>
      <c r="E90" s="9"/>
      <c r="F90" s="9"/>
    </row>
    <row r="91" ht="137.25" customHeight="1">
      <c r="A91" s="5" t="s">
        <v>182</v>
      </c>
      <c r="B91" s="12" t="str">
        <f>image("https://ws-tcg.com/wordpress/wp-content/images/cardlist/a/all_s76/all_s76_090.png")</f>
        <v/>
      </c>
      <c r="C91" s="10" t="s">
        <v>183</v>
      </c>
      <c r="D91" s="11"/>
      <c r="E91" s="9"/>
      <c r="F91" s="9"/>
    </row>
    <row r="92" ht="137.25" customHeight="1">
      <c r="A92" s="5" t="s">
        <v>184</v>
      </c>
      <c r="B92" s="12" t="str">
        <f>image("https://ws-tcg.com/wordpress/wp-content/uploads/today_card/20210405_rn14.png")</f>
        <v/>
      </c>
      <c r="C92" s="10" t="s">
        <v>185</v>
      </c>
      <c r="D92" s="11"/>
      <c r="E92" s="9"/>
      <c r="F92" s="9"/>
    </row>
    <row r="93" ht="137.25" customHeight="1">
      <c r="A93" s="5" t="s">
        <v>186</v>
      </c>
      <c r="B93" s="12" t="str">
        <f>image("https://ws-tcg.com/wordpress/wp-content/images/cardlist/a/all_s76/all_s76_092.png")</f>
        <v/>
      </c>
      <c r="C93" s="10" t="s">
        <v>187</v>
      </c>
      <c r="D93" s="11"/>
      <c r="E93" s="9"/>
      <c r="F93" s="9"/>
    </row>
    <row r="94" ht="137.25" customHeight="1">
      <c r="A94" s="5" t="s">
        <v>188</v>
      </c>
      <c r="B94" s="12" t="str">
        <f>image("https://ws-tcg.com/wordpress/wp-content/uploads/today_card/20210402_ko16.png")</f>
        <v/>
      </c>
      <c r="C94" s="10" t="s">
        <v>189</v>
      </c>
      <c r="D94" s="11"/>
      <c r="E94" s="9"/>
      <c r="F94" s="9"/>
    </row>
    <row r="95" ht="137.25" customHeight="1">
      <c r="A95" s="5" t="s">
        <v>190</v>
      </c>
      <c r="B95" s="12" t="str">
        <f>image("https://ws-tcg.com/wordpress/wp-content/uploads/today_card/20210317_dm06.png")</f>
        <v/>
      </c>
      <c r="C95" s="10" t="s">
        <v>191</v>
      </c>
      <c r="D95" s="11"/>
      <c r="E95" s="9"/>
      <c r="F95" s="9"/>
    </row>
    <row r="96" ht="137.25" customHeight="1">
      <c r="A96" s="5" t="s">
        <v>192</v>
      </c>
      <c r="B96" s="12" t="str">
        <f>image("https://ws-tcg.com/wordpress/wp-content/images/cardlist/a/all_s76/all_s76_095.png")</f>
        <v/>
      </c>
      <c r="C96" s="10" t="s">
        <v>193</v>
      </c>
      <c r="D96" s="11"/>
      <c r="E96" s="9"/>
      <c r="F96" s="9"/>
    </row>
    <row r="97" ht="137.25" customHeight="1">
      <c r="A97" s="5" t="s">
        <v>194</v>
      </c>
      <c r="B97" s="12" t="str">
        <f>image("https://ws-tcg.com/wordpress/wp-content/uploads/today_card/20210329_mw03.png")</f>
        <v/>
      </c>
      <c r="C97" s="10" t="s">
        <v>195</v>
      </c>
      <c r="D97" s="11"/>
      <c r="E97" s="9"/>
      <c r="F97" s="9"/>
    </row>
    <row r="98" ht="137.25" customHeight="1">
      <c r="A98" s="5" t="s">
        <v>196</v>
      </c>
      <c r="B98" s="6" t="str">
        <f>image("https://i.imgur.com/C01W91p.png?1")</f>
        <v/>
      </c>
      <c r="C98" s="10" t="s">
        <v>197</v>
      </c>
      <c r="D98" s="11" t="str">
        <f>image("https://i.imgur.com/TisYxfh.png")</f>
        <v/>
      </c>
      <c r="E98" s="9" t="s">
        <v>73</v>
      </c>
      <c r="F98" s="9"/>
    </row>
    <row r="99" ht="137.25" customHeight="1">
      <c r="A99" s="5" t="s">
        <v>198</v>
      </c>
      <c r="B99" s="12" t="str">
        <f>image("https://i.imgur.com/Y3DUFYl.png?1")</f>
        <v/>
      </c>
      <c r="C99" s="10" t="s">
        <v>197</v>
      </c>
      <c r="D99" s="11" t="str">
        <f>image("https://i.imgur.com/UMcRVhs.png?1")</f>
        <v/>
      </c>
      <c r="E99" s="9" t="s">
        <v>63</v>
      </c>
      <c r="F99" s="9"/>
    </row>
    <row r="100" ht="137.25" customHeight="1">
      <c r="A100" s="5" t="s">
        <v>199</v>
      </c>
      <c r="B100" s="12" t="str">
        <f>image("https://i.imgur.com/Gj9rJZr.png?1")</f>
        <v/>
      </c>
      <c r="C100" s="10" t="s">
        <v>200</v>
      </c>
      <c r="D100" s="11" t="str">
        <f>image("https://i.imgur.com/5a9vrp9.png")</f>
        <v/>
      </c>
      <c r="E100" s="9" t="s">
        <v>63</v>
      </c>
      <c r="F100" s="9"/>
    </row>
    <row r="101" ht="137.25" customHeight="1">
      <c r="A101" s="5" t="s">
        <v>201</v>
      </c>
      <c r="B101" s="12" t="str">
        <f>image("https://i.imgur.com/bJt4eO5.png?1")</f>
        <v/>
      </c>
      <c r="C101" s="10" t="s">
        <v>202</v>
      </c>
      <c r="D101" s="11" t="str">
        <f>image("https://i.imgur.com/DcXEAQb.png")</f>
        <v/>
      </c>
      <c r="E101" s="9" t="s">
        <v>63</v>
      </c>
      <c r="F101" s="9"/>
    </row>
    <row r="102" ht="137.25" customHeight="1">
      <c r="A102" s="5" t="s">
        <v>203</v>
      </c>
      <c r="B102" s="12" t="str">
        <f>image("https://ws-tcg.com/wordpress/wp-content/uploads/today_card/20210323_si01.png")</f>
        <v/>
      </c>
      <c r="C102" s="7" t="s">
        <v>204</v>
      </c>
      <c r="D102" s="11"/>
      <c r="E102" s="9"/>
      <c r="F102" s="9"/>
    </row>
    <row r="103" ht="137.25" customHeight="1">
      <c r="A103" s="5" t="s">
        <v>205</v>
      </c>
      <c r="B103" s="12" t="str">
        <f>image("https://ws-tcg.com/wordpress/wp-content/uploads/today_card/20210323_si02.png")</f>
        <v/>
      </c>
      <c r="C103" s="7" t="s">
        <v>206</v>
      </c>
      <c r="D103" s="11"/>
      <c r="E103" s="9"/>
      <c r="F103" s="9"/>
    </row>
    <row r="104" ht="137.25" customHeight="1">
      <c r="A104" s="5" t="s">
        <v>207</v>
      </c>
      <c r="B104" s="12" t="str">
        <f>image("https://ws-tcg.com/wordpress/wp-content/uploads/today_card/20210323_si03.png")</f>
        <v/>
      </c>
      <c r="C104" s="7" t="s">
        <v>208</v>
      </c>
      <c r="D104" s="11"/>
      <c r="E104" s="9"/>
      <c r="F104" s="9"/>
    </row>
    <row r="105" ht="137.25" customHeight="1">
      <c r="A105" s="5" t="s">
        <v>209</v>
      </c>
      <c r="B105" s="12" t="str">
        <f>image("https://ws-tcg.com/wordpress/wp-content/uploads/today_card/20210322_vc03.png")</f>
        <v/>
      </c>
      <c r="C105" s="7" t="s">
        <v>210</v>
      </c>
      <c r="D105" s="11"/>
      <c r="E105" s="9"/>
      <c r="F105" s="9"/>
    </row>
    <row r="106" ht="137.25" customHeight="1">
      <c r="A106" s="5" t="s">
        <v>211</v>
      </c>
      <c r="B106" s="12" t="str">
        <f>image("https://ws-tcg.com/wordpress/wp-content/uploads/today_card/20210322_vc02.png")</f>
        <v/>
      </c>
      <c r="C106" s="7" t="s">
        <v>212</v>
      </c>
      <c r="D106" s="11"/>
      <c r="E106" s="9"/>
      <c r="F106" s="9"/>
    </row>
    <row r="107" ht="137.25" customHeight="1">
      <c r="A107" s="5" t="s">
        <v>213</v>
      </c>
      <c r="B107" s="12" t="str">
        <f>image("https://ws-tcg.com/wordpress/wp-content/uploads/today_card/20210322_vc04.png")</f>
        <v/>
      </c>
      <c r="C107" s="7" t="s">
        <v>214</v>
      </c>
      <c r="D107" s="11"/>
      <c r="E107" s="9"/>
      <c r="F107" s="9"/>
    </row>
    <row r="108" ht="137.25" customHeight="1">
      <c r="A108" s="5" t="s">
        <v>215</v>
      </c>
      <c r="B108" s="12" t="str">
        <f>image("https://ws-tcg.com/wordpress/wp-content/uploads/today_card/20210323_si04.png")</f>
        <v/>
      </c>
      <c r="C108" s="7" t="s">
        <v>216</v>
      </c>
      <c r="D108" s="11"/>
      <c r="E108" s="9"/>
      <c r="F108" s="9"/>
    </row>
    <row r="109" ht="137.25" customHeight="1">
      <c r="A109" s="5" t="s">
        <v>217</v>
      </c>
      <c r="B109" s="12" t="str">
        <f>image("https://ws-tcg.com/wordpress/wp-content/uploads/today_card/20210323_si05.png")</f>
        <v/>
      </c>
      <c r="C109" s="7" t="s">
        <v>218</v>
      </c>
      <c r="D109" s="11"/>
      <c r="E109" s="9"/>
      <c r="F109" s="9"/>
    </row>
    <row r="110" ht="137.25" customHeight="1">
      <c r="A110" s="5" t="s">
        <v>219</v>
      </c>
      <c r="B110" s="12" t="str">
        <f>image("https://ws-tcg.com/wordpress/wp-content/uploads/today_card/20210322_vc01.png")</f>
        <v/>
      </c>
      <c r="C110" s="7" t="s">
        <v>220</v>
      </c>
      <c r="D110" s="11"/>
      <c r="E110" s="9"/>
      <c r="F110" s="9"/>
    </row>
    <row r="111" ht="137.25" customHeight="1">
      <c r="A111" s="5" t="s">
        <v>221</v>
      </c>
      <c r="B111" s="12" t="str">
        <f>image("https://i.imgur.com/5N0PBvP.png?1")</f>
        <v/>
      </c>
      <c r="C111" s="10" t="s">
        <v>222</v>
      </c>
      <c r="D111" s="11"/>
      <c r="E111" s="9"/>
      <c r="F111" s="9"/>
    </row>
    <row r="112" ht="137.25" customHeight="1">
      <c r="A112" s="5" t="s">
        <v>223</v>
      </c>
      <c r="B112" s="12" t="str">
        <f>image("https://ws-tcg.com/wordpress/wp-content/images/cardlist/a/all_s76/all_s76_p02.png")</f>
        <v/>
      </c>
      <c r="C112" s="7" t="s">
        <v>224</v>
      </c>
      <c r="D112" s="11"/>
      <c r="E112" s="9"/>
      <c r="F112" s="9"/>
    </row>
    <row r="113" ht="137.25" customHeight="1">
      <c r="A113" s="5" t="s">
        <v>225</v>
      </c>
      <c r="B113" s="12" t="str">
        <f>image("https://ws-tcg.com/wordpress/wp-content/images/cardlist/a/all_s76/all_s76_p03.png")</f>
        <v/>
      </c>
      <c r="C113" s="7" t="s">
        <v>226</v>
      </c>
      <c r="D113" s="11"/>
      <c r="E113" s="9"/>
      <c r="F113" s="9"/>
    </row>
    <row r="114" ht="137.25" customHeight="1">
      <c r="A114" s="5" t="s">
        <v>227</v>
      </c>
      <c r="B114" s="12" t="str">
        <f>image("https://i.imgur.com/K6J5iA6.png")</f>
        <v/>
      </c>
      <c r="C114" s="10" t="s">
        <v>228</v>
      </c>
      <c r="D114" s="11"/>
      <c r="E114" s="9"/>
      <c r="F114" s="9"/>
    </row>
    <row r="115" ht="137.25" customHeight="1">
      <c r="A115" s="5" t="s">
        <v>229</v>
      </c>
      <c r="B115" s="12" t="str">
        <f>image("https://ws-tcg.com/wordpress/wp-content/images/cardlist/a/all_s76/all_s76_p06.png")</f>
        <v/>
      </c>
      <c r="C115" s="7" t="s">
        <v>230</v>
      </c>
      <c r="D115" s="11"/>
      <c r="E115" s="9"/>
      <c r="F115" s="9"/>
    </row>
    <row r="116" ht="137.25" customHeight="1">
      <c r="A116" s="5" t="s">
        <v>231</v>
      </c>
      <c r="B116" s="12" t="str">
        <f>image("https://ws-tcg.com/wordpress/wp-content/uploads/today_card/20210127_ex08.png")</f>
        <v/>
      </c>
      <c r="C116" s="10" t="s">
        <v>232</v>
      </c>
      <c r="D116" s="11"/>
      <c r="E116" s="9"/>
      <c r="F116" s="9"/>
    </row>
    <row r="117" ht="137.25" customHeight="1">
      <c r="A117" s="5" t="s">
        <v>233</v>
      </c>
      <c r="B117" s="12" t="str">
        <f>image("https://ws-tcg.com/wordpress/wp-content/images/cardlist/a/all_s76/all_s76_p08.png")</f>
        <v/>
      </c>
      <c r="C117" s="7" t="s">
        <v>234</v>
      </c>
      <c r="D117" s="11"/>
      <c r="E117" s="9"/>
      <c r="F117" s="9"/>
    </row>
    <row r="118" ht="137.25" customHeight="1">
      <c r="A118" s="5" t="s">
        <v>235</v>
      </c>
      <c r="B118" s="12" t="str">
        <f>image("https://ws-tcg.com/wordpress/wp-content/uploads/today_card/20210324_jz11.png")</f>
        <v/>
      </c>
      <c r="C118" s="7" t="s">
        <v>236</v>
      </c>
      <c r="D118" s="11"/>
      <c r="E118" s="9"/>
      <c r="F118" s="9"/>
    </row>
    <row r="119" ht="137.25" customHeight="1">
      <c r="A119" s="17" t="s">
        <v>237</v>
      </c>
      <c r="B119" s="12" t="str">
        <f>image("https://i.imgur.com/VDFBldU.png")</f>
        <v/>
      </c>
      <c r="C119" s="7" t="s">
        <v>238</v>
      </c>
      <c r="D119" s="11"/>
      <c r="E119" s="9"/>
      <c r="F119" s="9"/>
    </row>
    <row r="120" ht="137.25" customHeight="1">
      <c r="A120" s="17" t="s">
        <v>239</v>
      </c>
      <c r="B120" s="12" t="str">
        <f>image("https://i.imgur.com/AcxdVWM.png")</f>
        <v/>
      </c>
      <c r="C120" s="7" t="s">
        <v>240</v>
      </c>
      <c r="D120" s="11"/>
      <c r="E120" s="9"/>
      <c r="F120" s="9"/>
    </row>
    <row r="121" ht="137.25" customHeight="1">
      <c r="A121" s="17" t="s">
        <v>241</v>
      </c>
      <c r="B121" s="12" t="str">
        <f>image("https://i.imgur.com/zIZYvac.png")</f>
        <v/>
      </c>
      <c r="C121" s="7" t="s">
        <v>242</v>
      </c>
      <c r="D121" s="11"/>
      <c r="E121" s="9"/>
      <c r="F121" s="9"/>
    </row>
    <row r="122" ht="137.25" customHeight="1">
      <c r="A122" s="17" t="s">
        <v>243</v>
      </c>
      <c r="B122" s="12" t="str">
        <f>image("https://ws-tcg.com/wordpress/wp-content/uploads/today_card/20210315_ms11.png")</f>
        <v/>
      </c>
      <c r="C122" s="7" t="s">
        <v>244</v>
      </c>
      <c r="D122" s="11"/>
      <c r="E122" s="9"/>
      <c r="F122" s="9"/>
    </row>
    <row r="123" ht="137.25" customHeight="1">
      <c r="A123" s="17" t="s">
        <v>245</v>
      </c>
      <c r="B123" s="12" t="str">
        <f>image("https://ws-tcg.com/wordpress/wp-content/uploads/today_card/20210315_ms12.png")</f>
        <v/>
      </c>
      <c r="C123" s="7" t="s">
        <v>246</v>
      </c>
      <c r="D123" s="11"/>
      <c r="E123" s="9"/>
      <c r="F123" s="9"/>
    </row>
    <row r="124">
      <c r="A124" s="18" t="s">
        <v>247</v>
      </c>
      <c r="D124" s="11"/>
      <c r="E124" s="9"/>
      <c r="F124" s="9"/>
    </row>
    <row r="125" ht="137.25" customHeight="1">
      <c r="A125" s="5" t="s">
        <v>248</v>
      </c>
      <c r="B125" s="12" t="str">
        <f>image("https://ws-tcg.com/wordpress/wp-content/uploads/20210226154607/all_s76_p15.png")</f>
        <v/>
      </c>
      <c r="C125" s="10" t="s">
        <v>249</v>
      </c>
      <c r="D125" s="11"/>
      <c r="E125" s="9"/>
      <c r="F125" s="9"/>
    </row>
    <row r="126" ht="137.25" customHeight="1">
      <c r="A126" s="5" t="s">
        <v>250</v>
      </c>
      <c r="B126" s="12" t="str">
        <f>image("https://ws-tcg.com/wordpress/wp-content/uploads/20210226154609/all_s76_p16.png")</f>
        <v/>
      </c>
      <c r="C126" s="10" t="s">
        <v>251</v>
      </c>
      <c r="D126" s="11"/>
      <c r="E126" s="9"/>
      <c r="F126" s="9"/>
    </row>
    <row r="127" ht="137.25" customHeight="1">
      <c r="A127" s="5" t="s">
        <v>252</v>
      </c>
      <c r="B127" s="12" t="str">
        <f>image("https://ws-tcg.com/wordpress/wp-content/uploads/20210226154611/all_s76_p17.png")</f>
        <v/>
      </c>
      <c r="C127" s="7" t="s">
        <v>253</v>
      </c>
      <c r="D127" s="11"/>
      <c r="E127" s="9"/>
      <c r="F127" s="9"/>
    </row>
    <row r="128" ht="137.25" customHeight="1">
      <c r="A128" s="5" t="s">
        <v>254</v>
      </c>
      <c r="B128" s="12" t="str">
        <f>image("https://ws-tcg.com/wordpress/wp-content/uploads/20210226154612/all_s76_p18.png")</f>
        <v/>
      </c>
      <c r="C128" s="7" t="s">
        <v>255</v>
      </c>
      <c r="D128" s="11"/>
      <c r="E128" s="9"/>
      <c r="F128" s="9"/>
    </row>
    <row r="129" ht="137.25" customHeight="1">
      <c r="A129" s="5" t="s">
        <v>256</v>
      </c>
      <c r="B129" s="12" t="str">
        <f>image("https://ws-tcg.com/wordpress/wp-content/uploads/20210226154555/all_s76_p19.png")</f>
        <v/>
      </c>
      <c r="C129" s="7" t="s">
        <v>257</v>
      </c>
      <c r="D129" s="11"/>
      <c r="E129" s="9"/>
      <c r="F129" s="9"/>
    </row>
    <row r="130" ht="137.25" customHeight="1">
      <c r="A130" s="5" t="s">
        <v>258</v>
      </c>
      <c r="B130" s="12" t="str">
        <f>image("https://ws-tcg.com/wordpress/wp-content/uploads/20210226154557/all_s76_p20.png")</f>
        <v/>
      </c>
      <c r="C130" s="7" t="s">
        <v>259</v>
      </c>
      <c r="D130" s="11"/>
      <c r="E130" s="9"/>
      <c r="F130" s="9"/>
    </row>
    <row r="131" ht="137.25" customHeight="1">
      <c r="A131" s="5" t="s">
        <v>260</v>
      </c>
      <c r="B131" s="12" t="str">
        <f>image("https://ws-tcg.com/wordpress/wp-content/uploads/20210226154558/all_s76_p21.png")</f>
        <v/>
      </c>
      <c r="C131" s="7" t="s">
        <v>261</v>
      </c>
      <c r="D131" s="11"/>
      <c r="E131" s="9"/>
      <c r="F131" s="9"/>
    </row>
    <row r="132" ht="137.25" customHeight="1">
      <c r="A132" s="5" t="s">
        <v>262</v>
      </c>
      <c r="B132" s="12" t="str">
        <f>image("https://ws-tcg.com/wordpress/wp-content/uploads/20210226154600/all_s76_p22.png")</f>
        <v/>
      </c>
      <c r="C132" s="7" t="s">
        <v>263</v>
      </c>
      <c r="D132" s="11"/>
      <c r="E132" s="9"/>
      <c r="F132" s="9"/>
    </row>
    <row r="133" ht="137.25" customHeight="1">
      <c r="A133" s="5" t="s">
        <v>264</v>
      </c>
      <c r="B133" s="12" t="str">
        <f>image("https://ws-tcg.com/wordpress/wp-content/uploads/20210226154603/all_s76_p23.png")</f>
        <v/>
      </c>
      <c r="C133" s="7" t="s">
        <v>265</v>
      </c>
      <c r="D133" s="11"/>
      <c r="E133" s="9"/>
      <c r="F133" s="9"/>
    </row>
    <row r="134" ht="137.25" customHeight="1">
      <c r="A134" s="5" t="s">
        <v>266</v>
      </c>
      <c r="B134" s="12" t="str">
        <f>image("https://ws-tcg.com/wordpress/wp-content/uploads/20210226154606/all_s76_p24.png")</f>
        <v/>
      </c>
      <c r="C134" s="7" t="s">
        <v>267</v>
      </c>
      <c r="D134" s="11"/>
      <c r="E134" s="9"/>
      <c r="F134" s="9"/>
    </row>
    <row r="135" ht="137.25" customHeight="1">
      <c r="A135" s="17" t="s">
        <v>268</v>
      </c>
      <c r="B135" s="12" t="str">
        <f>image("https://ws-tcg.com/wordpress/wp-content/uploads/today_card/20210408_vn17.png")</f>
        <v/>
      </c>
      <c r="C135" s="7" t="s">
        <v>269</v>
      </c>
      <c r="D135" s="11"/>
      <c r="E135" s="9"/>
      <c r="F135" s="9"/>
    </row>
  </sheetData>
  <mergeCells count="1">
    <mergeCell ref="A124:C124"/>
  </mergeCells>
  <conditionalFormatting sqref="C2:C3 D3:F3">
    <cfRule type="colorScale" priority="1">
      <colorScale>
        <cfvo type="min"/>
        <cfvo type="max"/>
        <color rgb="FF57BB8A"/>
        <color rgb="FFFFFFFF"/>
      </colorScale>
    </cfRule>
  </conditionalFormatting>
  <hyperlinks>
    <hyperlink r:id="rId1" ref="A124"/>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29"/>
    <col customWidth="1" min="2" max="2" width="18.86"/>
    <col customWidth="1" min="3" max="3" width="58.14"/>
    <col customWidth="1" min="4" max="5" width="19.0"/>
    <col customWidth="1" min="6" max="6" width="9.71"/>
  </cols>
  <sheetData>
    <row r="1" ht="19.5" customHeight="1">
      <c r="A1" s="1" t="s">
        <v>270</v>
      </c>
      <c r="B1" s="2">
        <f>counta(B2:B23)</f>
        <v>22</v>
      </c>
      <c r="C1" s="19" t="s">
        <v>271</v>
      </c>
      <c r="D1" s="3"/>
      <c r="E1" s="4"/>
      <c r="F1" s="4"/>
    </row>
    <row r="2" ht="137.25" customHeight="1">
      <c r="A2" s="5" t="s">
        <v>272</v>
      </c>
      <c r="B2" s="12" t="str">
        <f>image("https://ws-tcg.com/wordpress/wp-content/uploads/today_card/20210120_ld04.png")</f>
        <v/>
      </c>
      <c r="C2" s="7" t="s">
        <v>273</v>
      </c>
      <c r="D2" s="8"/>
      <c r="E2" s="9"/>
      <c r="F2" s="9"/>
    </row>
    <row r="3" ht="137.25" customHeight="1">
      <c r="A3" s="5" t="s">
        <v>274</v>
      </c>
      <c r="B3" s="6" t="str">
        <f>image("https://ws-tcg.com/wordpress/wp-content/uploads/today_card/20210121_yt04.png")</f>
        <v/>
      </c>
      <c r="C3" s="7" t="s">
        <v>275</v>
      </c>
      <c r="D3" s="8" t="str">
        <f>image("https://ws-tcg.com/wordpress/wp-content/uploads/today_card/20210121_yt24.png")</f>
        <v/>
      </c>
      <c r="E3" s="9" t="s">
        <v>63</v>
      </c>
      <c r="F3" s="9"/>
    </row>
    <row r="4" ht="137.25" customHeight="1">
      <c r="A4" s="5" t="s">
        <v>276</v>
      </c>
      <c r="B4" s="6" t="str">
        <f>image("https://ws-tcg.com/wordpress/wp-content/uploads/today_card/20210120_ld05.png")</f>
        <v/>
      </c>
      <c r="C4" s="10" t="s">
        <v>277</v>
      </c>
      <c r="D4" s="11" t="str">
        <f>image("https://ws-tcg.com/wordpress/wp-content/uploads/today_card/20210120_ld24.png")</f>
        <v/>
      </c>
      <c r="E4" s="9" t="s">
        <v>63</v>
      </c>
      <c r="F4" s="9"/>
    </row>
    <row r="5" ht="137.25" customHeight="1">
      <c r="A5" s="5" t="s">
        <v>278</v>
      </c>
      <c r="B5" s="12" t="str">
        <f>image("https://ws-tcg.com/wordpress/wp-content/uploads/today_card/20210121_yt05.png")</f>
        <v/>
      </c>
      <c r="C5" s="7" t="s">
        <v>279</v>
      </c>
      <c r="D5" s="8"/>
      <c r="E5" s="9"/>
      <c r="F5" s="9"/>
    </row>
    <row r="6" ht="137.25" customHeight="1">
      <c r="A6" s="5" t="s">
        <v>280</v>
      </c>
      <c r="B6" s="12" t="str">
        <f>image("https://ws-tcg.com/wordpress/wp-content/uploads/today_card/20210115_oj04.png")</f>
        <v/>
      </c>
      <c r="C6" s="10" t="s">
        <v>281</v>
      </c>
      <c r="D6" s="11" t="str">
        <f>image("https://ws-tcg.com/wordpress/wp-content/uploads/today_card/20210115_oj26.png")</f>
        <v/>
      </c>
      <c r="E6" s="9" t="s">
        <v>63</v>
      </c>
      <c r="F6" s="9"/>
    </row>
    <row r="7" ht="137.25" customHeight="1">
      <c r="A7" s="5" t="s">
        <v>282</v>
      </c>
      <c r="B7" s="6" t="str">
        <f>image("https://ws-tcg.com/wordpress/wp-content/uploads/today_card/20210115_oj05.png")</f>
        <v/>
      </c>
      <c r="C7" s="7" t="s">
        <v>283</v>
      </c>
      <c r="D7" s="8"/>
      <c r="E7" s="9"/>
      <c r="F7" s="9"/>
    </row>
    <row r="8" ht="137.25" customHeight="1">
      <c r="A8" s="5" t="s">
        <v>284</v>
      </c>
      <c r="B8" s="20" t="str">
        <f>image("https://i.imgur.com/CSgIAHX.png")</f>
        <v/>
      </c>
      <c r="C8" s="7" t="s">
        <v>285</v>
      </c>
      <c r="D8" s="8" t="str">
        <f>image("https://ws-tcg.com/wordpress/wp-content/uploads/today_card/20210122_hj04.png")</f>
        <v/>
      </c>
      <c r="E8" s="9" t="str">
        <f>image("https://ws-tcg.com/wordpress/wp-content/uploads/today_card/20210122_hj05.png")</f>
        <v/>
      </c>
      <c r="F8" s="9" t="s">
        <v>286</v>
      </c>
    </row>
    <row r="9" ht="137.25" customHeight="1">
      <c r="A9" s="5" t="s">
        <v>287</v>
      </c>
      <c r="B9" s="13" t="str">
        <f>image("https://ws-tcg.com/wordpress/wp-content/images/cardlist/a/all_s76/all_s76_t30.png")</f>
        <v/>
      </c>
      <c r="C9" s="7" t="s">
        <v>288</v>
      </c>
      <c r="D9" s="8"/>
      <c r="E9" s="9"/>
      <c r="F9" s="9"/>
    </row>
    <row r="10" ht="137.25" customHeight="1">
      <c r="A10" s="5" t="s">
        <v>289</v>
      </c>
      <c r="B10" s="12" t="str">
        <f>image("https://ws-tcg.com/wordpress/wp-content/uploads/today_card/20210119_jy03.png")</f>
        <v/>
      </c>
      <c r="C10" s="10" t="s">
        <v>290</v>
      </c>
      <c r="D10" s="11" t="str">
        <f>image("https://ws-tcg.com/wordpress/wp-content/uploads/today_card/20210119_jy23.png")</f>
        <v/>
      </c>
      <c r="E10" s="9" t="s">
        <v>63</v>
      </c>
      <c r="F10" s="9"/>
    </row>
    <row r="11" ht="137.25" customHeight="1">
      <c r="A11" s="5" t="s">
        <v>291</v>
      </c>
      <c r="B11" s="12" t="str">
        <f>image("https://ws-tcg.com/wordpress/wp-content/uploads/today_card/20210119_jy04.png")</f>
        <v/>
      </c>
      <c r="C11" s="10" t="s">
        <v>292</v>
      </c>
      <c r="D11" s="11" t="str">
        <f>image("https://ws-tcg.com/wordpress/wp-content/uploads/today_card/20210119_jy24.png")</f>
        <v/>
      </c>
      <c r="E11" s="9" t="s">
        <v>63</v>
      </c>
      <c r="F11" s="9"/>
    </row>
    <row r="12" ht="137.25" customHeight="1">
      <c r="A12" s="5" t="s">
        <v>293</v>
      </c>
      <c r="B12" s="12" t="str">
        <f>image("https://ws-tcg.com/wordpress/wp-content/uploads/today_card/20210115_oj06.png")</f>
        <v/>
      </c>
      <c r="C12" s="7" t="s">
        <v>294</v>
      </c>
      <c r="D12" s="8"/>
      <c r="E12" s="9"/>
      <c r="F12" s="9"/>
    </row>
    <row r="13" ht="137.25" customHeight="1">
      <c r="A13" s="5" t="s">
        <v>295</v>
      </c>
      <c r="B13" s="6" t="str">
        <f>image("https://ws-tcg.com/wordpress/wp-content/images/cardlist/a/all_s76/all_s76_t34.png")</f>
        <v/>
      </c>
      <c r="C13" s="7" t="s">
        <v>296</v>
      </c>
      <c r="D13" s="8"/>
      <c r="E13" s="9"/>
      <c r="F13" s="9"/>
    </row>
    <row r="14" ht="137.25" customHeight="1">
      <c r="A14" s="5" t="s">
        <v>297</v>
      </c>
      <c r="B14" s="12" t="str">
        <f>image("https://ws-tcg.com/wordpress/wp-content/images/cardlist/a/all_s76/all_s76_t35.png")</f>
        <v/>
      </c>
      <c r="C14" s="7" t="s">
        <v>298</v>
      </c>
      <c r="D14" s="8"/>
      <c r="E14" s="9"/>
      <c r="F14" s="9"/>
    </row>
    <row r="15" ht="137.25" customHeight="1">
      <c r="A15" s="5" t="s">
        <v>299</v>
      </c>
      <c r="B15" s="6" t="str">
        <f>image("https://i.imgur.com/kjPdktl.png?1")</f>
        <v/>
      </c>
      <c r="C15" s="10" t="s">
        <v>300</v>
      </c>
      <c r="D15" s="11"/>
      <c r="E15" s="9"/>
      <c r="F15" s="9"/>
    </row>
    <row r="16" ht="137.25" customHeight="1">
      <c r="A16" s="5" t="s">
        <v>301</v>
      </c>
      <c r="B16" s="12" t="str">
        <f>image("https://i.imgur.com/M2Bin2V.png")</f>
        <v/>
      </c>
      <c r="C16" s="21" t="s">
        <v>302</v>
      </c>
      <c r="D16" s="11"/>
      <c r="E16" s="9"/>
      <c r="F16" s="9"/>
    </row>
    <row r="17" ht="137.25" customHeight="1">
      <c r="A17" s="5" t="s">
        <v>303</v>
      </c>
      <c r="B17" s="6" t="str">
        <f>image("https://ws-tcg.com/wordpress/wp-content/uploads/today_card/20210118_yg03.png")</f>
        <v/>
      </c>
      <c r="C17" s="10" t="s">
        <v>304</v>
      </c>
      <c r="D17" s="11" t="str">
        <f>image("https://ws-tcg.com/wordpress/wp-content/uploads/today_card/20210118_yg23.png")</f>
        <v/>
      </c>
      <c r="E17" s="9" t="s">
        <v>63</v>
      </c>
      <c r="F17" s="9"/>
    </row>
    <row r="18" ht="137.25" customHeight="1">
      <c r="A18" s="5" t="s">
        <v>305</v>
      </c>
      <c r="B18" s="12" t="str">
        <f>image("https://ws-tcg.com/wordpress/wp-content/uploads/today_card/20210118_yg05.png")</f>
        <v/>
      </c>
      <c r="C18" s="10" t="s">
        <v>306</v>
      </c>
      <c r="D18" s="11"/>
      <c r="E18" s="9"/>
      <c r="F18" s="9"/>
    </row>
    <row r="19" ht="137.25" customHeight="1">
      <c r="A19" s="5" t="s">
        <v>307</v>
      </c>
      <c r="B19" s="12" t="str">
        <f>image("https://ws-tcg.com/wordpress/wp-content/uploads/today_card/20210118_yg04.png")</f>
        <v/>
      </c>
      <c r="C19" s="10" t="s">
        <v>308</v>
      </c>
      <c r="D19" s="11"/>
      <c r="E19" s="9"/>
      <c r="F19" s="9"/>
    </row>
    <row r="20" ht="137.25" customHeight="1">
      <c r="A20" s="5" t="s">
        <v>309</v>
      </c>
      <c r="B20" s="12" t="str">
        <f>image("https://ws-tcg.com/wordpress/wp-content/images/cardlist/a/all_s76/all_s76_t41.png")</f>
        <v/>
      </c>
      <c r="C20" s="10" t="s">
        <v>310</v>
      </c>
      <c r="D20" s="11"/>
      <c r="E20" s="9"/>
      <c r="F20" s="9"/>
    </row>
    <row r="21" ht="137.25" customHeight="1">
      <c r="A21" s="5" t="s">
        <v>311</v>
      </c>
      <c r="B21" s="20" t="str">
        <f>image("https://ws-tcg.com/wordpress/wp-content/uploads/today_card/20210119_jy05.png")</f>
        <v/>
      </c>
      <c r="C21" s="10" t="s">
        <v>312</v>
      </c>
      <c r="D21" s="11" t="str">
        <f>image("https://ws-tcg.com/wordpress/wp-content/uploads/today_card/20210119_jy25.png")</f>
        <v/>
      </c>
      <c r="E21" s="9" t="s">
        <v>63</v>
      </c>
      <c r="F21" s="9"/>
    </row>
    <row r="22" ht="137.25" customHeight="1">
      <c r="A22" s="5" t="s">
        <v>313</v>
      </c>
      <c r="B22" s="12" t="str">
        <f>image("https://i.imgur.com/bnVrhYr.png")</f>
        <v/>
      </c>
      <c r="C22" s="10" t="s">
        <v>314</v>
      </c>
      <c r="D22" s="11"/>
      <c r="E22" s="9"/>
      <c r="F22" s="9"/>
    </row>
    <row r="23" ht="137.25" customHeight="1">
      <c r="A23" s="5" t="s">
        <v>315</v>
      </c>
      <c r="B23" s="12" t="str">
        <f>image("https://i.imgur.com/DHVtj44.png?1")</f>
        <v/>
      </c>
      <c r="C23" s="10" t="s">
        <v>316</v>
      </c>
      <c r="D23" s="11"/>
      <c r="E23" s="9"/>
      <c r="F23" s="9"/>
    </row>
  </sheetData>
  <conditionalFormatting sqref="C2:C3 D3:F3">
    <cfRule type="colorScale" priority="1">
      <colorScale>
        <cfvo type="min"/>
        <cfvo type="max"/>
        <color rgb="FF57BB8A"/>
        <color rgb="FFFFFFFF"/>
      </colorScale>
    </cfRule>
  </conditionalFormatting>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29"/>
    <col customWidth="1" min="2" max="2" width="18.86"/>
    <col customWidth="1" min="3" max="3" width="58.14"/>
    <col customWidth="1" min="4" max="4" width="18.86"/>
    <col customWidth="1" min="5" max="5" width="14.86"/>
  </cols>
  <sheetData>
    <row r="1" ht="19.5" customHeight="1">
      <c r="A1" s="1" t="s">
        <v>270</v>
      </c>
      <c r="B1" s="2">
        <f>counta(B2:B23)</f>
        <v>22</v>
      </c>
      <c r="C1" s="22"/>
      <c r="D1" s="23"/>
      <c r="E1" s="24"/>
    </row>
    <row r="2" ht="137.25" customHeight="1">
      <c r="A2" s="5" t="s">
        <v>317</v>
      </c>
      <c r="B2" s="12" t="str">
        <f>image("https://ws-tcg.com/wordpress/wp-content/images/cardlist/a/all_s76/all_s76_t01.png")</f>
        <v/>
      </c>
      <c r="C2" s="7" t="s">
        <v>318</v>
      </c>
      <c r="D2" s="23"/>
      <c r="E2" s="25"/>
    </row>
    <row r="3" ht="137.25" customHeight="1">
      <c r="A3" s="5" t="s">
        <v>319</v>
      </c>
      <c r="B3" s="6" t="str">
        <f>image("https://ws-tcg.com/wordpress/wp-content/images/cardlist/a/all_s76/all_s76_t02.png")</f>
        <v/>
      </c>
      <c r="C3" s="7" t="s">
        <v>320</v>
      </c>
      <c r="D3" s="26" t="str">
        <f>image("https://ws-tcg.com/wordpress/wp-content/uploads/today_card/20200513_uw26.png")</f>
        <v/>
      </c>
      <c r="E3" s="27" t="s">
        <v>63</v>
      </c>
    </row>
    <row r="4" ht="137.25" customHeight="1">
      <c r="A4" s="5" t="s">
        <v>321</v>
      </c>
      <c r="B4" s="6" t="str">
        <f>image("https://ws-tcg.com/wordpress/wp-content/uploads/today_card/20200421_ia01.png")</f>
        <v/>
      </c>
      <c r="C4" s="10" t="s">
        <v>322</v>
      </c>
      <c r="D4" s="23"/>
      <c r="E4" s="27"/>
    </row>
    <row r="5" ht="137.25" customHeight="1">
      <c r="A5" s="5" t="s">
        <v>323</v>
      </c>
      <c r="B5" s="12" t="str">
        <f>image("https://ws-tcg.com/wordpress/wp-content/images/cardlist/a/all_s76/all_s76_t04.png")</f>
        <v/>
      </c>
      <c r="C5" s="7" t="s">
        <v>324</v>
      </c>
      <c r="D5" s="23" t="str">
        <f>image("https://ws-tcg.com/wordpress/wp-content/uploads/today_card/20200512_uy24.png")</f>
        <v/>
      </c>
      <c r="E5" s="27" t="s">
        <v>63</v>
      </c>
    </row>
    <row r="6" ht="137.25" customHeight="1">
      <c r="A6" s="5" t="s">
        <v>325</v>
      </c>
      <c r="B6" s="12" t="str">
        <f>image("https://ws-tcg.com/wordpress/wp-content/uploads/today_card/20200423_si03.png")</f>
        <v/>
      </c>
      <c r="C6" s="10" t="s">
        <v>326</v>
      </c>
      <c r="D6" s="23"/>
      <c r="E6" s="25"/>
    </row>
    <row r="7" ht="137.25" customHeight="1">
      <c r="A7" s="5" t="s">
        <v>327</v>
      </c>
      <c r="B7" s="6" t="str">
        <f>image("https://ws-tcg.com/wordpress/wp-content/images/cardlist/a/all_s76/all_s76_t06.png")</f>
        <v/>
      </c>
      <c r="C7" s="7" t="s">
        <v>328</v>
      </c>
      <c r="D7" s="23" t="str">
        <f>image("https://ws-tcg.com/wordpress/wp-content/images/cardlist/a/all_s76/all_s76_t06r.png")</f>
        <v/>
      </c>
      <c r="E7" s="25" t="s">
        <v>63</v>
      </c>
    </row>
    <row r="8" ht="137.25" customHeight="1">
      <c r="A8" s="5" t="s">
        <v>329</v>
      </c>
      <c r="B8" s="20" t="str">
        <f>image("https://ws-tcg.com/wordpress/wp-content/uploads/today_card/20200420_bp01.png")</f>
        <v/>
      </c>
      <c r="C8" s="7" t="s">
        <v>330</v>
      </c>
      <c r="D8" s="23"/>
      <c r="E8" s="25"/>
    </row>
    <row r="9" ht="137.25" customHeight="1">
      <c r="A9" s="5" t="s">
        <v>331</v>
      </c>
      <c r="B9" s="13" t="str">
        <f>image("https://ws-tcg.com/wordpress/wp-content/images/cardlist/a/all_s76/all_s76_t08.png")</f>
        <v/>
      </c>
      <c r="C9" s="7" t="s">
        <v>332</v>
      </c>
      <c r="D9" s="28" t="str">
        <f>image("https://ws-tcg.com/wordpress/wp-content/uploads/today_card/20200501_ky42.png")</f>
        <v/>
      </c>
      <c r="E9" s="25" t="s">
        <v>63</v>
      </c>
    </row>
    <row r="10" ht="137.25" customHeight="1">
      <c r="A10" s="5" t="s">
        <v>333</v>
      </c>
      <c r="B10" s="12" t="str">
        <f>image("https://ws-tcg.com/wordpress/wp-content/uploads/today_card/20200417_vr01.png")</f>
        <v/>
      </c>
      <c r="C10" s="10" t="s">
        <v>334</v>
      </c>
      <c r="D10" s="23"/>
      <c r="E10" s="25"/>
    </row>
    <row r="11" ht="137.25" customHeight="1">
      <c r="A11" s="5" t="s">
        <v>335</v>
      </c>
      <c r="B11" s="12" t="str">
        <f>image("https://ws-tcg.com/wordpress/wp-content/images/cardlist/a/all_s76/all_s76_t10.png")</f>
        <v/>
      </c>
      <c r="C11" s="10" t="s">
        <v>336</v>
      </c>
      <c r="D11" s="23" t="str">
        <f>image("https://ws-tcg.com/wordpress/wp-content/images/cardlist/a/all_s76/all_s76_t10s.png")</f>
        <v/>
      </c>
      <c r="E11" s="25" t="s">
        <v>16</v>
      </c>
    </row>
    <row r="12" ht="137.25" customHeight="1">
      <c r="A12" s="5" t="s">
        <v>337</v>
      </c>
      <c r="B12" s="12" t="str">
        <f>image("https://ws-tcg.com/wordpress/wp-content/images/cardlist/a/all_s76/all_s76_t11.png")</f>
        <v/>
      </c>
      <c r="C12" s="7" t="s">
        <v>338</v>
      </c>
      <c r="D12" s="26" t="str">
        <f>image("https://ws-tcg.com/wordpress/wp-content/uploads/today_card/20200507_rb26.png")</f>
        <v/>
      </c>
      <c r="E12" s="25" t="s">
        <v>63</v>
      </c>
    </row>
    <row r="13" ht="137.25" customHeight="1">
      <c r="A13" s="5" t="s">
        <v>339</v>
      </c>
      <c r="B13" s="6" t="str">
        <f>image("https://ws-tcg.com/wordpress/wp-content/images/cardlist/a/all_s76/all_s76_t12.png")</f>
        <v/>
      </c>
      <c r="C13" s="7" t="s">
        <v>340</v>
      </c>
      <c r="D13" s="29" t="str">
        <f>image("https://ws-tcg.com/wordpress/wp-content/images/cardlist/a/all_s76/all_s76_t12sp.png")</f>
        <v/>
      </c>
      <c r="E13" s="25" t="s">
        <v>3</v>
      </c>
    </row>
    <row r="14" ht="137.25" customHeight="1">
      <c r="A14" s="5" t="s">
        <v>341</v>
      </c>
      <c r="B14" s="12" t="str">
        <f>image("https://ws-tcg.com/wordpress/wp-content/uploads/today_card/20200427_lz03.png")</f>
        <v/>
      </c>
      <c r="C14" s="7" t="s">
        <v>342</v>
      </c>
      <c r="D14" s="23"/>
      <c r="E14" s="25"/>
    </row>
    <row r="15" ht="137.25" customHeight="1">
      <c r="A15" s="5" t="s">
        <v>343</v>
      </c>
      <c r="B15" s="6" t="str">
        <f>image("https://i.imgur.com/kjPdktl.png?1")</f>
        <v/>
      </c>
      <c r="C15" s="10" t="s">
        <v>300</v>
      </c>
      <c r="D15" s="26"/>
      <c r="E15" s="25"/>
    </row>
    <row r="16" ht="137.25" customHeight="1">
      <c r="A16" s="5" t="s">
        <v>344</v>
      </c>
      <c r="B16" s="12" t="str">
        <f>image("https://i.imgur.com/M2Bin2V.png")</f>
        <v/>
      </c>
      <c r="C16" s="21" t="s">
        <v>302</v>
      </c>
      <c r="D16" s="23"/>
      <c r="E16" s="25"/>
    </row>
    <row r="17" ht="137.25" customHeight="1">
      <c r="A17" s="5" t="s">
        <v>345</v>
      </c>
      <c r="B17" s="6" t="str">
        <f>image("https://ws-tcg.com/wordpress/wp-content/images/cardlist/a/all_s76/all_s76_t16.png")</f>
        <v/>
      </c>
      <c r="C17" s="10" t="s">
        <v>346</v>
      </c>
      <c r="D17" s="23" t="str">
        <f>image("https://ws-tcg.com/wordpress/wp-content/images/cardlist/a/all_s76/all_s76_t16sp.png")</f>
        <v/>
      </c>
      <c r="E17" s="25" t="s">
        <v>3</v>
      </c>
    </row>
    <row r="18" ht="137.25" customHeight="1">
      <c r="A18" s="5" t="s">
        <v>347</v>
      </c>
      <c r="B18" s="12" t="str">
        <f>image("https://ws-tcg.com/wordpress/wp-content/images/cardlist/a/all_s76/all_s76_t17.png")</f>
        <v/>
      </c>
      <c r="C18" s="10" t="s">
        <v>348</v>
      </c>
      <c r="D18" s="23" t="str">
        <f>image("https://ws-tcg.com/wordpress/wp-content/uploads/today_card/20200511_ob25.png")</f>
        <v/>
      </c>
      <c r="E18" s="25" t="s">
        <v>63</v>
      </c>
    </row>
    <row r="19" ht="137.25" customHeight="1">
      <c r="A19" s="5" t="s">
        <v>349</v>
      </c>
      <c r="B19" s="12" t="str">
        <f>image("https://ws-tcg.com/wordpress/wp-content/images/cardlist/a/all_s76/all_s76_t18.png")</f>
        <v/>
      </c>
      <c r="C19" s="10" t="s">
        <v>350</v>
      </c>
      <c r="D19" s="23" t="str">
        <f>image("https://ws-tcg.com/wordpress/wp-content/uploads/today_card/20200514_ax25.png")</f>
        <v/>
      </c>
      <c r="E19" s="25" t="s">
        <v>63</v>
      </c>
    </row>
    <row r="20" ht="137.25" customHeight="1">
      <c r="A20" s="5" t="s">
        <v>351</v>
      </c>
      <c r="B20" s="12" t="str">
        <f>image("https://ws-tcg.com/wordpress/wp-content/uploads/today_card/20200424_rv02.png")</f>
        <v/>
      </c>
      <c r="C20" s="10" t="s">
        <v>352</v>
      </c>
      <c r="D20" s="30"/>
      <c r="E20" s="31"/>
    </row>
    <row r="21" ht="137.25" customHeight="1">
      <c r="A21" s="5" t="s">
        <v>353</v>
      </c>
      <c r="B21" s="20" t="str">
        <f>image("https://ws-tcg.com/wordpress/wp-content/uploads/today_card/20200422_zu03.png")</f>
        <v/>
      </c>
      <c r="C21" s="10" t="s">
        <v>354</v>
      </c>
      <c r="D21" s="23"/>
      <c r="E21" s="31"/>
    </row>
    <row r="22" ht="137.25" customHeight="1">
      <c r="A22" s="5" t="s">
        <v>355</v>
      </c>
      <c r="B22" s="12" t="str">
        <f>image("https://ws-tcg.com/wordpress/wp-content/images/cardlist/a/all_s76/all_s76_t21.png")</f>
        <v/>
      </c>
      <c r="C22" s="10" t="s">
        <v>356</v>
      </c>
      <c r="D22" s="23" t="str">
        <f>image("https://ws-tcg.com/wordpress/wp-content/images/cardlist/a/all_s76/all_s76_t21s.png")</f>
        <v/>
      </c>
      <c r="E22" s="25" t="s">
        <v>16</v>
      </c>
    </row>
    <row r="23" ht="137.25" customHeight="1">
      <c r="A23" s="5" t="s">
        <v>357</v>
      </c>
      <c r="B23" s="12" t="str">
        <f>image("https://i.imgur.com/DHVtj44.png?1")</f>
        <v/>
      </c>
      <c r="C23" s="10" t="s">
        <v>358</v>
      </c>
      <c r="D23" s="23"/>
      <c r="E23" s="31"/>
    </row>
  </sheetData>
  <conditionalFormatting sqref="E1:E2 C3 E6:E23">
    <cfRule type="colorScale" priority="1">
      <colorScale>
        <cfvo type="min"/>
        <cfvo type="max"/>
        <color rgb="FF57BB8A"/>
        <color rgb="FFFFFFFF"/>
      </colorScale>
    </cfRule>
  </conditionalFormatting>
  <printOptions gridLines="1" horizontalCentered="1"/>
  <pageMargins bottom="0.75" footer="0.0" header="0.0" left="0.7" right="0.7" top="0.75"/>
  <pageSetup fitToHeight="0" cellComments="atEnd" orientation="landscape" pageOrder="overThenDown"/>
  <drawing r:id="rId1"/>
</worksheet>
</file>