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armen\Desktop\WSProject_Dev\ws-scrape-final\randall_translations\"/>
    </mc:Choice>
  </mc:AlternateContent>
  <xr:revisionPtr revIDLastSave="0" documentId="13_ncr:1_{6B0DB90E-AE8B-4BD2-85B3-B5813866FDCA}" xr6:coauthVersionLast="46" xr6:coauthVersionMax="46" xr10:uidLastSave="{00000000-0000-0000-0000-000000000000}"/>
  <bookViews>
    <workbookView xWindow="810" yWindow="405" windowWidth="28800" windowHeight="20475" activeTab="1" xr2:uid="{00000000-000D-0000-FFFF-FFFF00000000}"/>
  </bookViews>
  <sheets>
    <sheet name="Booster" sheetId="1" r:id="rId1"/>
    <sheet name="TD+" sheetId="2" r:id="rId2"/>
  </sheets>
  <calcPr calcId="181029"/>
</workbook>
</file>

<file path=xl/calcChain.xml><?xml version="1.0" encoding="utf-8"?>
<calcChain xmlns="http://schemas.openxmlformats.org/spreadsheetml/2006/main">
  <c r="B105" i="1" l="1"/>
  <c r="D19" i="2"/>
  <c r="B19" i="2"/>
  <c r="B18" i="2"/>
  <c r="D17" i="2"/>
  <c r="B17" i="2"/>
  <c r="D16" i="2"/>
  <c r="B16" i="2"/>
  <c r="B15" i="2"/>
  <c r="B14" i="2"/>
  <c r="D13" i="2"/>
  <c r="B13" i="2"/>
  <c r="D12" i="2"/>
  <c r="B12" i="2"/>
  <c r="B11" i="2"/>
  <c r="B10" i="2"/>
  <c r="B9" i="2"/>
  <c r="B8" i="2"/>
  <c r="D7" i="2"/>
  <c r="B7" i="2"/>
  <c r="B6" i="2"/>
  <c r="B5" i="2"/>
  <c r="B4" i="2"/>
  <c r="B3" i="2"/>
  <c r="B2" i="2"/>
  <c r="B1" i="2"/>
  <c r="B104" i="1"/>
  <c r="B103" i="1"/>
  <c r="B102" i="1"/>
  <c r="B101" i="1"/>
  <c r="D100" i="1"/>
  <c r="B100" i="1"/>
  <c r="D99" i="1"/>
  <c r="B99" i="1"/>
  <c r="D98" i="1"/>
  <c r="B98" i="1"/>
  <c r="D97" i="1"/>
  <c r="B97" i="1"/>
  <c r="B96" i="1"/>
  <c r="B95" i="1"/>
  <c r="B94" i="1"/>
  <c r="B93" i="1"/>
  <c r="B92" i="1"/>
  <c r="B91" i="1"/>
  <c r="B90" i="1"/>
  <c r="B89" i="1"/>
  <c r="B88" i="1"/>
  <c r="B87" i="1"/>
  <c r="B86" i="1"/>
  <c r="B85" i="1"/>
  <c r="B84" i="1"/>
  <c r="B83" i="1"/>
  <c r="B82" i="1"/>
  <c r="B81" i="1"/>
  <c r="B80" i="1"/>
  <c r="B79" i="1"/>
  <c r="B78" i="1"/>
  <c r="D77" i="1"/>
  <c r="B77" i="1"/>
  <c r="D76" i="1"/>
  <c r="B76" i="1"/>
  <c r="D75" i="1"/>
  <c r="B75" i="1"/>
  <c r="D74" i="1"/>
  <c r="B74" i="1"/>
  <c r="D73" i="1"/>
  <c r="B73" i="1"/>
  <c r="D72" i="1"/>
  <c r="B72" i="1"/>
  <c r="D71" i="1"/>
  <c r="B71" i="1"/>
  <c r="D70" i="1"/>
  <c r="B70" i="1"/>
  <c r="B69" i="1"/>
  <c r="D68" i="1"/>
  <c r="B68" i="1"/>
  <c r="B67" i="1"/>
  <c r="B66" i="1"/>
  <c r="B65" i="1"/>
  <c r="B64" i="1"/>
  <c r="B63" i="1"/>
  <c r="B62" i="1"/>
  <c r="B61" i="1"/>
  <c r="B60" i="1"/>
  <c r="B59" i="1"/>
  <c r="B58" i="1"/>
  <c r="B57" i="1"/>
  <c r="B56" i="1"/>
  <c r="D55" i="1"/>
  <c r="B55" i="1"/>
  <c r="B54" i="1"/>
  <c r="D53" i="1"/>
  <c r="B53" i="1"/>
  <c r="B52" i="1"/>
  <c r="B51" i="1"/>
  <c r="D50" i="1"/>
  <c r="B50" i="1"/>
  <c r="D49" i="1"/>
  <c r="B49" i="1"/>
  <c r="D48" i="1"/>
  <c r="B48" i="1"/>
  <c r="D47" i="1"/>
  <c r="B47" i="1"/>
  <c r="D46" i="1"/>
  <c r="B46" i="1"/>
  <c r="B45" i="1"/>
  <c r="D44" i="1"/>
  <c r="B44" i="1"/>
  <c r="B43" i="1"/>
  <c r="B42" i="1"/>
  <c r="B41" i="1"/>
  <c r="B40" i="1"/>
  <c r="B39" i="1"/>
  <c r="B38" i="1"/>
  <c r="B37" i="1"/>
  <c r="B36" i="1"/>
  <c r="B35" i="1"/>
  <c r="B34" i="1"/>
  <c r="B33" i="1"/>
  <c r="D32" i="1"/>
  <c r="B32" i="1"/>
  <c r="B31" i="1"/>
  <c r="D30" i="1"/>
  <c r="B30" i="1"/>
  <c r="B29" i="1"/>
  <c r="D28" i="1"/>
  <c r="B28" i="1"/>
  <c r="B27" i="1"/>
  <c r="D26" i="1"/>
  <c r="B26" i="1"/>
  <c r="D25" i="1"/>
  <c r="B25" i="1"/>
  <c r="D24" i="1"/>
  <c r="B24" i="1"/>
  <c r="D23" i="1"/>
  <c r="B23" i="1"/>
  <c r="D22" i="1"/>
  <c r="B22" i="1"/>
  <c r="D21" i="1"/>
  <c r="B21" i="1"/>
  <c r="B20" i="1"/>
  <c r="B19" i="1"/>
  <c r="D18" i="1"/>
  <c r="B18" i="1"/>
  <c r="B17" i="1"/>
  <c r="B16" i="1"/>
  <c r="B15" i="1"/>
  <c r="B14" i="1"/>
  <c r="B13" i="1"/>
  <c r="B12" i="1"/>
  <c r="B11" i="1"/>
  <c r="B10" i="1"/>
  <c r="B9" i="1"/>
  <c r="B8" i="1"/>
  <c r="B7" i="1"/>
  <c r="D6" i="1"/>
  <c r="B6" i="1"/>
  <c r="D5" i="1"/>
  <c r="B5" i="1"/>
  <c r="B4" i="1"/>
  <c r="B3" i="1"/>
  <c r="D2" i="1"/>
  <c r="B2" i="1"/>
  <c r="D1" i="1"/>
  <c r="B1" i="1"/>
</calcChain>
</file>

<file path=xl/sharedStrings.xml><?xml version="1.0" encoding="utf-8"?>
<sst xmlns="http://schemas.openxmlformats.org/spreadsheetml/2006/main" count="289" uniqueCount="254">
  <si>
    <t>KGL/S79-001</t>
  </si>
  <si>
    <r>
      <rPr>
        <b/>
        <sz val="10"/>
        <rFont val="Arial"/>
      </rPr>
      <t>(RR) 0/0 Chika (Shuchiin/Secretary)
AUTO</t>
    </r>
    <r>
      <rPr>
        <sz val="10"/>
        <color rgb="FF000000"/>
        <rFont val="Arial"/>
      </rPr>
      <t xml:space="preserve"> - When this is placed on stage from hand, reveal the top card of your deck. If that card is a &lt;Shuchiin&gt; character, choose 1 of your characters, this turn, it gets +2000 power.
</t>
    </r>
    <r>
      <rPr>
        <b/>
        <sz val="10"/>
        <rFont val="Arial"/>
      </rPr>
      <t xml:space="preserve">AUTO </t>
    </r>
    <r>
      <rPr>
        <sz val="10"/>
        <color rgb="FF000000"/>
        <rFont val="Arial"/>
      </rPr>
      <t>- [(1) Put the top card of your deck into Clock] When this is placed on stage from hand, you may pay cost. If you do, search your deck for up to 1 Level 1 or lower character, show it to your opponent, add it to hand, and shuffle your deck afterwards.</t>
    </r>
  </si>
  <si>
    <t>SP</t>
  </si>
  <si>
    <t>KGL/S79-002</t>
  </si>
  <si>
    <t>KGL/S79-003</t>
  </si>
  <si>
    <r>
      <rPr>
        <b/>
        <sz val="10"/>
        <rFont val="Arial"/>
      </rPr>
      <t>(R) 0/0 Chika (Shuchiin/Secretary)
AUTO</t>
    </r>
    <r>
      <rPr>
        <sz val="10"/>
        <color rgb="FF000000"/>
        <rFont val="Arial"/>
      </rPr>
      <t xml:space="preserve"> - [Discard 1 card] When this is placed on stage from hand, you may pay cost. If you do, choose 1 </t>
    </r>
    <r>
      <rPr>
        <b/>
        <sz val="10"/>
        <rFont val="Arial"/>
      </rPr>
      <t>{1/0 Yellow Event - 018}</t>
    </r>
    <r>
      <rPr>
        <sz val="10"/>
        <color rgb="FF000000"/>
        <rFont val="Arial"/>
      </rPr>
      <t xml:space="preserve"> from your Waiting Room, and add it to hand.</t>
    </r>
  </si>
  <si>
    <t>KGL/S79-004</t>
  </si>
  <si>
    <t>(R) 2/2 Chika (Shuchiin/Secretary)
CONT - If you have 2 or more other &lt;Shuchiin&gt; characters, this gets +4000 power.
AUTO - [Discard 1 card] When this is placed on stage from hand, you may pay cost. If you do, both players shuffle all cards from their Waiting Rooms into their respective decks.</t>
  </si>
  <si>
    <t>KGL/S79-005</t>
  </si>
  <si>
    <r>
      <rPr>
        <b/>
        <sz val="10"/>
        <rFont val="Arial"/>
      </rPr>
      <t>(R) 2/2 Yuu (Shuchiin/Treasurer)
CONT</t>
    </r>
    <r>
      <rPr>
        <sz val="10"/>
        <color rgb="FF000000"/>
        <rFont val="Arial"/>
      </rPr>
      <t xml:space="preserve"> - For each of your other &lt;Shuchiin&gt; characters, this gets +1000 power.
</t>
    </r>
    <r>
      <rPr>
        <b/>
        <sz val="10"/>
        <rFont val="Arial"/>
      </rPr>
      <t>AUTO - ENCORE</t>
    </r>
    <r>
      <rPr>
        <sz val="10"/>
        <color rgb="FF000000"/>
        <rFont val="Arial"/>
      </rPr>
      <t xml:space="preserve"> [Discard 1 character]</t>
    </r>
  </si>
  <si>
    <t>SR</t>
  </si>
  <si>
    <t>KGL/S79-006</t>
  </si>
  <si>
    <r>
      <rPr>
        <b/>
        <sz val="10"/>
        <rFont val="Arial"/>
      </rPr>
      <t>(R) 3/2 Chika (Shuchiin/Secretary)
CONT</t>
    </r>
    <r>
      <rPr>
        <sz val="10"/>
        <color rgb="FF000000"/>
        <rFont val="Arial"/>
      </rPr>
      <t xml:space="preserve"> - If you have 2 or more other &lt;Shuchiin&gt; characters, this gets +1000 power.
</t>
    </r>
    <r>
      <rPr>
        <b/>
        <sz val="10"/>
        <rFont val="Arial"/>
      </rPr>
      <t xml:space="preserve">CONT </t>
    </r>
    <r>
      <rPr>
        <sz val="10"/>
        <color rgb="FF000000"/>
        <rFont val="Arial"/>
      </rPr>
      <t xml:space="preserve">- The character across from this gets -1 Soul.
</t>
    </r>
    <r>
      <rPr>
        <b/>
        <sz val="10"/>
        <rFont val="Arial"/>
      </rPr>
      <t xml:space="preserve">AUTO - </t>
    </r>
    <r>
      <rPr>
        <b/>
        <sz val="10"/>
        <color rgb="FFE06666"/>
        <rFont val="Arial"/>
      </rPr>
      <t>{CX COMBO}</t>
    </r>
    <r>
      <rPr>
        <sz val="10"/>
        <color rgb="FF000000"/>
        <rFont val="Arial"/>
      </rPr>
      <t xml:space="preserve"> [Discard 1 card] When this attacks, if you have the </t>
    </r>
    <r>
      <rPr>
        <b/>
        <sz val="10"/>
        <rFont val="Arial"/>
      </rPr>
      <t>Choice CX (022)</t>
    </r>
    <r>
      <rPr>
        <sz val="10"/>
        <color rgb="FF000000"/>
        <rFont val="Arial"/>
      </rPr>
      <t xml:space="preserve"> in the Climax Area, and you have another &lt;Shuchiin&gt; character, you may pay cost. If you do, choose up to 1 of your opponent's characters, return it to hand, and you may Heal 1.</t>
    </r>
  </si>
  <si>
    <t>KGL/S79-007</t>
  </si>
  <si>
    <r>
      <rPr>
        <b/>
        <sz val="10"/>
        <rFont val="Arial"/>
      </rPr>
      <t>(U) 0/0 Ishigami (Shuchiin/Treasurer)
AUTO</t>
    </r>
    <r>
      <rPr>
        <sz val="10"/>
        <color rgb="FF000000"/>
        <rFont val="Arial"/>
      </rPr>
      <t xml:space="preserve"> - When this attacks, choose 1 of your other &lt;Shuchiin&gt; characters, this turn, it gets +2000 power.
</t>
    </r>
    <r>
      <rPr>
        <b/>
        <sz val="10"/>
        <rFont val="Arial"/>
      </rPr>
      <t xml:space="preserve">AUTO </t>
    </r>
    <r>
      <rPr>
        <sz val="10"/>
        <color rgb="FF000000"/>
        <rFont val="Arial"/>
      </rPr>
      <t>- (1) At the start of your opponent's Attack Phase, you may pay cost. If you do, move this to an empty Back Row slot.</t>
    </r>
  </si>
  <si>
    <t>KGL/S79-008</t>
  </si>
  <si>
    <r>
      <rPr>
        <b/>
        <sz val="10"/>
        <rFont val="Arial"/>
      </rPr>
      <t>(U) 0/0 Chika (Shuchiin/Secretary)
CONT</t>
    </r>
    <r>
      <rPr>
        <sz val="10"/>
        <color rgb="FF000000"/>
        <rFont val="Arial"/>
      </rPr>
      <t xml:space="preserve"> - All of your other &lt;Shuchiin&gt; characters get +500 power.
</t>
    </r>
    <r>
      <rPr>
        <b/>
        <sz val="10"/>
        <rFont val="Arial"/>
      </rPr>
      <t xml:space="preserve">AUTO </t>
    </r>
    <r>
      <rPr>
        <sz val="10"/>
        <color rgb="FF000000"/>
        <rFont val="Arial"/>
      </rPr>
      <t>- When this is placed on stage from hand, choose up to 1 of your opponent's characters, send it to Memory, then your opponent places that character on stage in any slot.</t>
    </r>
  </si>
  <si>
    <t>KGL/S79-009</t>
  </si>
  <si>
    <t>(U) 0/0 Chika (Shuchiin/Secretary)
AUTO - When this is placed on stage from hand, if you don't have another &lt;Shuchiin&gt; character, put this in the Waiting Room.
ACT - BRAINSTORM [(1) Rest this] Flip over the top 4 cards of your deck, then send them to Waiting Room. For each Climax among them, choose up to 1 &lt;Shuchiin&gt; character from your Waiting Room, and add it to hand.</t>
  </si>
  <si>
    <t>KGL/S79-010</t>
  </si>
  <si>
    <t>(U) 1/0 Yuu (Shuchiin/Treasurer)
AUTO - [Discard 2 cards] When you use this card's BACKUP, you may pay cost. If you do, choose 1 of your opponent's characters whose Level is higher than your opponent's Level, and send it to Waiting Room.
ACT - BACKUP +1000</t>
  </si>
  <si>
    <t>KGL/S79-011</t>
  </si>
  <si>
    <r>
      <rPr>
        <b/>
        <sz val="10"/>
        <rFont val="Arial"/>
      </rPr>
      <t>(U) 1/0 Chika (Shuchiin/Secretary)
CONT</t>
    </r>
    <r>
      <rPr>
        <sz val="10"/>
        <color rgb="FF000000"/>
        <rFont val="Arial"/>
      </rPr>
      <t xml:space="preserve"> - If all of your characters are &lt;Shuchiin&gt;, this gets +1000 power.
</t>
    </r>
    <r>
      <rPr>
        <b/>
        <sz val="10"/>
        <rFont val="Arial"/>
      </rPr>
      <t xml:space="preserve">AUTO </t>
    </r>
    <r>
      <rPr>
        <sz val="10"/>
        <color rgb="FF000000"/>
        <rFont val="Arial"/>
      </rPr>
      <t xml:space="preserve">- (1) When this attacks, you may pay cost. If you do, during the Trigger Step of this attack, perform Trigger Check twice
</t>
    </r>
  </si>
  <si>
    <t>KGL/S79-012</t>
  </si>
  <si>
    <r>
      <rPr>
        <b/>
        <sz val="10"/>
        <rFont val="Arial"/>
      </rPr>
      <t>(U) 3/2 Chika (Shuchiin/Secretary)
AUTO - AUTO</t>
    </r>
    <r>
      <rPr>
        <sz val="10"/>
        <color rgb="FF000000"/>
        <rFont val="Arial"/>
      </rPr>
      <t xml:space="preserve"> - When this is placed on stage from hand, look at up to 3 cards from the top of your deck, and put them back on top in any order, then choose up to 1 of your opponent's characters, and return it to hand.
</t>
    </r>
    <r>
      <rPr>
        <b/>
        <sz val="10"/>
        <rFont val="Arial"/>
      </rPr>
      <t xml:space="preserve">ACT </t>
    </r>
    <r>
      <rPr>
        <sz val="10"/>
        <color rgb="FF000000"/>
        <rFont val="Arial"/>
      </rPr>
      <t xml:space="preserve">- [Discard 1 </t>
    </r>
    <r>
      <rPr>
        <b/>
        <sz val="10"/>
        <rFont val="Arial"/>
      </rPr>
      <t>{1/0 Yellow Event - 018}</t>
    </r>
    <r>
      <rPr>
        <sz val="10"/>
        <color rgb="FF000000"/>
        <rFont val="Arial"/>
      </rPr>
      <t>] Choose up to 2 of your characters, this turn, they get +2000 power.</t>
    </r>
  </si>
  <si>
    <t>KGL/S79-013</t>
  </si>
  <si>
    <r>
      <rPr>
        <b/>
        <sz val="10"/>
        <rFont val="Arial"/>
      </rPr>
      <t>(C) 0/0 Yuu (Shuchiin/Treasurer)
AUTO</t>
    </r>
    <r>
      <rPr>
        <sz val="10"/>
        <color rgb="FF000000"/>
        <rFont val="Arial"/>
      </rPr>
      <t xml:space="preserve"> - When this is placed on stage from hand, reveal the top card of your deck. If that card is a &lt;Shuchiin&gt; character or an Event, add it to hand and discard 1 card.
</t>
    </r>
    <r>
      <rPr>
        <b/>
        <sz val="10"/>
        <rFont val="Arial"/>
      </rPr>
      <t xml:space="preserve">AUTO </t>
    </r>
    <r>
      <rPr>
        <sz val="10"/>
        <color rgb="FF000000"/>
        <rFont val="Arial"/>
      </rPr>
      <t>- When this is Reversed, choose 1 card from your opponent's Clock, you may send it to Waiting Room. If you do, your opponent puts the top card of their deck into Clock.</t>
    </r>
  </si>
  <si>
    <t>KGL/S79-014</t>
  </si>
  <si>
    <r>
      <rPr>
        <b/>
        <sz val="10"/>
        <rFont val="Arial"/>
      </rPr>
      <t>(C) 1/0 Chika (Shuchiin/Secretary)
AUTO</t>
    </r>
    <r>
      <rPr>
        <sz val="10"/>
        <color rgb="FF000000"/>
        <rFont val="Arial"/>
      </rPr>
      <t xml:space="preserve"> - When this attacks, choose 1 of your other &lt;Shuchiin&gt; characters, this turn, it gets +X power. X equals the number of your other &lt;Shuchiin&gt; characters times 500.</t>
    </r>
  </si>
  <si>
    <t>KGL/S79-015</t>
  </si>
  <si>
    <t>(C) 1/1 Chika (Shuchiin/Secretary)
AUTO - When this is Reversed, if the battle opponent's Level is higher than your opponent's Level, you may send that character to Stock. If you do, send the bottom card of your opponent's Stock to Waiting Room.</t>
  </si>
  <si>
    <t>KGL/S79-016</t>
  </si>
  <si>
    <t>(C) 2/1 Yuu (Shuchiin/Treasurer)
CONT - ASSIST +2000 to Level 3 or higher characters in front of this card.
AUTO - When your opponent uses BRAINSTORM, if a Climax(es) is sent to Waiting Room by that effect, choose 1 of your characters, this turn, it gets +2000 power.</t>
  </si>
  <si>
    <t>KGL/S79-017</t>
  </si>
  <si>
    <r>
      <t xml:space="preserve">(C) 2/1 Yuu (Shuchiin/Treasurer)
CONT - If you have 4 or more &lt;Shuchiin&gt; characters, this gets -1 Level in hand.
AUTO - </t>
    </r>
    <r>
      <rPr>
        <sz val="10"/>
        <color rgb="FFE06666"/>
        <rFont val="Arial"/>
      </rPr>
      <t xml:space="preserve">{CX COMBO} </t>
    </r>
    <r>
      <rPr>
        <sz val="10"/>
        <color rgb="FF000000"/>
        <rFont val="Arial"/>
      </rPr>
      <t xml:space="preserve">[Discard 1 card] When this attacks, if you have the </t>
    </r>
    <r>
      <rPr>
        <sz val="10"/>
        <color rgb="FF000000"/>
        <rFont val="Arial"/>
      </rPr>
      <t>Wind CX (023)</t>
    </r>
    <r>
      <rPr>
        <sz val="10"/>
        <color rgb="FF000000"/>
        <rFont val="Arial"/>
      </rPr>
      <t xml:space="preserve"> in the Climax Area, and all of your characters are &lt;Shuchiin&gt;, you may pay cost. If you do, search your deck for up to 2 &lt;Shuchiin&gt; characters, show them to your opponent, add them to hand, and shuffle your deck afterwards.</t>
    </r>
  </si>
  <si>
    <t>KGL/S79-018</t>
  </si>
  <si>
    <t>(R) 1/0 Yellow Event
If you do not have a character whose name includes "Chika", you cannot play this from hand.
Look at up to 4 cards from the top of your deck, choose up to 1 &lt;Shuchiin&gt; character from among them, show it to your opponent, add it to hand, and send the rest to Waiting Room.
Choose 1 of your opponent's Front Row Cost 0 or lower characters, you may return it to hand.</t>
  </si>
  <si>
    <t>KR (Kaguya Rare)</t>
  </si>
  <si>
    <t>KGL/S79-019</t>
  </si>
  <si>
    <t>(C) 1/1 URUSEEEEEEEEBAKA
If you do not have a character whose name includes "Miyuki" or "Yuu", you cannot play this from hand.
Choose 1 of the following 3 effects, and resolve it:
a) All of your characters get +1 Soul, until the end of the turn.
b) Choose up to 5 of your opponent's characters, send them to Memory, then your opponent places those characters on stage in separate slots of their choosing.
c) If your opponent has 5 or more Memory, send all characters from your opponent's Memory to Waiting Room.</t>
  </si>
  <si>
    <t>KGL/S79-020</t>
  </si>
  <si>
    <t>(C) 2/0 Event
Choose 1 of your &lt;Shuchiin&gt; characters, this turn, it gets +3000 power. Send this to Stock.
Both players reveal the top cards of their respective decks. If your revealed card is a higher Level than your opponent's, choose 1 &lt;Shuchiin&gt; character from your Waiting Room, and add it to hand.
If your opponent's is higher, they choose 1 of their characters, this turn, it gets +5000 power.</t>
  </si>
  <si>
    <t>KGL/S79-021</t>
  </si>
  <si>
    <t>(CR) Choice CX</t>
  </si>
  <si>
    <t>KR (Kayuga Rare)</t>
  </si>
  <si>
    <t>KGL/S79-022</t>
  </si>
  <si>
    <t>(CC) Choice CX</t>
  </si>
  <si>
    <t>RRR</t>
  </si>
  <si>
    <t>KGL/S79-023</t>
  </si>
  <si>
    <t>(CC) Wind CX</t>
  </si>
  <si>
    <t>KGL/S79-024</t>
  </si>
  <si>
    <r>
      <rPr>
        <b/>
        <sz val="10"/>
        <rFont val="Arial"/>
      </rPr>
      <t>(RR) 0/0 Kei (Shuchiin/Treasurer)
AUTO</t>
    </r>
    <r>
      <rPr>
        <sz val="10"/>
        <color rgb="FF000000"/>
        <rFont val="Arial"/>
      </rPr>
      <t xml:space="preserve"> - When this card's battle opponent is Reversed, choose 1 of your other &lt;Shuchiin&gt; characters, Rest it, and move it to an empty Back Row slot.
</t>
    </r>
    <r>
      <rPr>
        <b/>
        <sz val="10"/>
        <rFont val="Arial"/>
      </rPr>
      <t xml:space="preserve">AUTO </t>
    </r>
    <r>
      <rPr>
        <sz val="10"/>
        <color rgb="FF000000"/>
        <rFont val="Arial"/>
      </rPr>
      <t>- At the start of your opponent's Attack Phase, you may mill 1. If that card is a &lt;Shuchiin&gt; character or {</t>
    </r>
    <r>
      <rPr>
        <b/>
        <sz val="10"/>
        <rFont val="Arial"/>
      </rPr>
      <t>3/1 Love is War event - 068}</t>
    </r>
    <r>
      <rPr>
        <sz val="10"/>
        <color rgb="FF000000"/>
        <rFont val="Arial"/>
      </rPr>
      <t>, you may move this to an empty Front Row slot.</t>
    </r>
  </si>
  <si>
    <t>KGL/S79-025</t>
  </si>
  <si>
    <r>
      <t>(RR) 3/2 Chika (Shuchiin/Secretary)
CONT - For each of your other &lt;Shuchiin&gt; characters, this gets +500 power.
AUTO - When this is placed on stage from hand, you may Heal 1.
AUTO -</t>
    </r>
    <r>
      <rPr>
        <sz val="10"/>
        <color rgb="FFE06666"/>
        <rFont val="Arial"/>
      </rPr>
      <t xml:space="preserve"> {CX COMBO}</t>
    </r>
    <r>
      <rPr>
        <sz val="10"/>
        <color rgb="FF000000"/>
        <rFont val="Arial"/>
      </rPr>
      <t xml:space="preserve"> [(3) Discard 2 cards] When this card's battle opponent is Reversed, if you have the </t>
    </r>
    <r>
      <rPr>
        <sz val="10"/>
        <color rgb="FF000000"/>
        <rFont val="Arial"/>
      </rPr>
      <t>Gold Bar CX (046)</t>
    </r>
    <r>
      <rPr>
        <sz val="10"/>
        <color rgb="FF000000"/>
        <rFont val="Arial"/>
      </rPr>
      <t xml:space="preserve"> in the Climax Area, you may pay cost. If you do, repeat the following ability twice: "Deal X damage to your opponent. X equals the number of </t>
    </r>
    <r>
      <rPr>
        <sz val="10"/>
        <color rgb="FF000000"/>
        <rFont val="Arial"/>
      </rPr>
      <t>{Chika Calling Card - 018}</t>
    </r>
    <r>
      <rPr>
        <sz val="10"/>
        <color rgb="FF000000"/>
        <rFont val="Arial"/>
      </rPr>
      <t xml:space="preserve"> in your Waiting Room."</t>
    </r>
  </si>
  <si>
    <t>KGL/S79-026</t>
  </si>
  <si>
    <t>(RR) 3/2 Miyuki (Shuchiin/President)
CONT - If you have 2 or less Climaxes in Waiting Room, this gets -1 Level in hand.
AUTO - When this is placed on stage from hand, until the end of your opponent's next turn, this gets +4500 power, and gains the following ability: "CONT - During this card's battle, all players cannot play BACKUPs from hand."
AUTO - EXPERIENCE - [(2) Discard 1 card] When this card's battle opponent is Reversed, if the sum of Levels of cards in your Level Zone is 4 or more, you may pay cost. If you do, send that character to Clock.</t>
  </si>
  <si>
    <t>KGL/S79-027</t>
  </si>
  <si>
    <t>(R) 0/0 Chika (Shuchiin/Secretary)
AUTO - [Discard 1 card] When this is placed on stage from hand, you may pay cost. If you do, choose 1 {1/0 Event Counter - 045} from your Waiting Room, and add it to hand.
AUTO - At the start of your opponent's Draw Phase, reveal the top card of your deck. If that card is Level 1 or higher, you may return this to hand.</t>
  </si>
  <si>
    <t>KGL/S79-028</t>
  </si>
  <si>
    <t>(R) 1/0 Miyuki (Shuchiin/President)
AUTO - When your character's Trigger Check reveals a Climax, choose 1 of your characters, this turn, it gets +2000 power.
AUTO - (1) This ability activates up to once per turn. When your card is placed in your Level Zone, you may pay cost. If you do, look at up to 4 cards from the top of your deck, choose up to 1 &lt;Shuchiin&gt; character from among them, show it to your opponent, add it to hand, and send the rest to Waiting Room.</t>
  </si>
  <si>
    <t>KGL/S79-029</t>
  </si>
  <si>
    <t>(R) 3/2 Chika (Shuchiin/Secretary)
CONT - ASSIST +2000
AUTO - [Discard 1 card] When this is placed on stage from hand, you may pay cost. If you do, search your deck for up to 1 Event, show it to your opponent, add it to hand, and shuffle your deck afterwards.
AUTO - This ability activates up to once per turn. When you play an Event, choose 1 of your &lt;Shuchiin&gt; characters, this turn, it gets +1500 power.</t>
  </si>
  <si>
    <t>KGL/S79-030</t>
  </si>
  <si>
    <r>
      <rPr>
        <b/>
        <sz val="10"/>
        <rFont val="Arial"/>
      </rPr>
      <t>(R) 3/2 Kei (Shuchiin/Treasurer)
CONT</t>
    </r>
    <r>
      <rPr>
        <sz val="10"/>
        <color rgb="FF000000"/>
        <rFont val="Arial"/>
      </rPr>
      <t xml:space="preserve"> - If you have 2 or less Climaxes in your Waiting Room, this gets -1 Level in hand.
</t>
    </r>
    <r>
      <rPr>
        <b/>
        <sz val="10"/>
        <rFont val="Arial"/>
      </rPr>
      <t xml:space="preserve">AUTO </t>
    </r>
    <r>
      <rPr>
        <sz val="10"/>
        <color rgb="FF000000"/>
        <rFont val="Arial"/>
      </rPr>
      <t>- [Discard 1 card] When this is placed on stage from hand, you may pay cost. If you do, put the top card of your Clock into Stock.</t>
    </r>
  </si>
  <si>
    <t>KGL/S79-031</t>
  </si>
  <si>
    <t>(U) 0/0 Kei (Shuchiin/Secretary)
CONT - All of your other &lt;Shuchiin&gt; characters get +500 power.
AUTO - (1) When your character's Trigger Check reveals a Gold Bag CX, you may pay cost. If you do, draw 1 card.</t>
  </si>
  <si>
    <t>KGL/S79-032</t>
  </si>
  <si>
    <r>
      <rPr>
        <b/>
        <sz val="10"/>
        <rFont val="Arial"/>
      </rPr>
      <t>(U) 0/0 Chika (Shuchiin/Secretary)
CONT</t>
    </r>
    <r>
      <rPr>
        <sz val="10"/>
        <color rgb="FF000000"/>
        <rFont val="Arial"/>
      </rPr>
      <t xml:space="preserve"> - All of your other </t>
    </r>
    <r>
      <rPr>
        <b/>
        <sz val="10"/>
        <rFont val="Arial"/>
      </rPr>
      <t>{1/0 TD Kaguya combo - T13}</t>
    </r>
    <r>
      <rPr>
        <sz val="10"/>
        <color rgb="FF000000"/>
        <rFont val="Arial"/>
      </rPr>
      <t xml:space="preserve"> and </t>
    </r>
    <r>
      <rPr>
        <b/>
        <sz val="10"/>
        <rFont val="Arial"/>
      </rPr>
      <t xml:space="preserve">{3/2 TD Kaguya - T17} </t>
    </r>
    <r>
      <rPr>
        <sz val="10"/>
        <color rgb="FF000000"/>
        <rFont val="Arial"/>
      </rPr>
      <t xml:space="preserve">get +500 power.
</t>
    </r>
    <r>
      <rPr>
        <b/>
        <sz val="10"/>
        <rFont val="Arial"/>
      </rPr>
      <t>ACT - BRAINSTORM</t>
    </r>
    <r>
      <rPr>
        <sz val="10"/>
        <color rgb="FF000000"/>
        <rFont val="Arial"/>
      </rPr>
      <t xml:space="preserve"> [(1) Rest this] Flip over the top 4 cards of your deck, then send them to Waiting Room. For each </t>
    </r>
    <r>
      <rPr>
        <b/>
        <sz val="10"/>
        <rFont val="Arial"/>
      </rPr>
      <t>{TD Pants CX - T19}</t>
    </r>
    <r>
      <rPr>
        <sz val="10"/>
        <color rgb="FF000000"/>
        <rFont val="Arial"/>
      </rPr>
      <t xml:space="preserve"> or </t>
    </r>
    <r>
      <rPr>
        <b/>
        <sz val="10"/>
        <rFont val="Arial"/>
      </rPr>
      <t>{Standby CX - 072}</t>
    </r>
    <r>
      <rPr>
        <sz val="10"/>
        <color rgb="FF000000"/>
        <rFont val="Arial"/>
      </rPr>
      <t xml:space="preserve"> among them, search your deck for up to 1 &lt;Shuchiin&gt; character, show it to your opponent, add it to hand, shuffle your deck afterwards, then choose 1 of your characters, this turn, it gets +1000 power.</t>
    </r>
  </si>
  <si>
    <t>KGL/S79-033</t>
  </si>
  <si>
    <r>
      <rPr>
        <b/>
        <sz val="10"/>
        <rFont val="Arial"/>
      </rPr>
      <t xml:space="preserve">(U) 1/0 Miyuki (Shuchiin/President)
AUTO - </t>
    </r>
    <r>
      <rPr>
        <b/>
        <sz val="10"/>
        <color rgb="FFE06666"/>
        <rFont val="Arial"/>
      </rPr>
      <t>{CX COMBO}</t>
    </r>
    <r>
      <rPr>
        <sz val="10"/>
        <color rgb="FF000000"/>
        <rFont val="Arial"/>
      </rPr>
      <t xml:space="preserve"> [Discard 1 </t>
    </r>
    <r>
      <rPr>
        <b/>
        <sz val="10"/>
        <rFont val="Arial"/>
      </rPr>
      <t xml:space="preserve">{Kei Gold Bag CX - 048} </t>
    </r>
    <r>
      <rPr>
        <sz val="10"/>
        <color rgb="FF000000"/>
        <rFont val="Arial"/>
      </rPr>
      <t>or</t>
    </r>
    <r>
      <rPr>
        <b/>
        <sz val="10"/>
        <rFont val="Arial"/>
      </rPr>
      <t xml:space="preserve"> {Miyuki Gold Bag CX - 047}</t>
    </r>
    <r>
      <rPr>
        <sz val="10"/>
        <color rgb="FF000000"/>
        <rFont val="Arial"/>
      </rPr>
      <t xml:space="preserve">] When this is placed on stage from hand, you may pay cost. If you do, choose 1 </t>
    </r>
    <r>
      <rPr>
        <b/>
        <sz val="10"/>
        <rFont val="Arial"/>
      </rPr>
      <t xml:space="preserve">{Kei Gold Bag CX - 048} </t>
    </r>
    <r>
      <rPr>
        <sz val="10"/>
        <color rgb="FF000000"/>
        <rFont val="Arial"/>
      </rPr>
      <t xml:space="preserve">or </t>
    </r>
    <r>
      <rPr>
        <b/>
        <sz val="10"/>
        <rFont val="Arial"/>
      </rPr>
      <t>{Miyuki Gold Bag CX - 047}</t>
    </r>
    <r>
      <rPr>
        <sz val="10"/>
        <color rgb="FF000000"/>
        <rFont val="Arial"/>
      </rPr>
      <t xml:space="preserve"> from your Waiting Room, and add it to hand.
</t>
    </r>
    <r>
      <rPr>
        <b/>
        <sz val="10"/>
        <rFont val="Arial"/>
      </rPr>
      <t xml:space="preserve">AUTO </t>
    </r>
    <r>
      <rPr>
        <sz val="10"/>
        <color rgb="FF000000"/>
        <rFont val="Arial"/>
      </rPr>
      <t>- When this is Reversed, if the battle opponent's Cost is 0 or lower, you may put the top card of your opponent's Clock into Waiting Room. If you do, send that character to Clock.</t>
    </r>
  </si>
  <si>
    <t>KGL/S79-034</t>
  </si>
  <si>
    <r>
      <rPr>
        <b/>
        <sz val="10"/>
        <rFont val="Arial"/>
      </rPr>
      <t>(U) 1/0 Chika (Shuchiin/Secretary)
CONT</t>
    </r>
    <r>
      <rPr>
        <sz val="10"/>
        <color rgb="FF000000"/>
        <rFont val="Arial"/>
      </rPr>
      <t xml:space="preserve"> - If you have 2 or more other &lt;Shuchiin&gt; characters, this gets +1500 power and gains "</t>
    </r>
    <r>
      <rPr>
        <b/>
        <sz val="10"/>
        <rFont val="Arial"/>
      </rPr>
      <t>AUTO - ENCORE</t>
    </r>
    <r>
      <rPr>
        <sz val="10"/>
        <color rgb="FF000000"/>
        <rFont val="Arial"/>
      </rPr>
      <t xml:space="preserve"> [Discard 1 character]".
</t>
    </r>
    <r>
      <rPr>
        <b/>
        <sz val="10"/>
        <rFont val="Arial"/>
      </rPr>
      <t xml:space="preserve">AUTO </t>
    </r>
    <r>
      <rPr>
        <sz val="10"/>
        <color rgb="FF000000"/>
        <rFont val="Arial"/>
      </rPr>
      <t>- This ability activates up to once per turn. When you play an Event, this turn, this gets +2000 power.</t>
    </r>
  </si>
  <si>
    <t>KGL/S79-035</t>
  </si>
  <si>
    <r>
      <rPr>
        <b/>
        <sz val="10"/>
        <rFont val="Arial"/>
      </rPr>
      <t>(U) 1/1 Chika (Shuchiin/Secretary)
CONT - ASSIST</t>
    </r>
    <r>
      <rPr>
        <sz val="10"/>
        <color rgb="FF000000"/>
        <rFont val="Arial"/>
      </rPr>
      <t xml:space="preserve"> Level x 500 to &lt;Shuchiin&gt; characters in front of this card.
</t>
    </r>
    <r>
      <rPr>
        <b/>
        <sz val="10"/>
        <rFont val="Arial"/>
      </rPr>
      <t xml:space="preserve">ACT </t>
    </r>
    <r>
      <rPr>
        <sz val="10"/>
        <color rgb="FF000000"/>
        <rFont val="Arial"/>
      </rPr>
      <t>- [Rest 2 &lt;Shuchiin&gt; characters] Choose 1 card from your Level Zone and 1 card from your Waiting Room, and swap them.</t>
    </r>
  </si>
  <si>
    <t>KGL/S79-036</t>
  </si>
  <si>
    <r>
      <rPr>
        <b/>
        <sz val="10"/>
        <rFont val="Arial"/>
      </rPr>
      <t xml:space="preserve">(U) 2/2 Miyuki (Shuchiin/President)
CONT - EXPERIENCE 5 </t>
    </r>
    <r>
      <rPr>
        <sz val="10"/>
        <color rgb="FF000000"/>
        <rFont val="Arial"/>
      </rPr>
      <t xml:space="preserve">- If the sum of Levels of cards in your Level Zone is 5 or more, this gets +3000 power.
</t>
    </r>
    <r>
      <rPr>
        <b/>
        <sz val="10"/>
        <rFont val="Arial"/>
      </rPr>
      <t xml:space="preserve">AUTO - </t>
    </r>
    <r>
      <rPr>
        <b/>
        <sz val="10"/>
        <color rgb="FFE06666"/>
        <rFont val="Arial"/>
      </rPr>
      <t>{CX COMBO}</t>
    </r>
    <r>
      <rPr>
        <b/>
        <sz val="10"/>
        <rFont val="Arial"/>
      </rPr>
      <t xml:space="preserve"> </t>
    </r>
    <r>
      <rPr>
        <sz val="10"/>
        <color rgb="FF000000"/>
        <rFont val="Arial"/>
      </rPr>
      <t xml:space="preserve">When the </t>
    </r>
    <r>
      <rPr>
        <b/>
        <sz val="10"/>
        <rFont val="Arial"/>
      </rPr>
      <t>Gold Bag CX (047)</t>
    </r>
    <r>
      <rPr>
        <sz val="10"/>
        <color rgb="FF000000"/>
        <rFont val="Arial"/>
      </rPr>
      <t xml:space="preserve"> is placed on your Climax Area, if this is in the Front Row, choose up to 1 &lt;Shuchiin&gt; character from your Waiting Room, put it into Stock, and until the end of your opponent's next turn, this gets +1500 power.</t>
    </r>
  </si>
  <si>
    <t>KGL/S79-037</t>
  </si>
  <si>
    <r>
      <rPr>
        <b/>
        <sz val="10"/>
        <rFont val="Arial"/>
      </rPr>
      <t>(C) 0/0 Chika (Shuchiin/Secretary)
CONT</t>
    </r>
    <r>
      <rPr>
        <sz val="10"/>
        <color rgb="FF000000"/>
        <rFont val="Arial"/>
      </rPr>
      <t xml:space="preserve"> - All of your other </t>
    </r>
    <r>
      <rPr>
        <b/>
        <sz val="10"/>
        <rFont val="Arial"/>
      </rPr>
      <t>{1/0 Kei vanilla - 043}</t>
    </r>
    <r>
      <rPr>
        <sz val="10"/>
        <color rgb="FF000000"/>
        <rFont val="Arial"/>
      </rPr>
      <t xml:space="preserve"> get +1 Level, and gain the following ability: "</t>
    </r>
    <r>
      <rPr>
        <b/>
        <sz val="10"/>
        <rFont val="Arial"/>
      </rPr>
      <t xml:space="preserve">CONT </t>
    </r>
    <r>
      <rPr>
        <sz val="10"/>
        <color rgb="FF000000"/>
        <rFont val="Arial"/>
      </rPr>
      <t xml:space="preserve">- During your turn, for each of your other &lt;Shuchiin&gt; characters, this gets +500 power."
</t>
    </r>
    <r>
      <rPr>
        <b/>
        <sz val="10"/>
        <rFont val="Arial"/>
      </rPr>
      <t xml:space="preserve">ACT </t>
    </r>
    <r>
      <rPr>
        <sz val="10"/>
        <color rgb="FF000000"/>
        <rFont val="Arial"/>
      </rPr>
      <t>- [(1) Rest this] Reveal the top card of your deck. If that card is a &lt;Shuchiin&gt; character or an Event, add it to hand.</t>
    </r>
  </si>
  <si>
    <t>KGL/S79-038</t>
  </si>
  <si>
    <r>
      <rPr>
        <b/>
        <sz val="10"/>
        <rFont val="Arial"/>
      </rPr>
      <t>(C) 0/0 Chika (Shuchiin/Secretary)
AUTO</t>
    </r>
    <r>
      <rPr>
        <sz val="10"/>
        <color rgb="FF000000"/>
        <rFont val="Arial"/>
      </rPr>
      <t xml:space="preserve"> - When this card or your other &lt;Shuchiin&gt; character is placed on stage from hand, you may look at the top card of your deck.
</t>
    </r>
    <r>
      <rPr>
        <b/>
        <sz val="10"/>
        <rFont val="Arial"/>
      </rPr>
      <t>ACT</t>
    </r>
    <r>
      <rPr>
        <sz val="10"/>
        <color rgb="FF000000"/>
        <rFont val="Arial"/>
      </rPr>
      <t xml:space="preserve"> - (1) Send the top card of your opponent's deck to Waiting Room, then choose 1 card from their Waiting Room, and put it on top of their deck.</t>
    </r>
  </si>
  <si>
    <t>KGL/S79-039</t>
  </si>
  <si>
    <r>
      <rPr>
        <b/>
        <sz val="10"/>
        <rFont val="Arial"/>
      </rPr>
      <t xml:space="preserve">(C) 0/0 Chika (Shuchiin/Secretary)
AUTO </t>
    </r>
    <r>
      <rPr>
        <sz val="10"/>
        <color rgb="FF000000"/>
        <rFont val="Arial"/>
      </rPr>
      <t xml:space="preserve">- When this is placed on stage from hand, reveal the top card of your deck. If your revealed card is a Level 0 or lower character, put this card to your stock.
</t>
    </r>
    <r>
      <rPr>
        <b/>
        <sz val="10"/>
        <rFont val="Arial"/>
      </rPr>
      <t xml:space="preserve">AUTO </t>
    </r>
    <r>
      <rPr>
        <sz val="10"/>
        <color rgb="FF000000"/>
        <rFont val="Arial"/>
      </rPr>
      <t>- [Rest 1 of your other &lt;Shuchiin&gt; character] When this is placed on stage from hand, you may pay cost. If you do, choose 1 card from your Waiting Room and 1 card from your Level Zone, and swap them.</t>
    </r>
  </si>
  <si>
    <t>KGL/S79-040</t>
  </si>
  <si>
    <t>(C) 0/0 Miyuki (Shuchiin/President)
AUTO - At the start of your Climax Phase, your opponent may send the top 2 cards of their Stock to Waiting Room. If they do, this turn, this cannot Front Attack.</t>
  </si>
  <si>
    <t>KGL/S79-041</t>
  </si>
  <si>
    <t>(C) 1/0 Miyuki (Shuchiin/President)
CONT - EXPERIENCE 2 - If the sum of Levels of cards in your Level Zone is 2 or more, this gets +2000 power.
AUTO - This ability activates up to once per turn. When you play an Event, this turn, this gets +2000 power.</t>
  </si>
  <si>
    <t>KGL/S79-042</t>
  </si>
  <si>
    <r>
      <t xml:space="preserve">(C) 1/0 Kei (Shuchiin/Secretary)
CONT - For each of your other Back Row &lt;Shuchiin&gt; characters, this gets +1000 power.
AUTO - </t>
    </r>
    <r>
      <rPr>
        <sz val="10"/>
        <color rgb="FFE06666"/>
        <rFont val="Arial"/>
      </rPr>
      <t>{CX COMBO}</t>
    </r>
    <r>
      <rPr>
        <sz val="10"/>
        <color rgb="FFE06666"/>
        <rFont val="Arial"/>
      </rPr>
      <t xml:space="preserve"> </t>
    </r>
    <r>
      <rPr>
        <sz val="10"/>
        <color rgb="FF000000"/>
        <rFont val="Arial"/>
      </rPr>
      <t xml:space="preserve">When this attacks, if you have the </t>
    </r>
    <r>
      <rPr>
        <sz val="10"/>
        <color rgb="FF000000"/>
        <rFont val="Arial"/>
      </rPr>
      <t>Gold Bag CX (048)</t>
    </r>
    <r>
      <rPr>
        <sz val="10"/>
        <color rgb="FF000000"/>
        <rFont val="Arial"/>
      </rPr>
      <t xml:space="preserve"> in the Climax Area, reveal the top card of your deck. If that card is a &lt;Shuchiin&gt; character, add it to hand.</t>
    </r>
  </si>
  <si>
    <t>KGL/S79-043</t>
  </si>
  <si>
    <t>(C) 1/0 Kei vanilla</t>
  </si>
  <si>
    <t>KGL/S79-044</t>
  </si>
  <si>
    <t>(R) 2/1 Green Event
COUNTER - Choose 1 of your characters, this turn, it gains the following 2 abilities:
- CONT - During this card's battle, you cannot take damage from your opponent's characters' AUTO abilities.
- CONT - This cannot be Reversed.</t>
  </si>
  <si>
    <t>KGL/S79-045</t>
  </si>
  <si>
    <t>(U) 1/0 Event
COUNTER - If you do not have a character whose name includes "Miyuki" or "Chika", you cannot play this from hand.
Choose 1 card from your Level Zone and 1 Climax from your Waiting Room, and swap them.
Choose 1 of your characters, this turn, it gets +3500 power.</t>
  </si>
  <si>
    <t>KGL/S79-046</t>
  </si>
  <si>
    <t>(CC) Goldbar CX</t>
  </si>
  <si>
    <t>KGL/S79-047</t>
  </si>
  <si>
    <t>(CC) Gold Bag CX</t>
  </si>
  <si>
    <t>KGL/S79-048</t>
  </si>
  <si>
    <t>KGL/S79-049</t>
  </si>
  <si>
    <t>(RR) 0/0 Kaguya (Shuchiin/Vice President)
AUTO - (3) When this is placed on stage from hand, you may pay cost. If you do, your opponent sends all their Stock to Waiting Room, then puts an equal number of cards from the top of their deck into Stock.
AUTO - (1) When this attacks, you may pay cost. If you do, during the Trigger Step of this attack, perform Trigger Check twice.</t>
  </si>
  <si>
    <t>KGL/S79-050</t>
  </si>
  <si>
    <r>
      <t xml:space="preserve">(RR) 3/2 Kaguya (Shuchiin/Vice President)
AUTO - When this is placed on stage from hand, you may Heal 1.
AUTO - </t>
    </r>
    <r>
      <rPr>
        <sz val="10"/>
        <color rgb="FFE06666"/>
        <rFont val="Arial"/>
      </rPr>
      <t>{CX COMBO}</t>
    </r>
    <r>
      <rPr>
        <sz val="10"/>
        <color rgb="FF000000"/>
        <rFont val="Arial"/>
      </rPr>
      <t xml:space="preserve"> (1) When this attacks, if you have the </t>
    </r>
    <r>
      <rPr>
        <sz val="10"/>
        <color rgb="FF000000"/>
        <rFont val="Arial"/>
      </rPr>
      <t>Gate CX (070)</t>
    </r>
    <r>
      <rPr>
        <sz val="10"/>
        <color rgb="FF000000"/>
        <rFont val="Arial"/>
      </rPr>
      <t xml:space="preserve"> in the Climax Area, and you have another &lt;Shuchiin&gt; character, you may pay cost. If you do, deal 1 damage to your opponent, and until the end of your opponent's next turn, this gets +2000 power.
</t>
    </r>
    <r>
      <rPr>
        <sz val="10"/>
        <color rgb="FF000000"/>
        <rFont val="Arial"/>
      </rPr>
      <t>AUTO - RESONANCE</t>
    </r>
    <r>
      <rPr>
        <sz val="10"/>
        <color rgb="FF000000"/>
        <rFont val="Arial"/>
      </rPr>
      <t xml:space="preserve"> [Discard 1 card, Reveal 1 </t>
    </r>
    <r>
      <rPr>
        <sz val="10"/>
        <color rgb="FF000000"/>
        <rFont val="Arial"/>
      </rPr>
      <t xml:space="preserve">{0/0 Ai - 077} </t>
    </r>
    <r>
      <rPr>
        <sz val="10"/>
        <color rgb="FF000000"/>
        <rFont val="Arial"/>
      </rPr>
      <t>in your hand] When this card's battle opponent is Reversed, you may pay cost. If you do, deal 1 damage to your opponent.</t>
    </r>
  </si>
  <si>
    <t>KGL/S79-051</t>
  </si>
  <si>
    <t>(R) 0/0 Kaguya (Shuchiin/Vice President)
AUTO - At the start of your opponent's Attack Phase, you may move this to an empty slot in your Front Row.
AUTO - When this is Reversed, if the battle opponent's Level is 0 or lower, you may Reverse that character.</t>
  </si>
  <si>
    <t>KGL/S79-052</t>
  </si>
  <si>
    <t>(R) 1/0 Kaguya (Shuchiin/Vice President)
AUTO - When you use this card's BACKUP, if you have a &lt;Shuchiin&gt; character, choose 1 of your battling characters, this turn, it gets +1000 power.
ACT - BACKUP +1000</t>
  </si>
  <si>
    <t>KGL/S79-053</t>
  </si>
  <si>
    <r>
      <t xml:space="preserve">(R) 1/0 Kaguya (Shuchiin/Vice President)
AUTO - </t>
    </r>
    <r>
      <rPr>
        <sz val="10"/>
        <color rgb="FFE06666"/>
        <rFont val="Arial"/>
      </rPr>
      <t xml:space="preserve">{CX COMBO} </t>
    </r>
    <r>
      <rPr>
        <sz val="10"/>
        <color rgb="FF000000"/>
        <rFont val="Arial"/>
      </rPr>
      <t>When this attacks, if you have the</t>
    </r>
    <r>
      <rPr>
        <sz val="10"/>
        <color rgb="FF000000"/>
        <rFont val="Arial"/>
      </rPr>
      <t xml:space="preserve"> Standby CX (071) </t>
    </r>
    <r>
      <rPr>
        <sz val="10"/>
        <color rgb="FF000000"/>
        <rFont val="Arial"/>
      </rPr>
      <t xml:space="preserve">in the Climax Area, and you have another &lt;Shuchiin&gt; character, you may look at the top card of your deck. If you do, put that card underneath this card Face-down as a Marker.
</t>
    </r>
    <r>
      <rPr>
        <sz val="10"/>
        <color rgb="FF000000"/>
        <rFont val="Arial"/>
      </rPr>
      <t xml:space="preserve">AUTO </t>
    </r>
    <r>
      <rPr>
        <sz val="10"/>
        <color rgb="FF000000"/>
        <rFont val="Arial"/>
      </rPr>
      <t>- [Send 1 Marker from underneath this card to Waiting Room] When this card's battle opponent is Reversed, you may pay cost. If you do, search your deck for up to 1 &lt;Shuchiin&gt; character, show it to your opponent, add it to hand, and shuffle your deck afterwards.</t>
    </r>
  </si>
  <si>
    <t>KGL/S79-054</t>
  </si>
  <si>
    <r>
      <rPr>
        <b/>
        <sz val="10"/>
        <rFont val="Arial"/>
      </rPr>
      <t>(R) 1/1 Kaguya (Shuchiin/Vice President)
CONT - ASSIST</t>
    </r>
    <r>
      <rPr>
        <sz val="10"/>
        <color rgb="FF000000"/>
        <rFont val="Arial"/>
      </rPr>
      <t xml:space="preserve"> Level x 500 to &lt;Shuchiin&gt; characters in front of this card.
</t>
    </r>
    <r>
      <rPr>
        <b/>
        <sz val="10"/>
        <rFont val="Arial"/>
      </rPr>
      <t>ACT - RESONANCE</t>
    </r>
    <r>
      <rPr>
        <sz val="10"/>
        <color rgb="FF000000"/>
        <rFont val="Arial"/>
      </rPr>
      <t xml:space="preserve"> [(1) Reveal </t>
    </r>
    <r>
      <rPr>
        <b/>
        <sz val="10"/>
        <rFont val="Arial"/>
      </rPr>
      <t xml:space="preserve">{0/0 Ai Drop Searcher - 077} </t>
    </r>
    <r>
      <rPr>
        <sz val="10"/>
        <color rgb="FF000000"/>
        <rFont val="Arial"/>
      </rPr>
      <t>in your hand, Rest this] Look at up to 3 cards from the top of your deck, choose up to 1 &lt;Shuchiin&gt; character from among them, show it to your opponent, add it to hand, and send the rest to Waiting Room.</t>
    </r>
  </si>
  <si>
    <t>KGL/S79-055</t>
  </si>
  <si>
    <r>
      <t xml:space="preserve">(R) 3/2 Miyuki (Shuchiin/President)
AUTO - When this is placed on stage from hand, you may Heal 1.
AUTO - </t>
    </r>
    <r>
      <rPr>
        <sz val="10"/>
        <color rgb="FFE06666"/>
        <rFont val="Arial"/>
      </rPr>
      <t>{CX COMBO}</t>
    </r>
    <r>
      <rPr>
        <sz val="10"/>
        <color rgb="FF000000"/>
        <rFont val="Arial"/>
      </rPr>
      <t xml:space="preserve"> When the </t>
    </r>
    <r>
      <rPr>
        <sz val="10"/>
        <color rgb="FF000000"/>
        <rFont val="Arial"/>
      </rPr>
      <t>Standby CX (072)</t>
    </r>
    <r>
      <rPr>
        <sz val="10"/>
        <color rgb="FF000000"/>
        <rFont val="Arial"/>
      </rPr>
      <t xml:space="preserve"> is placed on your Climax Area, if this is in the Front Row, choose 1 of your other &lt;Shuchiin&gt; characters, and Stand it.
</t>
    </r>
    <r>
      <rPr>
        <sz val="10"/>
        <color rgb="FF000000"/>
        <rFont val="Arial"/>
      </rPr>
      <t xml:space="preserve">AUTO - </t>
    </r>
    <r>
      <rPr>
        <sz val="10"/>
        <color rgb="FFE06666"/>
        <rFont val="Arial"/>
      </rPr>
      <t>{CX COMBO}</t>
    </r>
    <r>
      <rPr>
        <sz val="10"/>
        <color rgb="FF000000"/>
        <rFont val="Arial"/>
      </rPr>
      <t xml:space="preserve"> When this attacks, if you have the Standby CX in the Climax Area, and you have another </t>
    </r>
    <r>
      <rPr>
        <sz val="10"/>
        <color rgb="FF000000"/>
        <rFont val="Arial"/>
      </rPr>
      <t>{3/2 TD Kaguya - T17}</t>
    </r>
    <r>
      <rPr>
        <sz val="10"/>
        <color rgb="FF000000"/>
        <rFont val="Arial"/>
      </rPr>
      <t xml:space="preserve">, </t>
    </r>
    <r>
      <rPr>
        <sz val="10"/>
        <color rgb="FF000000"/>
        <rFont val="Arial"/>
      </rPr>
      <t>{2/2 Yuu - 005}</t>
    </r>
    <r>
      <rPr>
        <sz val="10"/>
        <color rgb="FF000000"/>
        <rFont val="Arial"/>
      </rPr>
      <t xml:space="preserve">, and </t>
    </r>
    <r>
      <rPr>
        <sz val="10"/>
        <color rgb="FF000000"/>
        <rFont val="Arial"/>
      </rPr>
      <t>{0/0 Chika brainstorm - 032}</t>
    </r>
    <r>
      <rPr>
        <sz val="10"/>
        <color rgb="FF000000"/>
        <rFont val="Arial"/>
      </rPr>
      <t>, you may deal 1 damage to your opponent.</t>
    </r>
  </si>
  <si>
    <t>KGL/S79-056</t>
  </si>
  <si>
    <t>(U) 0/0 Kaguya (Shuchiin/Vice President)
AUTO - When this is placed on stage from hand, look at the top card of your deck, and put it on top or send it to Waiting Room.
ACT - BRAINSTORM [(1) Rest this] Flip over the top 4 cards of your deck, then send them to Waiting Room. For each Climax among them, repeat the following effect: "Look at up to 3 cards from the top of your deck, choose up to 1 card from among them, add it to hand, and send the rest to Waiting Room."</t>
  </si>
  <si>
    <t>KGL/S79-057</t>
  </si>
  <si>
    <r>
      <rPr>
        <b/>
        <sz val="10"/>
        <rFont val="Arial"/>
      </rPr>
      <t>(U) 0/0 Kaguya (Shuchiin/Vice President)
AUTO</t>
    </r>
    <r>
      <rPr>
        <sz val="10"/>
        <color rgb="FF000000"/>
        <rFont val="Arial"/>
      </rPr>
      <t xml:space="preserve"> - [Discard 1 card] When this is placed on stage from hand, mill 2. If there is a Climax(es) among them, you may pay cost. If you do, choose 1 character from your Waiting Room, and add it to hand.
</t>
    </r>
    <r>
      <rPr>
        <b/>
        <sz val="10"/>
        <rFont val="Arial"/>
      </rPr>
      <t xml:space="preserve">AUTO </t>
    </r>
    <r>
      <rPr>
        <sz val="10"/>
        <color rgb="FF000000"/>
        <rFont val="Arial"/>
      </rPr>
      <t xml:space="preserve">- (1) When this is placed on stage from hand, you may pay cost. If you do, choose 1 </t>
    </r>
    <r>
      <rPr>
        <b/>
        <sz val="10"/>
        <rFont val="Arial"/>
      </rPr>
      <t xml:space="preserve">{3/1 Love Is War - 068} </t>
    </r>
    <r>
      <rPr>
        <sz val="10"/>
        <color rgb="FF000000"/>
        <rFont val="Arial"/>
      </rPr>
      <t>from your Waiting Room, and add it to hand.</t>
    </r>
  </si>
  <si>
    <t>KGL/S79-058</t>
  </si>
  <si>
    <r>
      <rPr>
        <b/>
        <sz val="10"/>
        <rFont val="Arial"/>
      </rPr>
      <t>(U) 0/0 Kaguya (Shuchiin/Vice President)
AUTO</t>
    </r>
    <r>
      <rPr>
        <sz val="10"/>
        <color rgb="FF000000"/>
        <rFont val="Arial"/>
      </rPr>
      <t xml:space="preserve"> - When this is placed on stage from hand, look at up to 2 cards from the top of your deck, and put them on top of your deck in any order.
</t>
    </r>
    <r>
      <rPr>
        <b/>
        <sz val="10"/>
        <rFont val="Arial"/>
      </rPr>
      <t xml:space="preserve">AUTO </t>
    </r>
    <r>
      <rPr>
        <sz val="10"/>
        <color rgb="FF000000"/>
        <rFont val="Arial"/>
      </rPr>
      <t>- [(1) Discard 1 Climax] When this is placed on stage from hand, you may pay cost. If you do, choose 1 Climax from your Waiting Room, and add it to hand.</t>
    </r>
  </si>
  <si>
    <t>KGL/S79-059</t>
  </si>
  <si>
    <r>
      <rPr>
        <b/>
        <sz val="10"/>
        <rFont val="Arial"/>
      </rPr>
      <t>(U) 1/0 Miyuki (Shuchiin/President)
CONT</t>
    </r>
    <r>
      <rPr>
        <sz val="10"/>
        <color rgb="FF000000"/>
        <rFont val="Arial"/>
      </rPr>
      <t xml:space="preserve"> - If you have another character whose name includes "Kaguya", this gets +1 Level and +2500 power.
</t>
    </r>
    <r>
      <rPr>
        <b/>
        <sz val="10"/>
        <rFont val="Arial"/>
      </rPr>
      <t>CONT - EXPERIENCE</t>
    </r>
    <r>
      <rPr>
        <sz val="10"/>
        <color rgb="FF000000"/>
        <rFont val="Arial"/>
      </rPr>
      <t xml:space="preserve"> - If the sum of Levels of cards in your Level Zone is 2 or more, this gets +1000 power.</t>
    </r>
  </si>
  <si>
    <t>KGL/S79-060</t>
  </si>
  <si>
    <r>
      <rPr>
        <b/>
        <sz val="10"/>
        <rFont val="Arial"/>
      </rPr>
      <t>(U) 1/1 Kaguya (Shuchiin/Vice President)
CONT</t>
    </r>
    <r>
      <rPr>
        <sz val="10"/>
        <color rgb="FF000000"/>
        <rFont val="Arial"/>
      </rPr>
      <t xml:space="preserve"> - If you have 2 or more other &lt;Shuchiin&gt; characters, this gets +2000 power
</t>
    </r>
    <r>
      <rPr>
        <b/>
        <sz val="10"/>
        <rFont val="Arial"/>
      </rPr>
      <t xml:space="preserve">AUTO - ENCORE </t>
    </r>
    <r>
      <rPr>
        <sz val="10"/>
        <color rgb="FF000000"/>
        <rFont val="Arial"/>
      </rPr>
      <t>[Discard 1 character]</t>
    </r>
  </si>
  <si>
    <t>KGL/S79-061</t>
  </si>
  <si>
    <r>
      <rPr>
        <b/>
        <sz val="10"/>
        <rFont val="Arial"/>
      </rPr>
      <t>(U) 2/1 Kaguya (Shuchiin/Vice President)
AUTO</t>
    </r>
    <r>
      <rPr>
        <sz val="10"/>
        <color rgb="FF000000"/>
        <rFont val="Arial"/>
      </rPr>
      <t xml:space="preserve"> - When this card's Level 2 or higher battle opponent is Reversed, you may put the top card of your deck into Stock.
</t>
    </r>
    <r>
      <rPr>
        <b/>
        <sz val="10"/>
        <rFont val="Arial"/>
      </rPr>
      <t>AUTO - RESONANCE</t>
    </r>
    <r>
      <rPr>
        <sz val="10"/>
        <color rgb="FF000000"/>
        <rFont val="Arial"/>
      </rPr>
      <t xml:space="preserve"> [Reveal 1 </t>
    </r>
    <r>
      <rPr>
        <b/>
        <sz val="10"/>
        <rFont val="Arial"/>
      </rPr>
      <t>{0/0 Ai drop searcher - 077}</t>
    </r>
    <r>
      <rPr>
        <sz val="10"/>
        <color rgb="FF000000"/>
        <rFont val="Arial"/>
      </rPr>
      <t xml:space="preserve"> in your hand] At the start of your Climax Phase, you may pay the cost. If you do, this turn, this gains +6000 power.
</t>
    </r>
  </si>
  <si>
    <t>KGL/S79-062</t>
  </si>
  <si>
    <r>
      <rPr>
        <b/>
        <sz val="10"/>
        <rFont val="Arial"/>
      </rPr>
      <t>(C) 0/0 Miyuki (Shuchiin/President)
CONT</t>
    </r>
    <r>
      <rPr>
        <sz val="10"/>
        <color rgb="FF000000"/>
        <rFont val="Arial"/>
      </rPr>
      <t xml:space="preserve"> - All of your other characters whose names include "Kei" get +500 power.
</t>
    </r>
    <r>
      <rPr>
        <b/>
        <sz val="10"/>
        <rFont val="Arial"/>
      </rPr>
      <t>AUTO - BOND</t>
    </r>
    <r>
      <rPr>
        <sz val="10"/>
        <color rgb="FF000000"/>
        <rFont val="Arial"/>
      </rPr>
      <t xml:space="preserve"> [Discard 1 card] to </t>
    </r>
    <r>
      <rPr>
        <b/>
        <sz val="10"/>
        <rFont val="Arial"/>
      </rPr>
      <t>1/0 Kei combo (042)</t>
    </r>
  </si>
  <si>
    <t>KGL/S79-063</t>
  </si>
  <si>
    <t>(C) 0/0 Miyuki (Shuchiin/President)
CONT - The character across from this cannot move to other slots.
CONT - For each of your other &lt;Shuchiin&gt; characters, this gets +500 power.</t>
  </si>
  <si>
    <t>KGL/S79-064</t>
  </si>
  <si>
    <r>
      <rPr>
        <b/>
        <sz val="10"/>
        <rFont val="Arial"/>
      </rPr>
      <t>(C) 0/0 Nagisa (Shuchiin/Volunteer)
CONT - ASSIST</t>
    </r>
    <r>
      <rPr>
        <sz val="10"/>
        <color rgb="FF000000"/>
        <rFont val="Arial"/>
      </rPr>
      <t xml:space="preserve"> +1000 to Level 0 or lower characters in front of this card.
</t>
    </r>
    <r>
      <rPr>
        <b/>
        <sz val="10"/>
        <rFont val="Arial"/>
      </rPr>
      <t xml:space="preserve">AUTO </t>
    </r>
    <r>
      <rPr>
        <sz val="10"/>
        <color rgb="FF000000"/>
        <rFont val="Arial"/>
      </rPr>
      <t>- [Send this to Waiting Room] When your other character whose name includes "Kaguya" is sent from stage to Waiting Room, if this is in your Back Row, you may pay cost. If you do, return that character to stage in its former slot, Rested.</t>
    </r>
  </si>
  <si>
    <t>KGL/S79-065</t>
  </si>
  <si>
    <r>
      <rPr>
        <b/>
        <sz val="10"/>
        <rFont val="Arial"/>
      </rPr>
      <t>(C) 1/0 Miyuki (Shuchiin/President)
CONT - EXPERIENCE 1</t>
    </r>
    <r>
      <rPr>
        <sz val="10"/>
        <color rgb="FF000000"/>
        <rFont val="Arial"/>
      </rPr>
      <t xml:space="preserve"> - During your turn, if the sum of Levels of cards in your Level Zone is 1 or more, this gets +2500 power, and gains the following ability: "</t>
    </r>
    <r>
      <rPr>
        <b/>
        <sz val="10"/>
        <rFont val="Arial"/>
      </rPr>
      <t xml:space="preserve">AUTO </t>
    </r>
    <r>
      <rPr>
        <sz val="10"/>
        <color rgb="FF000000"/>
        <rFont val="Arial"/>
      </rPr>
      <t>- When this attacks, if the Level of the character across from this is 2, this turn, this gets +6000 power."</t>
    </r>
  </si>
  <si>
    <t>KGL/S79-066</t>
  </si>
  <si>
    <r>
      <rPr>
        <b/>
        <sz val="10"/>
        <rFont val="Arial"/>
      </rPr>
      <t>(C) 2/1 Kaguya (Shuchiin/Vice President)
AUTO</t>
    </r>
    <r>
      <rPr>
        <sz val="10"/>
        <color rgb="FF000000"/>
        <rFont val="Arial"/>
      </rPr>
      <t xml:space="preserve"> - When you use this card's BACKUP, if you have a &lt;Shuchiin&gt; character, choose 1 of your battling characters, this turn, it gets +1000 power.
</t>
    </r>
    <r>
      <rPr>
        <b/>
        <sz val="10"/>
        <rFont val="Arial"/>
      </rPr>
      <t>ACT - BACKUP</t>
    </r>
    <r>
      <rPr>
        <sz val="10"/>
        <color rgb="FF000000"/>
        <rFont val="Arial"/>
      </rPr>
      <t xml:space="preserve"> +2500
</t>
    </r>
  </si>
  <si>
    <t>KGL/S79-067</t>
  </si>
  <si>
    <r>
      <rPr>
        <b/>
        <sz val="10"/>
        <rFont val="Arial"/>
      </rPr>
      <t>(C) 2/1 Kaguya (Shuchiin/Vice President)
CONT - EXPERIENCE 5</t>
    </r>
    <r>
      <rPr>
        <sz val="10"/>
        <color rgb="FF000000"/>
        <rFont val="Arial"/>
      </rPr>
      <t xml:space="preserve"> - If the sum of Levels of cards in your Level Zone is 5 or more, this gets +3000 power.
</t>
    </r>
    <r>
      <rPr>
        <b/>
        <sz val="10"/>
        <rFont val="Arial"/>
      </rPr>
      <t xml:space="preserve">AUTO </t>
    </r>
    <r>
      <rPr>
        <sz val="10"/>
        <color rgb="FF000000"/>
        <rFont val="Arial"/>
      </rPr>
      <t>- [(1) Discard 1 card] At the start of your Climax Phase, you may pay cost. If you do, choose 1 of your opponent's characters, move it to an opponent's empty slot, and this turn, this gets +1000 power.</t>
    </r>
  </si>
  <si>
    <t>KGL/S79-068</t>
  </si>
  <si>
    <r>
      <rPr>
        <b/>
        <sz val="10"/>
        <rFont val="Arial"/>
      </rPr>
      <t xml:space="preserve">(R) 3/1 Love Is War
</t>
    </r>
    <r>
      <rPr>
        <sz val="10"/>
        <color rgb="FF000000"/>
        <rFont val="Arial"/>
      </rPr>
      <t xml:space="preserve">If you do not have a character whose name includes "Kaguya" or "Miyuki", you cannot play this card from your hand.
Resolve "War of Hearts and Minds".
</t>
    </r>
    <r>
      <rPr>
        <b/>
        <sz val="10"/>
        <rFont val="Arial"/>
      </rPr>
      <t>[[REPLAY - War of Hearts and Minds]]</t>
    </r>
    <r>
      <rPr>
        <sz val="10"/>
        <color rgb="FF000000"/>
        <rFont val="Arial"/>
      </rPr>
      <t xml:space="preserve"> Draw up to 1 card, then choose up to 3 of your characters, until the end of your opponent's next turn, they gain the following 2 abilities:
- </t>
    </r>
    <r>
      <rPr>
        <b/>
        <sz val="10"/>
        <rFont val="Arial"/>
      </rPr>
      <t xml:space="preserve">CONT </t>
    </r>
    <r>
      <rPr>
        <sz val="10"/>
        <color rgb="FF000000"/>
        <rFont val="Arial"/>
      </rPr>
      <t xml:space="preserve">- The character across from this cannot Side Attack.
- </t>
    </r>
    <r>
      <rPr>
        <b/>
        <sz val="10"/>
        <rFont val="Arial"/>
      </rPr>
      <t xml:space="preserve">CONT </t>
    </r>
    <r>
      <rPr>
        <sz val="10"/>
        <color rgb="FF000000"/>
        <rFont val="Arial"/>
      </rPr>
      <t>- This does not suffer Soul Penalty when Side Attacking.</t>
    </r>
  </si>
  <si>
    <t>KG (Kaguya Rare)</t>
  </si>
  <si>
    <t>KGL/S79-069</t>
  </si>
  <si>
    <t>(U) 1/0 Event
If you do not have a &lt;Shuchiin&gt; character, you cannot play this from hand.
Choose 1 of your characters, this turn, it gains the following ability: "AUTO - When this card's battle opponent is Reversed, choose 1 &lt;Shuchiin&gt; character from your Waiting Room, add it to hand, then choose 1 of your characters, this turn, it gets +1500 power."
Choose 1 of your opponent's characters, this turn, it gets -500 power.</t>
  </si>
  <si>
    <t>KGL/S79-070</t>
  </si>
  <si>
    <t>(CR) Gate CX</t>
  </si>
  <si>
    <t>SEC a &amp; b versions</t>
  </si>
  <si>
    <t>KGL/S79-071</t>
  </si>
  <si>
    <t>(CR) Standby CX</t>
  </si>
  <si>
    <t>KGL/S79-072</t>
  </si>
  <si>
    <t>(CC) Standby CX</t>
  </si>
  <si>
    <t>KGL/S79-073</t>
  </si>
  <si>
    <t>(RR) 0/0 Kaguya (Shuchiin/Vice President)
AUTO - When this is placed on stage from hand, choose 1 of your opponent's Front Row characters, this turn, it gets -500 power.
ACT - BRAINSTORM [(1) Rest this] Flip over the top 4 cards of your deck, then send them to Waiting Room. For each Climax among them, search your deck for up to 1 &lt;Shuchiin&gt; character, show it to your opponent, add it to hand, and shuffle your deck afterwards.</t>
  </si>
  <si>
    <t>KGL/S79-074</t>
  </si>
  <si>
    <r>
      <rPr>
        <b/>
        <sz val="10"/>
        <rFont val="Arial"/>
      </rPr>
      <t>(RR) 1/0 Ai (Shuchiin/Maid)
CONT</t>
    </r>
    <r>
      <rPr>
        <sz val="10"/>
        <color rgb="FF000000"/>
        <rFont val="Arial"/>
      </rPr>
      <t xml:space="preserve"> - For each of your other Back Row characters whose names include "Kaguya", this gets +1000 power.
</t>
    </r>
    <r>
      <rPr>
        <b/>
        <sz val="10"/>
        <rFont val="Arial"/>
      </rPr>
      <t xml:space="preserve">AUTO - </t>
    </r>
    <r>
      <rPr>
        <b/>
        <sz val="10"/>
        <color rgb="FFE06666"/>
        <rFont val="Arial"/>
      </rPr>
      <t>{CX COMBO}</t>
    </r>
    <r>
      <rPr>
        <b/>
        <sz val="10"/>
        <rFont val="Arial"/>
      </rPr>
      <t xml:space="preserve"> </t>
    </r>
    <r>
      <rPr>
        <sz val="10"/>
        <color rgb="FF000000"/>
        <rFont val="Arial"/>
      </rPr>
      <t xml:space="preserve">When this card's battle opponent is Reversed, if you have the </t>
    </r>
    <r>
      <rPr>
        <b/>
        <sz val="10"/>
        <rFont val="Arial"/>
      </rPr>
      <t>Book CX (098)</t>
    </r>
    <r>
      <rPr>
        <sz val="10"/>
        <color rgb="FF000000"/>
        <rFont val="Arial"/>
      </rPr>
      <t xml:space="preserve"> in the Climax Area, search your deck for up to 1 &lt;Shuchiin&gt; character, show it to your opponent, add it to hand, and shuffle your deck afterwards.</t>
    </r>
  </si>
  <si>
    <t>KGL/S79-075</t>
  </si>
  <si>
    <r>
      <rPr>
        <b/>
        <sz val="10"/>
        <rFont val="Arial"/>
      </rPr>
      <t>(RR) 3/2 Ai (Shuchiin/Maid)
CONT</t>
    </r>
    <r>
      <rPr>
        <sz val="10"/>
        <color rgb="FF000000"/>
        <rFont val="Arial"/>
      </rPr>
      <t xml:space="preserve"> - If you have 4 or more &lt;Shuchiin&gt; characters, this gets -1 Level in hand.
</t>
    </r>
    <r>
      <rPr>
        <b/>
        <sz val="10"/>
        <rFont val="Arial"/>
      </rPr>
      <t xml:space="preserve">CONT </t>
    </r>
    <r>
      <rPr>
        <sz val="10"/>
        <color rgb="FF000000"/>
        <rFont val="Arial"/>
      </rPr>
      <t>- If you have 2 or more other &lt;Shuchiin&gt; characters, this gets +1500 power, and gains the following ability: "</t>
    </r>
    <r>
      <rPr>
        <b/>
        <sz val="10"/>
        <rFont val="Arial"/>
      </rPr>
      <t xml:space="preserve">CONT </t>
    </r>
    <r>
      <rPr>
        <sz val="10"/>
        <color rgb="FF000000"/>
        <rFont val="Arial"/>
      </rPr>
      <t xml:space="preserve">- During this card's battle, your opponent cannot play Events from hand."
</t>
    </r>
    <r>
      <rPr>
        <b/>
        <sz val="10"/>
        <rFont val="Arial"/>
      </rPr>
      <t xml:space="preserve">AUTO </t>
    </r>
    <r>
      <rPr>
        <sz val="10"/>
        <color rgb="FF000000"/>
        <rFont val="Arial"/>
      </rPr>
      <t>- When this is placed on stage from hand, you may Heal 1.</t>
    </r>
  </si>
  <si>
    <t>KGL/S79-076</t>
  </si>
  <si>
    <t>(R) 0/0 Kaguya (Shuchiin/Vice President)
ACT - RESONANCE [(1) Reveal 1 {1/0 Blue event - 097} from your hand, Rest this] Search your deck for up to 1 {1/0 RR Hayasaka Shimakaze - 074}, show it to your opponent, add it to hand, and shuffle your deck afterwards.
ACT - RESONANCE [(1) Reveal 1 {1/0 Blue event - 097} from your hand, Rest this] Choose 1 {1/0 RR Hayasaka Shimakaze - 074} from your Waiting Room, add it to hand, then choose 1 of your characters, this turn, it gets +1000 power.</t>
  </si>
  <si>
    <t>KGL/S79-077</t>
  </si>
  <si>
    <t>(R) 0/0 Ai (Shuchiin/Maid)
AUTO - [(1) Discard 1 card] When this is placed on stage from hand, you may pay cost. If you do, search your deck for up to 1 &lt;Shuchiin&gt; character, show it to your opponent, add it to hand, and shuffle your deck afterwards.
AUTO - [Return this to hand] When your Climax is placed on the Climax Area, you may pay cost. If you do, choose 1 of your characters, this turn, it gets +2000 power.</t>
  </si>
  <si>
    <t>KGL/S79-078</t>
  </si>
  <si>
    <t>(R) 2/1 Kaguya (Shuchiin/Vice President)
AUTO - (2) When you use this card's BACKUP, you may pay cost. If you do, shuffle all cards from your Waiting Room into your deck.
ACT - BACKUP +2500</t>
  </si>
  <si>
    <t>KGL/S79-079</t>
  </si>
  <si>
    <r>
      <t xml:space="preserve">(R) 2/1 Ai (Shuchiin/Maid)
AUTO - </t>
    </r>
    <r>
      <rPr>
        <sz val="10"/>
        <color rgb="FFE06666"/>
        <rFont val="Arial"/>
      </rPr>
      <t>{CX COMBO}</t>
    </r>
    <r>
      <rPr>
        <sz val="10"/>
        <color rgb="FF000000"/>
        <rFont val="Arial"/>
      </rPr>
      <t xml:space="preserve"> </t>
    </r>
    <r>
      <rPr>
        <sz val="10"/>
        <color rgb="FF000000"/>
        <rFont val="Arial"/>
      </rPr>
      <t xml:space="preserve">When this attacks, if you have the </t>
    </r>
    <r>
      <rPr>
        <sz val="10"/>
        <color rgb="FF000000"/>
        <rFont val="Arial"/>
      </rPr>
      <t>Pants CX (099)</t>
    </r>
    <r>
      <rPr>
        <sz val="10"/>
        <color rgb="FF000000"/>
        <rFont val="Arial"/>
      </rPr>
      <t xml:space="preserve"> in the Climax Area, and you have 2 or more other &lt;Shuchiin&gt; characters, until the end of your opponent's next turn, this gets +1000 power, then resolve the following effect twice: "Look at up to 3 cards from the top of your deck, choose up to 1 &lt;Shuchiin&gt; character from among them, show it to your opponent, add it to hand, and send the rest to Waiting Room.</t>
    </r>
  </si>
  <si>
    <t>KGL/S79-080</t>
  </si>
  <si>
    <r>
      <t xml:space="preserve">(R) 3/2 Kaguya (Shuchiin/Vice President)
CONT - If you have 2 or more other &lt;Shuchiin&gt; characters, this gets +2000 power.
AUTO - When this is placed on stage from hand, look at up to X cards from the top of your deck, choose up to 1 card from among them, add it to hand, and send the rest to Waiting Room. X equals the number of your &lt;Shuchiin&gt; characters.
AUTO - </t>
    </r>
    <r>
      <rPr>
        <sz val="10"/>
        <color rgb="FFE06666"/>
        <rFont val="Arial"/>
      </rPr>
      <t>{CX COMBO}</t>
    </r>
    <r>
      <rPr>
        <sz val="10"/>
        <color rgb="FF000000"/>
        <rFont val="Arial"/>
      </rPr>
      <t xml:space="preserve"> [(3) Discard 2 cards] This ability activates up to once per turn. At the end of this card's attack, if you have the </t>
    </r>
    <r>
      <rPr>
        <sz val="10"/>
        <color rgb="FF000000"/>
        <rFont val="Arial"/>
      </rPr>
      <t>Book CX (100)</t>
    </r>
    <r>
      <rPr>
        <sz val="10"/>
        <color rgb="FF000000"/>
        <rFont val="Arial"/>
      </rPr>
      <t xml:space="preserve"> in the Climax Area, you may pay cost. If you do, choose 1 of your other characters, and Stand it.</t>
    </r>
  </si>
  <si>
    <t>KGL/S79-081</t>
  </si>
  <si>
    <t>(U) 0/0 Ai (Shuchiin/Maid)
CONT - All of your other &lt;Shuchiin&gt; characters get +500 power.
AUTO - When your opponent's character is placed on stage via the Standby effect during your opponent's Trigger Check, if you have another &lt;Shuchiin&gt; character, you may put the top card of your deck into Stock.</t>
  </si>
  <si>
    <t>KGL/S79-082</t>
  </si>
  <si>
    <r>
      <rPr>
        <b/>
        <sz val="10"/>
        <rFont val="Arial"/>
      </rPr>
      <t>(U) 0/0 Kaguya (Shuchiin/Vice President)
AUTO</t>
    </r>
    <r>
      <rPr>
        <sz val="10"/>
        <color rgb="FF000000"/>
        <rFont val="Arial"/>
      </rPr>
      <t xml:space="preserve"> - (1) When this is placed on stage from hand, you may pay cost. If you do, choose 1 card from your hand and 1 card from your Level Zone, and swap them.
</t>
    </r>
    <r>
      <rPr>
        <b/>
        <sz val="10"/>
        <rFont val="Arial"/>
      </rPr>
      <t xml:space="preserve">ACT </t>
    </r>
    <r>
      <rPr>
        <sz val="10"/>
        <color rgb="FF000000"/>
        <rFont val="Arial"/>
      </rPr>
      <t>- [(1) Send this to Waiting Room] Look at up to 4 cards from the top of your deck, choose up to 1 &lt;Shuchiin&gt; character from among them, show it to your opponent, add it to hand, and send the rest to Waiting Room.</t>
    </r>
  </si>
  <si>
    <t>KGL/S79-083</t>
  </si>
  <si>
    <r>
      <rPr>
        <b/>
        <sz val="10"/>
        <rFont val="Arial"/>
      </rPr>
      <t>(U) 0/0 Ai (Shuchiin/Maid)
AUTO</t>
    </r>
    <r>
      <rPr>
        <sz val="10"/>
        <color rgb="FF000000"/>
        <rFont val="Arial"/>
      </rPr>
      <t xml:space="preserve"> - [Discard 1 &lt;Shuchiin&gt; character] When this is placed on stage from hand, you may pay cost. If you do, search your deck for up to 1 </t>
    </r>
    <r>
      <rPr>
        <b/>
        <sz val="10"/>
        <rFont val="Arial"/>
      </rPr>
      <t>{1/0 Blue Event - 097}</t>
    </r>
    <r>
      <rPr>
        <sz val="10"/>
        <color rgb="FF000000"/>
        <rFont val="Arial"/>
      </rPr>
      <t>, show it to your opponent, add it to hand, and shuffle your deck afterwards.</t>
    </r>
  </si>
  <si>
    <t>KGL/S79-084</t>
  </si>
  <si>
    <r>
      <rPr>
        <b/>
        <sz val="10"/>
        <rFont val="Arial"/>
      </rPr>
      <t>(U) 0/0 Maki (Shuchiin/Volunteer)
AUTO</t>
    </r>
    <r>
      <rPr>
        <sz val="10"/>
        <color rgb="FF000000"/>
        <rFont val="Arial"/>
      </rPr>
      <t xml:space="preserve"> - When this is placed on stage from hand, mill 2, and this turn, this gets +X power. X equals the number of &lt;Shuchiin&gt; characters times 1000.
</t>
    </r>
    <r>
      <rPr>
        <b/>
        <sz val="10"/>
        <rFont val="Arial"/>
      </rPr>
      <t xml:space="preserve">AUTO </t>
    </r>
    <r>
      <rPr>
        <sz val="10"/>
        <color rgb="FF000000"/>
        <rFont val="Arial"/>
      </rPr>
      <t>- When this is Reversed, send this to the bottom of your deck.</t>
    </r>
  </si>
  <si>
    <t>KGL/S79-085</t>
  </si>
  <si>
    <r>
      <rPr>
        <b/>
        <sz val="10"/>
        <rFont val="Arial"/>
      </rPr>
      <t>(U) 1/0 Karen &amp; Erika (Shuchiin/Mass Media)
CONT</t>
    </r>
    <r>
      <rPr>
        <sz val="10"/>
        <color rgb="FF000000"/>
        <rFont val="Arial"/>
      </rPr>
      <t xml:space="preserve"> - During your opponent's turn, all of your other &lt;Shuchiin&gt; characters get +1000 power.
</t>
    </r>
    <r>
      <rPr>
        <b/>
        <sz val="10"/>
        <rFont val="Arial"/>
      </rPr>
      <t>AUTO - ALARM</t>
    </r>
    <r>
      <rPr>
        <sz val="10"/>
        <color rgb="FF000000"/>
        <rFont val="Arial"/>
      </rPr>
      <t xml:space="preserve"> - If this is on top of your Clock, and you have 4 or more &lt;Shuchiin&gt; characters, at the start of your Climax Phase, draw up to 2 cards, and discard 2 cards.</t>
    </r>
  </si>
  <si>
    <t>KGL/S79-086</t>
  </si>
  <si>
    <r>
      <rPr>
        <b/>
        <sz val="10"/>
        <rFont val="Arial"/>
      </rPr>
      <t>(U) 1/0 Kaguya (Shuchiin/Vice President)
AUTO</t>
    </r>
    <r>
      <rPr>
        <sz val="10"/>
        <color rgb="FF000000"/>
        <rFont val="Arial"/>
      </rPr>
      <t xml:space="preserve"> - When this is sent from stage to Waiting Room, you may reveal up to 3 cards from the top of your deck. If you revealed 1 or more, choose up to 1 &lt;Shuchiin&gt; character from among them, add it to hand, send the rest to Waiting Room, and discard 1 card.
</t>
    </r>
    <r>
      <rPr>
        <b/>
        <sz val="10"/>
        <rFont val="Arial"/>
      </rPr>
      <t>AUTO - RESONANCE</t>
    </r>
    <r>
      <rPr>
        <sz val="10"/>
        <color rgb="FF000000"/>
        <rFont val="Arial"/>
      </rPr>
      <t xml:space="preserve"> [Reveal </t>
    </r>
    <r>
      <rPr>
        <b/>
        <sz val="10"/>
        <rFont val="Arial"/>
      </rPr>
      <t xml:space="preserve">{0/0 Ai dropsearch - 077} </t>
    </r>
    <r>
      <rPr>
        <sz val="10"/>
        <color rgb="FF000000"/>
        <rFont val="Arial"/>
      </rPr>
      <t>in your hand] At the start of your Climax Phase, you may pay cost. If you do, this turn, this gets +2000 power.</t>
    </r>
  </si>
  <si>
    <t>KGL/S79-087</t>
  </si>
  <si>
    <r>
      <rPr>
        <b/>
        <sz val="10"/>
        <rFont val="Arial"/>
      </rPr>
      <t xml:space="preserve">(U) 2/1 Kaguya (Shuchiin/Vice President)
CONT - ASSIST </t>
    </r>
    <r>
      <rPr>
        <sz val="10"/>
        <color rgb="FF000000"/>
        <rFont val="Arial"/>
      </rPr>
      <t xml:space="preserve">+2000 to Level 3 or higher characters in front of this card.
</t>
    </r>
    <r>
      <rPr>
        <b/>
        <sz val="10"/>
        <rFont val="Arial"/>
      </rPr>
      <t xml:space="preserve">AUTO </t>
    </r>
    <r>
      <rPr>
        <sz val="10"/>
        <color rgb="FF000000"/>
        <rFont val="Arial"/>
      </rPr>
      <t>- [Discard 1 card] When your character's Trigger Check reveals a Climax with a Book Trigger Icon, you may pay cost. If you do, choose 1 character from your Waiting Room, and add it to hand.</t>
    </r>
  </si>
  <si>
    <t>KGL/S79-088</t>
  </si>
  <si>
    <r>
      <rPr>
        <b/>
        <sz val="10"/>
        <rFont val="Arial"/>
      </rPr>
      <t xml:space="preserve">(U) 2/2 Ai (Shuchiin/Maid)
CONT </t>
    </r>
    <r>
      <rPr>
        <sz val="10"/>
        <color rgb="FF000000"/>
        <rFont val="Arial"/>
      </rPr>
      <t>- For each of your other &lt;Shuchiin&gt; characters, this gets +1000 power.</t>
    </r>
  </si>
  <si>
    <t>KGL/S79-089</t>
  </si>
  <si>
    <r>
      <rPr>
        <b/>
        <sz val="10"/>
        <rFont val="Arial"/>
      </rPr>
      <t>(C) 0/0 Kaguya (Shuchiin/Vice President)
AUTO</t>
    </r>
    <r>
      <rPr>
        <sz val="10"/>
        <color rgb="FF000000"/>
        <rFont val="Arial"/>
      </rPr>
      <t xml:space="preserve"> - BOND (1) to </t>
    </r>
    <r>
      <rPr>
        <b/>
        <sz val="10"/>
        <rFont val="Arial"/>
      </rPr>
      <t>3/2 Miyuki (055)
AUTO - CHANGE</t>
    </r>
    <r>
      <rPr>
        <sz val="10"/>
        <color rgb="FF000000"/>
        <rFont val="Arial"/>
      </rPr>
      <t xml:space="preserve"> [(1) Send this to Clock] At the start of your Climax Phase, you may pay cost. If you do, choose 1 </t>
    </r>
    <r>
      <rPr>
        <b/>
        <sz val="10"/>
        <rFont val="Arial"/>
      </rPr>
      <t>{1/1 Ai - 095}</t>
    </r>
    <r>
      <rPr>
        <sz val="10"/>
        <color rgb="FF000000"/>
        <rFont val="Arial"/>
      </rPr>
      <t xml:space="preserve"> from your Waiting Room, and place it on stage in this card's former slot.</t>
    </r>
  </si>
  <si>
    <t>KGL/S79-090</t>
  </si>
  <si>
    <r>
      <rPr>
        <b/>
        <sz val="10"/>
        <rFont val="Arial"/>
      </rPr>
      <t>(C) 0/0 Ai (Shuchiin/Maid)
CONT</t>
    </r>
    <r>
      <rPr>
        <sz val="10"/>
        <color rgb="FF000000"/>
        <rFont val="Arial"/>
      </rPr>
      <t xml:space="preserve"> - All of your other characters whose names include "Kaguya" get +500 power.
</t>
    </r>
    <r>
      <rPr>
        <b/>
        <sz val="10"/>
        <rFont val="Arial"/>
      </rPr>
      <t xml:space="preserve">ACT </t>
    </r>
    <r>
      <rPr>
        <sz val="10"/>
        <color rgb="FF000000"/>
        <rFont val="Arial"/>
      </rPr>
      <t xml:space="preserve">- [Discard 1 </t>
    </r>
    <r>
      <rPr>
        <b/>
        <sz val="10"/>
        <rFont val="Arial"/>
      </rPr>
      <t>{0/0 Kaguya vanilla - 092}</t>
    </r>
    <r>
      <rPr>
        <sz val="10"/>
        <color rgb="FF000000"/>
        <rFont val="Arial"/>
      </rPr>
      <t>, Rest this] Search your deck for up to 1 character whose name includes "Kaguya", show it to your opponent, add it to hand, and shuffle your deck afterwards.</t>
    </r>
  </si>
  <si>
    <t>KGL/S79-091</t>
  </si>
  <si>
    <r>
      <rPr>
        <b/>
        <sz val="10"/>
        <rFont val="Arial"/>
      </rPr>
      <t>(C) 0/0 Kaguya (Shuchiin/Vice President)
AUTO</t>
    </r>
    <r>
      <rPr>
        <sz val="10"/>
        <color rgb="FF000000"/>
        <rFont val="Arial"/>
      </rPr>
      <t xml:space="preserve"> - [Discard 1 Climax] When this is placed on stage from hand,  you may pay cost. If you do, choose 1 &lt;Shuchiin&gt; character from your Waiting Room, and add it to hand.</t>
    </r>
  </si>
  <si>
    <t>KGL/S79-092</t>
  </si>
  <si>
    <t>(C) 0/0 Kaguya vanilla</t>
  </si>
  <si>
    <t>KGL/S79-093</t>
  </si>
  <si>
    <r>
      <rPr>
        <b/>
        <sz val="10"/>
        <rFont val="Arial"/>
      </rPr>
      <t>(C) 1/0 Ai (Shuchiin/Maid)
CONT</t>
    </r>
    <r>
      <rPr>
        <sz val="10"/>
        <color rgb="FF000000"/>
        <rFont val="Arial"/>
      </rPr>
      <t xml:space="preserve"> - For each of your other &lt;Shuchiin&gt; characters, this gets +500 power.
</t>
    </r>
    <r>
      <rPr>
        <b/>
        <sz val="10"/>
        <rFont val="Arial"/>
      </rPr>
      <t xml:space="preserve">AUTO - ENCORE </t>
    </r>
    <r>
      <rPr>
        <sz val="10"/>
        <color rgb="FF000000"/>
        <rFont val="Arial"/>
      </rPr>
      <t>[Discard 1 character]</t>
    </r>
  </si>
  <si>
    <t>KGL/S79-094</t>
  </si>
  <si>
    <r>
      <rPr>
        <b/>
        <sz val="10"/>
        <rFont val="Arial"/>
      </rPr>
      <t>(C) 1/0 Ai (Shuchiin/Maid)
CONT</t>
    </r>
    <r>
      <rPr>
        <sz val="10"/>
        <color rgb="FF000000"/>
        <rFont val="Arial"/>
      </rPr>
      <t xml:space="preserve"> - If your Level is 2 or higher, this gains the following ability: "</t>
    </r>
    <r>
      <rPr>
        <b/>
        <sz val="10"/>
        <rFont val="Arial"/>
      </rPr>
      <t xml:space="preserve">ACT </t>
    </r>
    <r>
      <rPr>
        <sz val="10"/>
        <color rgb="FF000000"/>
        <rFont val="Arial"/>
      </rPr>
      <t xml:space="preserve">- [(1) Discard 1 card, Send this to Waiting Room] Choose 1 </t>
    </r>
    <r>
      <rPr>
        <b/>
        <sz val="10"/>
        <rFont val="Arial"/>
      </rPr>
      <t>{2/2 Haysaca - 088}</t>
    </r>
    <r>
      <rPr>
        <sz val="10"/>
        <color rgb="FF000000"/>
        <rFont val="Arial"/>
      </rPr>
      <t xml:space="preserve"> from your Waiting Room, and place it on stage in this card's former slot."
</t>
    </r>
    <r>
      <rPr>
        <b/>
        <sz val="10"/>
        <rFont val="Arial"/>
      </rPr>
      <t>AUTO - CHANGE</t>
    </r>
    <r>
      <rPr>
        <sz val="10"/>
        <color rgb="FF000000"/>
        <rFont val="Arial"/>
      </rPr>
      <t xml:space="preserve"> [Send this to Waiting Room] At the start of your Climax Phase, you may pay cost. If you do, choose 1 </t>
    </r>
    <r>
      <rPr>
        <b/>
        <sz val="10"/>
        <rFont val="Arial"/>
      </rPr>
      <t xml:space="preserve">{1/0 Ai - 093} </t>
    </r>
    <r>
      <rPr>
        <sz val="10"/>
        <color rgb="FF000000"/>
        <rFont val="Arial"/>
      </rPr>
      <t>from your Waiting Room, and place it on stage in this card's former slot.</t>
    </r>
  </si>
  <si>
    <t>KGL/S79-095</t>
  </si>
  <si>
    <t>(C) 1/1 Ai (Shuchiin/Maid)
CONT - If you have 2 or more other &lt;Shuchiin&gt; characters, this gets +2000 power.
CONT - If the Level of the character across from this is 0 or lower, this cannot be Reversed.</t>
  </si>
  <si>
    <t>KGL/S79-096</t>
  </si>
  <si>
    <r>
      <rPr>
        <b/>
        <sz val="10"/>
        <rFont val="Arial"/>
      </rPr>
      <t>(C) 2/1 Kaguya (Shuchiin/Vice President)
CONT - EXPERIENCE 3</t>
    </r>
    <r>
      <rPr>
        <sz val="10"/>
        <color rgb="FF000000"/>
        <rFont val="Arial"/>
      </rPr>
      <t xml:space="preserve"> - If the sum of Levels of cards in your Level Zone is 3 or more, this gains "</t>
    </r>
    <r>
      <rPr>
        <b/>
        <sz val="10"/>
        <rFont val="Arial"/>
      </rPr>
      <t>AUTO - ENCORE</t>
    </r>
    <r>
      <rPr>
        <sz val="10"/>
        <color rgb="FF000000"/>
        <rFont val="Arial"/>
      </rPr>
      <t xml:space="preserve"> [Discard 1 character]"
</t>
    </r>
    <r>
      <rPr>
        <b/>
        <sz val="10"/>
        <rFont val="Arial"/>
      </rPr>
      <t xml:space="preserve">AUTO </t>
    </r>
    <r>
      <rPr>
        <sz val="10"/>
        <color rgb="FF000000"/>
        <rFont val="Arial"/>
      </rPr>
      <t>- When this attacks, choose 1 of your other &lt;Shuchiin&gt; characters, this turn, it gets +X power. X equals the number of Events in your Waiting Room times 1500.</t>
    </r>
  </si>
  <si>
    <t>KGL/S79-097</t>
  </si>
  <si>
    <t>(R) 1/0 Blue Event
Choose 1 of your characters, this turn, it gets +500 power, and gains the following 2 abiltiies:
- AUTO - (1) When this attacks, you may pay cost. If you do, during the Trigger Step of this attack, perform Trigger Check twice.
- AUTO - At the end of the turn, if this is in the Front Row, choose up to 1 &lt;Shuchiin&gt; character from your Waiting Room, and send it to Stock.</t>
  </si>
  <si>
    <t>KGL/S79-098</t>
  </si>
  <si>
    <t>(CR) Book CX</t>
  </si>
  <si>
    <t>KGL/S79-099</t>
  </si>
  <si>
    <t>(CC) Pants CX</t>
  </si>
  <si>
    <t>KGL/S79-100</t>
  </si>
  <si>
    <t>(CC) Book CX</t>
  </si>
  <si>
    <t>KGL/S79-101
BOX PR</t>
  </si>
  <si>
    <t>KGL/S79-102
BOX PR</t>
  </si>
  <si>
    <t>KGL/S79-103
BOX PR</t>
  </si>
  <si>
    <t>KGL/S79-104
BOX PR</t>
  </si>
  <si>
    <r>
      <rPr>
        <b/>
        <sz val="10"/>
        <rFont val="Arial"/>
      </rPr>
      <t>(PR) 2/1 Chika (Shuchiin/Secretary)
AUTO</t>
    </r>
    <r>
      <rPr>
        <sz val="10"/>
        <color rgb="FF000000"/>
        <rFont val="Arial"/>
      </rPr>
      <t xml:space="preserve"> - When this attacks, if the Level of the character across from this is 3 or higher, this turn, this gets +6000 power.</t>
    </r>
  </si>
  <si>
    <t>KGL/S79-T01</t>
  </si>
  <si>
    <r>
      <rPr>
        <b/>
        <sz val="10"/>
        <rFont val="Arial"/>
      </rPr>
      <t>(TD) 0/0 Yuu (Shuchiin/Treasurer)
CONT</t>
    </r>
    <r>
      <rPr>
        <sz val="10"/>
        <color rgb="FF000000"/>
        <rFont val="Arial"/>
      </rPr>
      <t xml:space="preserve"> - All of your other </t>
    </r>
    <r>
      <rPr>
        <b/>
        <sz val="10"/>
        <rFont val="Arial"/>
      </rPr>
      <t xml:space="preserve">{1/1 Miyuki vanilla - T05} </t>
    </r>
    <r>
      <rPr>
        <sz val="10"/>
        <color rgb="FF000000"/>
        <rFont val="Arial"/>
      </rPr>
      <t>get +1500 power and gains "</t>
    </r>
    <r>
      <rPr>
        <b/>
        <sz val="10"/>
        <rFont val="Arial"/>
      </rPr>
      <t>AUTO - ENCORE</t>
    </r>
    <r>
      <rPr>
        <sz val="10"/>
        <color rgb="FF000000"/>
        <rFont val="Arial"/>
      </rPr>
      <t xml:space="preserve"> [Discard 1 character]".
</t>
    </r>
    <r>
      <rPr>
        <b/>
        <sz val="10"/>
        <rFont val="Arial"/>
      </rPr>
      <t>AUTO - BOND</t>
    </r>
    <r>
      <rPr>
        <sz val="10"/>
        <color rgb="FF000000"/>
        <rFont val="Arial"/>
      </rPr>
      <t xml:space="preserve"> [Discard 1 card] to </t>
    </r>
    <r>
      <rPr>
        <b/>
        <sz val="10"/>
        <rFont val="Arial"/>
      </rPr>
      <t>1/1 Miyuki vanilla - T05</t>
    </r>
  </si>
  <si>
    <t>KGL/S79-T02</t>
  </si>
  <si>
    <r>
      <rPr>
        <b/>
        <sz val="10"/>
        <rFont val="Arial"/>
      </rPr>
      <t>(TD) 0/0 Miyuki (Shuchiin/President)
ACT</t>
    </r>
    <r>
      <rPr>
        <sz val="10"/>
        <color rgb="FF000000"/>
        <rFont val="Arial"/>
      </rPr>
      <t xml:space="preserve"> - (1) Choose 1 of your &lt;Shuchiin&gt; characters, this turn, it gets +1500 Power.
</t>
    </r>
    <r>
      <rPr>
        <b/>
        <sz val="10"/>
        <rFont val="Arial"/>
      </rPr>
      <t>ACT - BRAINSTORM</t>
    </r>
    <r>
      <rPr>
        <sz val="10"/>
        <color rgb="FF000000"/>
        <rFont val="Arial"/>
      </rPr>
      <t xml:space="preserve"> [(1) Rest this] Flip over the top 4 cards of your deck, then send them to Waiting Room. For each Climax among them, draw up to 1 card.</t>
    </r>
  </si>
  <si>
    <t>KGL/S79-T03</t>
  </si>
  <si>
    <r>
      <rPr>
        <b/>
        <sz val="10"/>
        <rFont val="Arial"/>
      </rPr>
      <t>(TD) 0/0 Chika (Shuchiin/Secretary)
CONT</t>
    </r>
    <r>
      <rPr>
        <sz val="10"/>
        <color rgb="FF000000"/>
        <rFont val="Arial"/>
      </rPr>
      <t xml:space="preserve"> - All of your other &lt;Shuchiin&gt; characters get +500 power.
</t>
    </r>
    <r>
      <rPr>
        <b/>
        <sz val="10"/>
        <rFont val="Arial"/>
      </rPr>
      <t xml:space="preserve">AUTO </t>
    </r>
    <r>
      <rPr>
        <sz val="10"/>
        <color rgb="FF000000"/>
        <rFont val="Arial"/>
      </rPr>
      <t>- When this is placed on stage from hand, you may mill the top 3 cards of your deck.</t>
    </r>
  </si>
  <si>
    <t>KGL/S79-T04</t>
  </si>
  <si>
    <t>(TD) 1/0 Chika (Shuchiin/Secretary)
CONT - If you do not have another &lt;Shuchiin&gt; character, this does not Stand during your Stand Phase.
CONT - This card cannot Side Attack.</t>
  </si>
  <si>
    <t>KGL/S79-T05</t>
  </si>
  <si>
    <t>(TD) 1/1 Miyuki vanilla</t>
  </si>
  <si>
    <t>KGL/S79-T06</t>
  </si>
  <si>
    <r>
      <rPr>
        <b/>
        <sz val="10"/>
        <rFont val="Arial"/>
      </rPr>
      <t>(TD) 2/1 Chika (Shuchiin/Secretary)
AUTO</t>
    </r>
    <r>
      <rPr>
        <sz val="10"/>
        <color rgb="FF000000"/>
        <rFont val="Arial"/>
      </rPr>
      <t xml:space="preserve"> - When this card attacks, For each of your other &lt;Shuchiin&gt; characters, this turn, this gets +1000 power.
</t>
    </r>
    <r>
      <rPr>
        <b/>
        <sz val="10"/>
        <rFont val="Arial"/>
      </rPr>
      <t xml:space="preserve">AUTO - ENCORE </t>
    </r>
    <r>
      <rPr>
        <sz val="10"/>
        <color rgb="FF000000"/>
        <rFont val="Arial"/>
      </rPr>
      <t>[Discard 1 &lt;Shuchiin&gt; character]</t>
    </r>
  </si>
  <si>
    <t>KGL/S79-T07</t>
  </si>
  <si>
    <r>
      <rPr>
        <b/>
        <sz val="10"/>
        <rFont val="Arial"/>
      </rPr>
      <t>(TD) 3/2 Chika (Shuchiin/Secretary)
AUTO</t>
    </r>
    <r>
      <rPr>
        <sz val="10"/>
        <color rgb="FF000000"/>
        <rFont val="Arial"/>
      </rPr>
      <t xml:space="preserve"> - When this is placed on stage from hand, you may Heal 1.
</t>
    </r>
    <r>
      <rPr>
        <b/>
        <sz val="10"/>
        <rFont val="Arial"/>
      </rPr>
      <t xml:space="preserve">AUTO </t>
    </r>
    <r>
      <rPr>
        <sz val="10"/>
        <color rgb="FF000000"/>
        <rFont val="Arial"/>
      </rPr>
      <t>- [(1) Discard 1 card] When this attacks, you may pay cost. If you do, all of your &lt;Shuchiin&gt; characters get +500 power and +1 Soul, until the end of the turn.</t>
    </r>
  </si>
  <si>
    <t>KGL/S79-T08</t>
  </si>
  <si>
    <t>(TD) Choice CX</t>
  </si>
  <si>
    <t>KGL/S79-T09</t>
  </si>
  <si>
    <t>(TD) +2Soul CX</t>
  </si>
  <si>
    <t>KGL/S79-T10</t>
  </si>
  <si>
    <t>(TD) 0/0 Ai (Shuchiin/Maid)
AUTO - (2) When this is sent from stage to Waiting Room, you may pay cost. If you do, search your deck for up to 1 &lt;Shuchiin&gt; character, show it to your opponent, add it to hand, and shuffle your deck afterwards.</t>
  </si>
  <si>
    <t>KGL/S79-T11</t>
  </si>
  <si>
    <r>
      <rPr>
        <b/>
        <sz val="10"/>
        <rFont val="Arial"/>
      </rPr>
      <t>(TD) 0/0 Kaguya (Shuchiin/Vice President)
CONT</t>
    </r>
    <r>
      <rPr>
        <sz val="10"/>
        <color rgb="FF000000"/>
        <rFont val="Arial"/>
      </rPr>
      <t xml:space="preserve"> - If you have 5 or more hand, this gets +2000 power.</t>
    </r>
  </si>
  <si>
    <t>KGL/S79-T12</t>
  </si>
  <si>
    <r>
      <rPr>
        <b/>
        <sz val="10"/>
        <rFont val="Arial"/>
      </rPr>
      <t>(TD) 0/0 Ai (Shuchiin/Maid)
CONT</t>
    </r>
    <r>
      <rPr>
        <sz val="10"/>
        <color rgb="FF000000"/>
        <rFont val="Arial"/>
      </rPr>
      <t xml:space="preserve"> - If you have 3 or less Stock, this gets +1000 power.
</t>
    </r>
    <r>
      <rPr>
        <b/>
        <sz val="10"/>
        <rFont val="Arial"/>
      </rPr>
      <t xml:space="preserve">AUTO </t>
    </r>
    <r>
      <rPr>
        <sz val="10"/>
        <color rgb="FF000000"/>
        <rFont val="Arial"/>
      </rPr>
      <t>- [(1) Discard 1 card] When this is placed on stage from hand, you may pay cost. If you do, choose 1 &lt;Shuchiin&gt; character from your Waiting Room, add it to hand, then choose 1 of your other characters, this turn, it gets +1000 power.</t>
    </r>
  </si>
  <si>
    <t>KGL/S79-T13</t>
  </si>
  <si>
    <r>
      <rPr>
        <b/>
        <sz val="10"/>
        <rFont val="Arial"/>
      </rPr>
      <t xml:space="preserve">(TD) 1/0 Kaguya (Shuchiin/Vice President)
AUTO - </t>
    </r>
    <r>
      <rPr>
        <b/>
        <sz val="10"/>
        <color rgb="FFE06666"/>
        <rFont val="Arial"/>
      </rPr>
      <t xml:space="preserve">{CX COMBO} </t>
    </r>
    <r>
      <rPr>
        <sz val="10"/>
        <color rgb="FF000000"/>
        <rFont val="Arial"/>
      </rPr>
      <t xml:space="preserve">At the start of your Encore Step, if you have the </t>
    </r>
    <r>
      <rPr>
        <b/>
        <sz val="10"/>
        <rFont val="Arial"/>
      </rPr>
      <t>Pants CX (T19)</t>
    </r>
    <r>
      <rPr>
        <sz val="10"/>
        <color rgb="FF000000"/>
        <rFont val="Arial"/>
      </rPr>
      <t xml:space="preserve"> in the Climax Area, this is in the Front Row, and you have 6 or less hand, look at up to 3 cards from the top of your deck, choose up to 1 &lt;Shuchiin&gt; character from among them, show it to your opponent, add it to hand, and send the rest to Waiting Room.</t>
    </r>
  </si>
  <si>
    <t>KGL/S79-T14</t>
  </si>
  <si>
    <r>
      <rPr>
        <b/>
        <sz val="10"/>
        <rFont val="Arial"/>
      </rPr>
      <t>(TD) 1/0 Ai (Shuchiin/Maid)
AUTO</t>
    </r>
    <r>
      <rPr>
        <sz val="10"/>
        <color rgb="FF000000"/>
        <rFont val="Arial"/>
      </rPr>
      <t xml:space="preserve"> - When this is placed on stage from hand, this turn, this gets +X power. X equals the number of your &lt;Shuchiin&gt; characters times 500.</t>
    </r>
  </si>
  <si>
    <t>KGL/S79-T15</t>
  </si>
  <si>
    <t>(TD) 1/1 Ai (Shuchiin/Maid)
ACT - BACKUP +2500</t>
  </si>
  <si>
    <t>KGL/S79-T16</t>
  </si>
  <si>
    <t>(TD) 2/1 Kei (Shuchiin/Secretary)
CONT - All of your other &lt;Shuchiin&gt; characters get +1000 power.
ACT - [(1) Discard 1 Climax] Choose 1 character from your Waiting Room, and add it to hand.</t>
  </si>
  <si>
    <t>KGL/S79-T17</t>
  </si>
  <si>
    <r>
      <rPr>
        <b/>
        <sz val="10"/>
        <rFont val="Arial"/>
      </rPr>
      <t>(TD) 3/2 Kaguya (Shuchiin/Vice President)
CONT</t>
    </r>
    <r>
      <rPr>
        <sz val="10"/>
        <color rgb="FF000000"/>
        <rFont val="Arial"/>
      </rPr>
      <t xml:space="preserve"> - If this is in your Front Row, all of your &lt;Shuchiin&gt; characters get +1500 power.
</t>
    </r>
    <r>
      <rPr>
        <b/>
        <sz val="10"/>
        <rFont val="Arial"/>
      </rPr>
      <t xml:space="preserve">AUTO </t>
    </r>
    <r>
      <rPr>
        <sz val="10"/>
        <color rgb="FF000000"/>
        <rFont val="Arial"/>
      </rPr>
      <t>- [(1) Discard 1 card] When this attacks, you may pay cost. If you do, send the bottom 3 cards of your opponent's deck to Waiting Room, and deal X damage to your opponent. X equals the number of Climaxes sent to Waiting Room by this effect.</t>
    </r>
  </si>
  <si>
    <t>KGL/S79-T18</t>
  </si>
  <si>
    <r>
      <rPr>
        <b/>
        <sz val="10"/>
        <rFont val="Arial"/>
      </rPr>
      <t xml:space="preserve">(TD) 2/2 Event
</t>
    </r>
    <r>
      <rPr>
        <sz val="10"/>
        <color rgb="FF000000"/>
        <rFont val="Arial"/>
      </rPr>
      <t>Look at up to X cards from the top of your deck, choose up to 2 cards from among them, add them to hand, and send the rest to Waiting Room. X equals the number of your &lt;Shuchiin&gt; characters.</t>
    </r>
  </si>
  <si>
    <t>KGL/S79-T19</t>
  </si>
  <si>
    <t>(TD) Pants CX</t>
  </si>
  <si>
    <r>
      <rPr>
        <b/>
        <sz val="10"/>
        <rFont val="Arial"/>
      </rPr>
      <t>(PR) 2/1 Ai (Shuchiin/Maid)
AUTO</t>
    </r>
    <r>
      <rPr>
        <sz val="10"/>
        <color rgb="FF000000"/>
        <rFont val="Arial"/>
      </rPr>
      <t xml:space="preserve"> - When this is placed on stage from hand, choose 1 of your other characters whose name includes "Kaguya", this turn, it gets +1000 power.
</t>
    </r>
    <r>
      <rPr>
        <b/>
        <sz val="10"/>
        <rFont val="Arial"/>
      </rPr>
      <t xml:space="preserve">AUTO </t>
    </r>
    <r>
      <rPr>
        <sz val="10"/>
        <color rgb="FF000000"/>
        <rFont val="Arial"/>
      </rPr>
      <t>- When this is Reversed, if the battle opponent's Level is higher than this card's Level, you may send that character to the bottom of your opponent's deck.</t>
    </r>
  </si>
  <si>
    <r>
      <rPr>
        <b/>
        <sz val="10"/>
        <rFont val="Arial"/>
      </rPr>
      <t>(PR) 0/0 Kaguya (Shuchiin/Vice President)
CONT</t>
    </r>
    <r>
      <rPr>
        <sz val="10"/>
        <color rgb="FF000000"/>
        <rFont val="Arial"/>
      </rPr>
      <t xml:space="preserve"> - [Rest this] Choose 1 of your characters, this turn, it gets +1000 power.
</t>
    </r>
    <r>
      <rPr>
        <b/>
        <sz val="10"/>
        <rFont val="Arial"/>
      </rPr>
      <t>ACT - BRAINSTORM</t>
    </r>
    <r>
      <rPr>
        <sz val="10"/>
        <color rgb="FF000000"/>
        <rFont val="Arial"/>
      </rPr>
      <t xml:space="preserve"> (1) Flip over the top 4 cards of your deck, then send them to Waiting Room. For each Climax among them, resolve the following effect: "Choose 1 &lt;Shuchiin&gt; character from your Waiting Room, add it to hand, and discard 1 card."</t>
    </r>
  </si>
  <si>
    <t>(PR) 0/0 Kei (Shuchiin/Treasurer)
AUTO - [(1) Discard 1 card] When this is placed on stage from hand, you may pay cost. If you do, look at up to 3 cards from the top of your deck, choose up to 1 card from among them, add it to hand, and send the rest to Waiting Room.</t>
  </si>
  <si>
    <t xml:space="preserve">(PR) 1/1 Chika (Shuchiin/Secretary)
AUTO - When you use this card's BACKUP, mill 3.
ACT - BACKUP +2000 </t>
  </si>
  <si>
    <r>
      <rPr>
        <b/>
        <sz val="10"/>
        <rFont val="Arial"/>
      </rPr>
      <t>(RR) 1/0 Chika (Shuchiin/Secretary)
CONT</t>
    </r>
    <r>
      <rPr>
        <sz val="10"/>
        <color rgb="FF000000"/>
        <rFont val="Arial"/>
      </rPr>
      <t xml:space="preserve"> - If all of your characters are &lt;Shuchiin&gt;, this gets +1000 power.
</t>
    </r>
    <r>
      <rPr>
        <b/>
        <sz val="10"/>
        <rFont val="Arial"/>
      </rPr>
      <t xml:space="preserve">AUTO - </t>
    </r>
    <r>
      <rPr>
        <b/>
        <sz val="10"/>
        <color rgb="FFE06666"/>
        <rFont val="Arial"/>
      </rPr>
      <t>{CX COMBO}</t>
    </r>
    <r>
      <rPr>
        <b/>
        <sz val="10"/>
        <rFont val="Arial"/>
      </rPr>
      <t xml:space="preserve"> </t>
    </r>
    <r>
      <rPr>
        <sz val="10"/>
        <color rgb="FF000000"/>
        <rFont val="Arial"/>
      </rPr>
      <t xml:space="preserve">When the </t>
    </r>
    <r>
      <rPr>
        <b/>
        <sz val="10"/>
        <rFont val="Arial"/>
      </rPr>
      <t>Choice CX (021)</t>
    </r>
    <r>
      <rPr>
        <sz val="10"/>
        <color rgb="FF000000"/>
        <rFont val="Arial"/>
      </rPr>
      <t xml:space="preserve"> is placed on your Climax Area, if you have another &lt;Shuchiin&gt; character, this turn, this gains 1 of the following effects, of your choice:
- </t>
    </r>
    <r>
      <rPr>
        <b/>
        <sz val="10"/>
        <rFont val="Arial"/>
      </rPr>
      <t xml:space="preserve">AUTO </t>
    </r>
    <r>
      <rPr>
        <sz val="10"/>
        <color rgb="FF000000"/>
        <rFont val="Arial"/>
      </rPr>
      <t xml:space="preserve">- When this attacks, choose 1 of your opponent's Front Row Cost 0 or lower characters, send it to Waiting Room, and this turn, this gets +1000 power.
- </t>
    </r>
    <r>
      <rPr>
        <b/>
        <sz val="10"/>
        <rFont val="Arial"/>
      </rPr>
      <t xml:space="preserve">AUTO </t>
    </r>
    <r>
      <rPr>
        <sz val="10"/>
        <color rgb="FF000000"/>
        <rFont val="Arial"/>
      </rPr>
      <t>- When this card's battle opponent is Reversed, choose 1 character from your Waiting Room, you may add it to hand.</t>
    </r>
  </si>
  <si>
    <t>KGL/S79-P01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</si>
</sst>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0"/>
      <name val="Arial"/>
    </font>
    <font>
      <sz val="10"/>
      <name val="Arial"/>
    </font>
    <font>
      <sz val="8"/>
      <name val="Arial"/>
    </font>
    <font>
      <sz val="9"/>
      <name val="Arial"/>
    </font>
    <font>
      <i/>
      <sz val="10"/>
      <name val="Arial"/>
    </font>
    <font>
      <b/>
      <sz val="9"/>
      <name val="Arial"/>
    </font>
    <font>
      <sz val="11"/>
      <color rgb="FF000000"/>
      <name val="Inconsolata"/>
    </font>
    <font>
      <u/>
      <sz val="10"/>
      <color rgb="FF1155CC"/>
      <name val="Arial"/>
    </font>
    <font>
      <i/>
      <sz val="9"/>
      <name val="Arial"/>
    </font>
    <font>
      <i/>
      <sz val="10"/>
      <name val="Arial"/>
    </font>
    <font>
      <b/>
      <sz val="10"/>
      <color rgb="FFE06666"/>
      <name val="Arial"/>
    </font>
    <font>
      <sz val="10"/>
      <color rgb="FFE06666"/>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6">
    <xf numFmtId="0" fontId="0" fillId="0" borderId="0" xfId="0" applyFont="1" applyAlignment="1"/>
    <xf numFmtId="0" fontId="2" fillId="0" borderId="0" xfId="0" applyFont="1" applyAlignment="1">
      <alignment horizontal="left" vertical="center" wrapText="1"/>
    </xf>
    <xf numFmtId="0" fontId="3" fillId="0" borderId="0" xfId="0" applyFont="1" applyAlignment="1">
      <alignment horizontal="left" vertical="top"/>
    </xf>
    <xf numFmtId="0" fontId="2" fillId="0" borderId="0" xfId="0" applyFont="1" applyAlignment="1">
      <alignment horizontal="center" vertical="center" wrapText="1"/>
    </xf>
    <xf numFmtId="0" fontId="4" fillId="0" borderId="0" xfId="0" applyFont="1" applyAlignment="1">
      <alignment vertical="top" wrapText="1"/>
    </xf>
    <xf numFmtId="0" fontId="4" fillId="0" borderId="0" xfId="0" applyFont="1" applyAlignment="1">
      <alignment vertical="center" wrapText="1"/>
    </xf>
    <xf numFmtId="0" fontId="4" fillId="0" borderId="0" xfId="0" applyFont="1" applyAlignment="1">
      <alignment vertical="top" wrapText="1"/>
    </xf>
    <xf numFmtId="0" fontId="2" fillId="0" borderId="0" xfId="0" applyFont="1" applyAlignment="1">
      <alignment vertical="center"/>
    </xf>
    <xf numFmtId="0" fontId="5" fillId="0" borderId="0" xfId="0" applyFont="1" applyAlignment="1">
      <alignment vertical="center"/>
    </xf>
    <xf numFmtId="0" fontId="2" fillId="0" borderId="0" xfId="0" applyFont="1" applyAlignment="1">
      <alignment horizontal="center" vertical="center" wrapText="1"/>
    </xf>
    <xf numFmtId="0" fontId="6" fillId="0" borderId="0" xfId="0" applyFont="1" applyAlignment="1">
      <alignment vertical="top" wrapText="1"/>
    </xf>
    <xf numFmtId="0" fontId="7" fillId="2" borderId="0" xfId="0" applyFont="1" applyFill="1" applyAlignment="1">
      <alignment horizontal="center" vertical="center" wrapText="1"/>
    </xf>
    <xf numFmtId="0" fontId="7" fillId="2" borderId="0" xfId="0" applyFont="1" applyFill="1" applyAlignment="1">
      <alignment horizontal="left" vertical="center" wrapText="1"/>
    </xf>
    <xf numFmtId="0" fontId="6" fillId="0" borderId="0" xfId="0" applyFont="1" applyAlignment="1">
      <alignment vertical="top" wrapText="1"/>
    </xf>
    <xf numFmtId="0" fontId="5" fillId="0" borderId="0" xfId="0" applyFont="1" applyAlignment="1">
      <alignment horizontal="left" vertical="center" wrapText="1"/>
    </xf>
    <xf numFmtId="0" fontId="4" fillId="0" borderId="0" xfId="0" applyFont="1" applyAlignment="1">
      <alignment vertical="center" wrapText="1"/>
    </xf>
    <xf numFmtId="0" fontId="2"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vertical="top" wrapText="1"/>
    </xf>
    <xf numFmtId="0" fontId="2" fillId="0" borderId="0" xfId="0" applyFont="1" applyAlignment="1">
      <alignment horizontal="left" wrapText="1"/>
    </xf>
    <xf numFmtId="0" fontId="4" fillId="0" borderId="0" xfId="0" applyFont="1" applyAlignment="1">
      <alignment horizontal="center" vertical="center" wrapText="1"/>
    </xf>
    <xf numFmtId="0" fontId="7" fillId="2" borderId="0" xfId="0" applyFont="1" applyFill="1" applyAlignment="1">
      <alignment horizontal="left" wrapText="1"/>
    </xf>
    <xf numFmtId="0" fontId="7" fillId="2" borderId="0" xfId="0" applyFont="1" applyFill="1" applyAlignment="1">
      <alignment horizontal="center" vertical="center" wrapText="1"/>
    </xf>
    <xf numFmtId="0" fontId="7" fillId="2" borderId="0" xfId="0" applyFont="1" applyFill="1"/>
    <xf numFmtId="0" fontId="4"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4" fillId="0" borderId="0" xfId="0" applyFont="1" applyAlignment="1">
      <alignment vertical="center" wrapText="1"/>
    </xf>
    <xf numFmtId="0" fontId="6" fillId="0" borderId="0" xfId="0" applyFont="1" applyAlignment="1">
      <alignment vertical="top" wrapText="1"/>
    </xf>
    <xf numFmtId="0" fontId="9" fillId="0" borderId="0" xfId="0" applyFont="1" applyAlignment="1">
      <alignment vertical="center" wrapText="1"/>
    </xf>
    <xf numFmtId="0" fontId="2" fillId="0" borderId="0" xfId="0" applyFont="1" applyAlignment="1"/>
    <xf numFmtId="0" fontId="10" fillId="0" borderId="0" xfId="0" applyFont="1" applyAlignment="1">
      <alignment vertical="center" wrapText="1"/>
    </xf>
    <xf numFmtId="0" fontId="3" fillId="0" borderId="0" xfId="0" applyFont="1" applyAlignment="1">
      <alignment horizontal="left" vertical="top" wrapText="1"/>
    </xf>
    <xf numFmtId="4" fontId="2" fillId="0" borderId="0" xfId="0" applyNumberFormat="1" applyFont="1" applyAlignment="1">
      <alignment horizontal="left" vertical="center" wrapText="1"/>
    </xf>
    <xf numFmtId="0" fontId="2" fillId="0" borderId="0" xfId="0" applyFont="1" applyAlignment="1">
      <alignment horizontal="left" vertical="top"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5"/>
  <sheetViews>
    <sheetView topLeftCell="A103" workbookViewId="0">
      <selection activeCell="A105" sqref="A105"/>
    </sheetView>
  </sheetViews>
  <sheetFormatPr defaultColWidth="14.42578125" defaultRowHeight="15.75" customHeight="1"/>
  <cols>
    <col min="1" max="1" width="11.5703125" customWidth="1"/>
    <col min="2" max="2" width="18.85546875" customWidth="1"/>
    <col min="3" max="3" width="58.140625" customWidth="1"/>
    <col min="4" max="5" width="19" customWidth="1"/>
  </cols>
  <sheetData>
    <row r="1" spans="1:5" ht="137.25" customHeight="1">
      <c r="A1" s="2" t="s">
        <v>0</v>
      </c>
      <c r="B1" s="3" t="e">
        <f ca="1">image("https://ws-tcg.com/wordpress/wp-content/uploads/today_card/20201210_oz01.png")</f>
        <v>#NAME?</v>
      </c>
      <c r="C1" s="4" t="s">
        <v>1</v>
      </c>
      <c r="D1" s="1" t="e">
        <f ca="1">image("https://ws-tcg.com/wordpress/wp-content/uploads/KGL_21.png")</f>
        <v>#NAME?</v>
      </c>
      <c r="E1" s="5" t="s">
        <v>2</v>
      </c>
    </row>
    <row r="2" spans="1:5" ht="137.25" customHeight="1">
      <c r="A2" s="2" t="s">
        <v>3</v>
      </c>
      <c r="B2" s="3" t="e">
        <f ca="1">image("https://ws-tcg.com/wordpress/wp-content/uploads/today_card/20201127_nv03.png")</f>
        <v>#NAME?</v>
      </c>
      <c r="C2" s="35" t="s">
        <v>252</v>
      </c>
      <c r="D2" s="1" t="e">
        <f ca="1">image("https://ws-tcg.com/wordpress/wp-content/uploads/today_card/20201015_xn01.png")</f>
        <v>#NAME?</v>
      </c>
      <c r="E2" s="7" t="s">
        <v>2</v>
      </c>
    </row>
    <row r="3" spans="1:5" ht="137.25" customHeight="1">
      <c r="A3" s="2" t="s">
        <v>4</v>
      </c>
      <c r="B3" s="3" t="e">
        <f ca="1">image("https://ws-tcg.com/wordpress/wp-content/uploads/today_card/20201015_xn14.png")</f>
        <v>#NAME?</v>
      </c>
      <c r="C3" s="6" t="s">
        <v>5</v>
      </c>
      <c r="D3" s="1"/>
      <c r="E3" s="8"/>
    </row>
    <row r="4" spans="1:5" ht="137.25" customHeight="1">
      <c r="A4" s="2" t="s">
        <v>6</v>
      </c>
      <c r="B4" s="9" t="e">
        <f ca="1">image("https://ws-tcg.com/wordpress/wp-content/uploads/KGL_01.png")</f>
        <v>#NAME?</v>
      </c>
      <c r="C4" s="10" t="s">
        <v>7</v>
      </c>
      <c r="D4" s="1"/>
      <c r="E4" s="7"/>
    </row>
    <row r="5" spans="1:5" ht="137.25" customHeight="1">
      <c r="A5" s="2" t="s">
        <v>8</v>
      </c>
      <c r="B5" s="9" t="e">
        <f ca="1">image("https://ws-tcg.com/wordpress/wp-content/uploads/today_card/20201126_dn01.png")</f>
        <v>#NAME?</v>
      </c>
      <c r="C5" s="4" t="s">
        <v>9</v>
      </c>
      <c r="D5" s="1" t="e">
        <f ca="1">image("https://livedoor.blogimg.jp/freedomduo/imgs/4/7/47ebe2e9.png")</f>
        <v>#NAME?</v>
      </c>
      <c r="E5" s="5" t="s">
        <v>10</v>
      </c>
    </row>
    <row r="6" spans="1:5" ht="137.25" customHeight="1">
      <c r="A6" s="2" t="s">
        <v>11</v>
      </c>
      <c r="B6" s="3" t="e">
        <f ca="1">image("https://ws-tcg.com/wordpress/wp-content/uploads/today_card/20201210_oz02.png")</f>
        <v>#NAME?</v>
      </c>
      <c r="C6" s="4" t="s">
        <v>12</v>
      </c>
      <c r="D6" s="1" t="e">
        <f ca="1">image("https://ws-tcg.com/wordpress/wp-content/uploads/today_card/20201210_oz22.png")</f>
        <v>#NAME?</v>
      </c>
      <c r="E6" s="5" t="s">
        <v>10</v>
      </c>
    </row>
    <row r="7" spans="1:5" ht="137.25" customHeight="1">
      <c r="A7" s="2" t="s">
        <v>13</v>
      </c>
      <c r="B7" s="3" t="e">
        <f ca="1">image("https://ws-tcg.com/wordpress/wp-content/uploads/today_card/20201015_xn15.png")</f>
        <v>#NAME?</v>
      </c>
      <c r="C7" s="4" t="s">
        <v>14</v>
      </c>
      <c r="D7" s="1"/>
      <c r="E7" s="5"/>
    </row>
    <row r="8" spans="1:5" ht="137.25" customHeight="1">
      <c r="A8" s="2" t="s">
        <v>15</v>
      </c>
      <c r="B8" s="11" t="e">
        <f ca="1">image("https://ws-tcg.com/wordpress/wp-content/uploads/today_card/20201127_nv05.png")</f>
        <v>#NAME?</v>
      </c>
      <c r="C8" s="4" t="s">
        <v>16</v>
      </c>
      <c r="D8" s="12"/>
      <c r="E8" s="5"/>
    </row>
    <row r="9" spans="1:5" ht="137.25" customHeight="1">
      <c r="A9" s="2" t="s">
        <v>17</v>
      </c>
      <c r="B9" s="9" t="e">
        <f ca="1">image("https://ws-tcg.com/wordpress/wp-content/images/cardlist/k/kgl_s79/kgl_s79_009.png")</f>
        <v>#NAME?</v>
      </c>
      <c r="C9" s="13" t="s">
        <v>18</v>
      </c>
      <c r="D9" s="14"/>
      <c r="E9" s="5"/>
    </row>
    <row r="10" spans="1:5" ht="137.25" customHeight="1">
      <c r="A10" s="2" t="s">
        <v>19</v>
      </c>
      <c r="B10" s="3" t="e">
        <f ca="1">image("https://ws-tcg.com/wordpress/wp-content/uploads/today_card/20201203_ns02.png")</f>
        <v>#NAME?</v>
      </c>
      <c r="C10" s="13" t="s">
        <v>20</v>
      </c>
      <c r="D10" s="1"/>
      <c r="E10" s="5"/>
    </row>
    <row r="11" spans="1:5" ht="137.25" customHeight="1">
      <c r="A11" s="2" t="s">
        <v>21</v>
      </c>
      <c r="B11" s="9" t="e">
        <f ca="1">image("https://ws-tcg.com/wordpress/wp-content/images/cardlist/k/kgl_s79/kgl_s79_011.png")</f>
        <v>#NAME?</v>
      </c>
      <c r="C11" s="4" t="s">
        <v>22</v>
      </c>
      <c r="D11" s="1"/>
      <c r="E11" s="5"/>
    </row>
    <row r="12" spans="1:5" ht="137.25" customHeight="1">
      <c r="A12" s="2" t="s">
        <v>23</v>
      </c>
      <c r="B12" s="9" t="e">
        <f ca="1">image("https://ws-tcg.com/wordpress/wp-content/images/cardlist/k/kgl_s79/kgl_s79_012.png")</f>
        <v>#NAME?</v>
      </c>
      <c r="C12" s="4" t="s">
        <v>24</v>
      </c>
      <c r="D12" s="1"/>
      <c r="E12" s="5"/>
    </row>
    <row r="13" spans="1:5" ht="137.25" customHeight="1">
      <c r="A13" s="2" t="s">
        <v>25</v>
      </c>
      <c r="B13" s="9" t="e">
        <f ca="1">image("https://ws-tcg.com/wordpress/wp-content/uploads/today_card/20201125_hz02.png")</f>
        <v>#NAME?</v>
      </c>
      <c r="C13" s="4" t="s">
        <v>26</v>
      </c>
      <c r="D13" s="1"/>
      <c r="E13" s="5"/>
    </row>
    <row r="14" spans="1:5" ht="137.25" customHeight="1">
      <c r="A14" s="2" t="s">
        <v>27</v>
      </c>
      <c r="B14" s="3" t="e">
        <f ca="1">image("https://ws-tcg.com/wordpress/wp-content/images/cardlist/k/kgl_s79/kgl_s79_014.png")</f>
        <v>#NAME?</v>
      </c>
      <c r="C14" s="4" t="s">
        <v>28</v>
      </c>
      <c r="D14" s="14"/>
      <c r="E14" s="5"/>
    </row>
    <row r="15" spans="1:5" ht="137.25" customHeight="1">
      <c r="A15" s="2" t="s">
        <v>29</v>
      </c>
      <c r="B15" s="3" t="e">
        <f ca="1">image("https://ws-tcg.com/wordpress/wp-content/images/cardlist/k/kgl_s79/kgl_s79_015.png")</f>
        <v>#NAME?</v>
      </c>
      <c r="C15" s="13" t="s">
        <v>30</v>
      </c>
      <c r="D15" s="1"/>
      <c r="E15" s="5"/>
    </row>
    <row r="16" spans="1:5" ht="137.25" customHeight="1">
      <c r="A16" s="2" t="s">
        <v>31</v>
      </c>
      <c r="B16" s="9" t="e">
        <f ca="1">image("https://ws-tcg.com/wordpress/wp-content/uploads/today_card/20201207_bk01.png")</f>
        <v>#NAME?</v>
      </c>
      <c r="C16" s="13" t="s">
        <v>32</v>
      </c>
      <c r="D16" s="1"/>
      <c r="E16" s="5"/>
    </row>
    <row r="17" spans="1:5" ht="137.25" customHeight="1">
      <c r="A17" s="2" t="s">
        <v>33</v>
      </c>
      <c r="B17" s="9" t="e">
        <f ca="1">image("https://ws-tcg.com/wordpress/wp-content/uploads/today_card/20201215_oc08.png")</f>
        <v>#NAME?</v>
      </c>
      <c r="C17" s="13" t="s">
        <v>34</v>
      </c>
      <c r="D17" s="1"/>
      <c r="E17" s="15"/>
    </row>
    <row r="18" spans="1:5" ht="137.25" customHeight="1">
      <c r="A18" s="2" t="s">
        <v>35</v>
      </c>
      <c r="B18" s="3" t="e">
        <f ca="1">image("https://ws-tcg.com/wordpress/wp-content/uploads/today_card/20201127_nv06.png")</f>
        <v>#NAME?</v>
      </c>
      <c r="C18" s="13" t="s">
        <v>36</v>
      </c>
      <c r="D18" s="1" t="e">
        <f ca="1">image("https://ws-tcg.com/wordpress/wp-content/uploads/today_card/20201015_xn07.png")</f>
        <v>#NAME?</v>
      </c>
      <c r="E18" s="5" t="s">
        <v>37</v>
      </c>
    </row>
    <row r="19" spans="1:5" ht="137.25" customHeight="1">
      <c r="A19" s="2" t="s">
        <v>38</v>
      </c>
      <c r="B19" s="9" t="e">
        <f ca="1">image("https://ws-tcg.com/wordpress/wp-content/uploads/today_card/20201207_bk02.png")</f>
        <v>#NAME?</v>
      </c>
      <c r="C19" s="13" t="s">
        <v>39</v>
      </c>
      <c r="D19" s="16"/>
      <c r="E19" s="15"/>
    </row>
    <row r="20" spans="1:5" ht="137.25" customHeight="1">
      <c r="A20" s="2" t="s">
        <v>40</v>
      </c>
      <c r="B20" s="9" t="e">
        <f ca="1">image("https://ws-tcg.com/wordpress/wp-content/uploads/today_card/20201203_ns03.png")</f>
        <v>#NAME?</v>
      </c>
      <c r="C20" s="13" t="s">
        <v>41</v>
      </c>
      <c r="D20" s="1"/>
      <c r="E20" s="15"/>
    </row>
    <row r="21" spans="1:5" ht="137.25" customHeight="1">
      <c r="A21" s="2" t="s">
        <v>42</v>
      </c>
      <c r="B21" s="3" t="e">
        <f ca="1">image("https://i.imgur.com/68EDjrB.png?1")</f>
        <v>#NAME?</v>
      </c>
      <c r="C21" s="13" t="s">
        <v>43</v>
      </c>
      <c r="D21" s="17" t="e">
        <f ca="1">image("https://i.imgur.com/0v581I4.png?1")</f>
        <v>#NAME?</v>
      </c>
      <c r="E21" s="5" t="s">
        <v>44</v>
      </c>
    </row>
    <row r="22" spans="1:5" ht="137.25" customHeight="1">
      <c r="A22" s="2" t="s">
        <v>45</v>
      </c>
      <c r="B22" s="9" t="e">
        <f ca="1">image("https://i.imgur.com/BMApUXi.png?1")</f>
        <v>#NAME?</v>
      </c>
      <c r="C22" s="13" t="s">
        <v>46</v>
      </c>
      <c r="D22" s="1" t="e">
        <f ca="1">image("https://i.imgur.com/UjtCMdT.png")</f>
        <v>#NAME?</v>
      </c>
      <c r="E22" s="5" t="s">
        <v>47</v>
      </c>
    </row>
    <row r="23" spans="1:5" ht="137.25" customHeight="1">
      <c r="A23" s="2" t="s">
        <v>48</v>
      </c>
      <c r="B23" s="9" t="e">
        <f ca="1">image("https://i.imgur.com/kVETpwh.png?1")</f>
        <v>#NAME?</v>
      </c>
      <c r="C23" s="13" t="s">
        <v>49</v>
      </c>
      <c r="D23" s="1" t="e">
        <f ca="1">image("https://i.imgur.com/uX1elnQ.png")</f>
        <v>#NAME?</v>
      </c>
      <c r="E23" s="5" t="s">
        <v>47</v>
      </c>
    </row>
    <row r="24" spans="1:5" ht="137.25" customHeight="1">
      <c r="A24" s="2" t="s">
        <v>50</v>
      </c>
      <c r="B24" s="3" t="e">
        <f ca="1">image("https://ws-tcg.com/wordpress/wp-content/uploads/today_card/20201125_hz03.png")</f>
        <v>#NAME?</v>
      </c>
      <c r="C24" s="18" t="s">
        <v>51</v>
      </c>
      <c r="D24" s="19" t="e">
        <f ca="1">image("https://ws-tcg.com/wordpress/wp-content/uploads/today_card/20201015_xn02.png")</f>
        <v>#NAME?</v>
      </c>
      <c r="E24" s="5" t="s">
        <v>2</v>
      </c>
    </row>
    <row r="25" spans="1:5" ht="137.25" customHeight="1">
      <c r="A25" s="2" t="s">
        <v>52</v>
      </c>
      <c r="B25" s="9" t="e">
        <f ca="1">image("https://ws-tcg.com/wordpress/wp-content/uploads/today_card/20201127_nv08.png")</f>
        <v>#NAME?</v>
      </c>
      <c r="C25" s="13" t="s">
        <v>53</v>
      </c>
      <c r="D25" s="19" t="e">
        <f ca="1">image("https://ws-tcg.com/wordpress/wp-content/uploads/today_card/20201127_nv26.png")</f>
        <v>#NAME?</v>
      </c>
      <c r="E25" s="5" t="s">
        <v>10</v>
      </c>
    </row>
    <row r="26" spans="1:5" ht="137.25" customHeight="1">
      <c r="A26" s="2" t="s">
        <v>54</v>
      </c>
      <c r="B26" s="20" t="e">
        <f ca="1">image("https://ws-tcg.com/wordpress/wp-content/uploads/today_card/20201119_kl05.png")</f>
        <v>#NAME?</v>
      </c>
      <c r="C26" s="13" t="s">
        <v>55</v>
      </c>
      <c r="D26" s="21" t="e">
        <f ca="1">image("https://ws-tcg.com/wordpress/wp-content/uploads/KGL_22.png")</f>
        <v>#NAME?</v>
      </c>
      <c r="E26" s="5" t="s">
        <v>2</v>
      </c>
    </row>
    <row r="27" spans="1:5" ht="137.25" customHeight="1">
      <c r="A27" s="2" t="s">
        <v>56</v>
      </c>
      <c r="B27" s="3" t="e">
        <f ca="1">image("https://ws-tcg.com/wordpress/wp-content/uploads/today_card/20201201_sj01.png")</f>
        <v>#NAME?</v>
      </c>
      <c r="C27" s="13" t="s">
        <v>57</v>
      </c>
      <c r="D27" s="1"/>
      <c r="E27" s="5"/>
    </row>
    <row r="28" spans="1:5" ht="137.25" customHeight="1">
      <c r="A28" s="2" t="s">
        <v>58</v>
      </c>
      <c r="B28" s="9" t="e">
        <f ca="1">image("https://ws-tcg.com/wordpress/wp-content/uploads/today_card/20201201_sj02.png")</f>
        <v>#NAME?</v>
      </c>
      <c r="C28" s="13" t="s">
        <v>59</v>
      </c>
      <c r="D28" s="21" t="e">
        <f ca="1">image("https://livedoor.blogimg.jp/freedomduo/imgs/0/f/0fc58057.png")</f>
        <v>#NAME?</v>
      </c>
      <c r="E28" s="5" t="s">
        <v>10</v>
      </c>
    </row>
    <row r="29" spans="1:5" ht="137.25" customHeight="1">
      <c r="A29" s="2" t="s">
        <v>60</v>
      </c>
      <c r="B29" s="3" t="e">
        <f ca="1">image("https://ws-tcg.com/wordpress/wp-content/uploads/KGL_02.png")</f>
        <v>#NAME?</v>
      </c>
      <c r="C29" s="13" t="s">
        <v>61</v>
      </c>
      <c r="D29" s="1"/>
      <c r="E29" s="5"/>
    </row>
    <row r="30" spans="1:5" ht="137.25" customHeight="1">
      <c r="A30" s="2" t="s">
        <v>62</v>
      </c>
      <c r="B30" s="9" t="e">
        <f ca="1">image("https://ws-tcg.com/wordpress/wp-content/uploads/today_card/20201125_hz04.png")</f>
        <v>#NAME?</v>
      </c>
      <c r="C30" s="6" t="s">
        <v>63</v>
      </c>
      <c r="D30" s="1" t="e">
        <f ca="1">image("https://ws-tcg.com/wordpress/wp-content/uploads/today_card/20201125_hz22.png")</f>
        <v>#NAME?</v>
      </c>
      <c r="E30" s="5" t="s">
        <v>10</v>
      </c>
    </row>
    <row r="31" spans="1:5" ht="137.25" customHeight="1">
      <c r="A31" s="2" t="s">
        <v>64</v>
      </c>
      <c r="B31" s="9" t="e">
        <f ca="1">image("https://ws-tcg.com/wordpress/wp-content/uploads/today_card/20201209_up01.png")</f>
        <v>#NAME?</v>
      </c>
      <c r="C31" s="10" t="s">
        <v>65</v>
      </c>
      <c r="D31" s="1"/>
      <c r="E31" s="5"/>
    </row>
    <row r="32" spans="1:5" ht="137.25" customHeight="1">
      <c r="A32" s="2" t="s">
        <v>66</v>
      </c>
      <c r="B32" s="9" t="e">
        <f ca="1">image("https://ws-tcg.com/wordpress/wp-content/uploads/today_card/20201126_dn02.png")</f>
        <v>#NAME?</v>
      </c>
      <c r="C32" s="4" t="s">
        <v>67</v>
      </c>
      <c r="D32" s="1" t="e">
        <f ca="1">image("https://livedoor.blogimg.jp/freedomduo/imgs/c/5/c56d82e6.png")</f>
        <v>#NAME?</v>
      </c>
      <c r="E32" s="5" t="s">
        <v>10</v>
      </c>
    </row>
    <row r="33" spans="1:5" ht="137.25" customHeight="1">
      <c r="A33" s="2" t="s">
        <v>68</v>
      </c>
      <c r="B33" s="3" t="e">
        <f ca="1">image("https://ws-tcg.com/wordpress/wp-content/uploads/today_card/20201216_xw10.png")</f>
        <v>#NAME?</v>
      </c>
      <c r="C33" s="6" t="s">
        <v>69</v>
      </c>
      <c r="D33" s="1"/>
      <c r="E33" s="5"/>
    </row>
    <row r="34" spans="1:5" ht="137.25" customHeight="1">
      <c r="A34" s="2" t="s">
        <v>70</v>
      </c>
      <c r="B34" s="3" t="e">
        <f ca="1">image("https://ws-tcg.com/wordpress/wp-content/uploads/today_card/20201216_xw11.png")</f>
        <v>#NAME?</v>
      </c>
      <c r="C34" s="6" t="s">
        <v>71</v>
      </c>
      <c r="D34" s="1"/>
      <c r="E34" s="5"/>
    </row>
    <row r="35" spans="1:5" ht="137.25" customHeight="1">
      <c r="A35" s="2" t="s">
        <v>72</v>
      </c>
      <c r="B35" s="3" t="e">
        <f ca="1">image("https://ws-tcg.com/wordpress/wp-content/uploads/today_card/20201201_sj03.png")</f>
        <v>#NAME?</v>
      </c>
      <c r="C35" s="4" t="s">
        <v>73</v>
      </c>
      <c r="D35" s="1"/>
      <c r="E35" s="5"/>
    </row>
    <row r="36" spans="1:5" ht="137.25" customHeight="1">
      <c r="A36" s="2" t="s">
        <v>74</v>
      </c>
      <c r="B36" s="9" t="e">
        <f ca="1">image("https://ws-tcg.com/wordpress/wp-content/uploads/today_card/20201216_xw12.png")</f>
        <v>#NAME?</v>
      </c>
      <c r="C36" s="4" t="s">
        <v>75</v>
      </c>
      <c r="D36" s="1"/>
      <c r="E36" s="5"/>
    </row>
    <row r="37" spans="1:5" ht="137.25" customHeight="1">
      <c r="A37" s="2" t="s">
        <v>76</v>
      </c>
      <c r="B37" s="9" t="e">
        <f ca="1">image("https://ws-tcg.com/wordpress/wp-content/uploads/today_card/20201215_oc10.png")</f>
        <v>#NAME?</v>
      </c>
      <c r="C37" s="4" t="s">
        <v>77</v>
      </c>
      <c r="D37" s="1"/>
      <c r="E37" s="15"/>
    </row>
    <row r="38" spans="1:5" ht="137.25" customHeight="1">
      <c r="A38" s="2" t="s">
        <v>78</v>
      </c>
      <c r="B38" s="9" t="e">
        <f ca="1">image("https://ws-tcg.com/wordpress/wp-content/uploads/today_card/20201203_ns04.png")</f>
        <v>#NAME?</v>
      </c>
      <c r="C38" s="4" t="s">
        <v>79</v>
      </c>
      <c r="D38" s="1"/>
      <c r="E38" s="15"/>
    </row>
    <row r="39" spans="1:5" ht="137.25" customHeight="1">
      <c r="A39" s="2" t="s">
        <v>80</v>
      </c>
      <c r="B39" s="9" t="e">
        <f ca="1">image("https://ws-tcg.com/wordpress/wp-content/images/cardlist/k/kgl_s79/kgl_s79_039.png")</f>
        <v>#NAME?</v>
      </c>
      <c r="C39" s="4" t="s">
        <v>81</v>
      </c>
      <c r="D39" s="1"/>
      <c r="E39" s="15"/>
    </row>
    <row r="40" spans="1:5" ht="137.25" customHeight="1">
      <c r="A40" s="2" t="s">
        <v>82</v>
      </c>
      <c r="B40" s="9" t="e">
        <f ca="1">image("https://ws-tcg.com/wordpress/wp-content/uploads/today_card/20201119_kl06.png")</f>
        <v>#NAME?</v>
      </c>
      <c r="C40" s="13" t="s">
        <v>83</v>
      </c>
      <c r="D40" s="14"/>
      <c r="E40" s="5"/>
    </row>
    <row r="41" spans="1:5" ht="137.25" customHeight="1">
      <c r="A41" s="2" t="s">
        <v>84</v>
      </c>
      <c r="B41" s="9" t="e">
        <f ca="1">image("https://ws-tcg.com/wordpress/wp-content/uploads/today_card/20201201_sj04.png")</f>
        <v>#NAME?</v>
      </c>
      <c r="C41" s="10" t="s">
        <v>85</v>
      </c>
      <c r="D41" s="1"/>
      <c r="E41" s="5"/>
    </row>
    <row r="42" spans="1:5" ht="137.25" customHeight="1">
      <c r="A42" s="2" t="s">
        <v>86</v>
      </c>
      <c r="B42" s="22" t="e">
        <f ca="1">image("https://ws-tcg.com/wordpress/wp-content/uploads/today_card/20201209_up02.png")</f>
        <v>#NAME?</v>
      </c>
      <c r="C42" s="13" t="s">
        <v>87</v>
      </c>
      <c r="D42" s="1"/>
      <c r="E42" s="5"/>
    </row>
    <row r="43" spans="1:5" ht="137.25" customHeight="1">
      <c r="A43" s="2" t="s">
        <v>88</v>
      </c>
      <c r="B43" s="9" t="e">
        <f ca="1">image("https://ws-tcg.com/wordpress/wp-content/uploads/today_card/20201215_oc11.png")</f>
        <v>#NAME?</v>
      </c>
      <c r="C43" s="10" t="s">
        <v>89</v>
      </c>
      <c r="D43" s="1"/>
      <c r="E43" s="15"/>
    </row>
    <row r="44" spans="1:5" ht="137.25" customHeight="1">
      <c r="A44" s="2" t="s">
        <v>90</v>
      </c>
      <c r="B44" s="3" t="e">
        <f ca="1">image("https://ws-tcg.com/wordpress/wp-content/uploads/today_card/20201207_bk03.png")</f>
        <v>#NAME?</v>
      </c>
      <c r="C44" s="13" t="s">
        <v>91</v>
      </c>
      <c r="D44" s="1" t="e">
        <f ca="1">image("https://ws-tcg.com/wordpress/wp-content/uploads/today_card/20201015_xn09.png")</f>
        <v>#NAME?</v>
      </c>
      <c r="E44" s="5" t="s">
        <v>37</v>
      </c>
    </row>
    <row r="45" spans="1:5" ht="137.25" customHeight="1">
      <c r="A45" s="2" t="s">
        <v>92</v>
      </c>
      <c r="B45" s="9" t="e">
        <f ca="1">image("https://ws-tcg.com/wordpress/wp-content/uploads/today_card/20201201_sj05.png")</f>
        <v>#NAME?</v>
      </c>
      <c r="C45" s="13" t="s">
        <v>93</v>
      </c>
      <c r="D45" s="1"/>
      <c r="E45" s="15"/>
    </row>
    <row r="46" spans="1:5" ht="137.25" customHeight="1">
      <c r="A46" s="2" t="s">
        <v>94</v>
      </c>
      <c r="B46" s="9" t="e">
        <f ca="1">image("https://i.imgur.com/HbZ9qDB.png?1")</f>
        <v>#NAME?</v>
      </c>
      <c r="C46" s="13" t="s">
        <v>95</v>
      </c>
      <c r="D46" s="1" t="e">
        <f ca="1">image("https://i.imgur.com/xHQZyfb.png")</f>
        <v>#NAME?</v>
      </c>
      <c r="E46" s="5" t="s">
        <v>47</v>
      </c>
    </row>
    <row r="47" spans="1:5" ht="137.25" customHeight="1">
      <c r="A47" s="2" t="s">
        <v>96</v>
      </c>
      <c r="B47" s="9" t="e">
        <f ca="1">image("https://i.imgur.com/itvAHcc.png")</f>
        <v>#NAME?</v>
      </c>
      <c r="C47" s="13" t="s">
        <v>97</v>
      </c>
      <c r="D47" s="1" t="e">
        <f ca="1">image("https://i.imgur.com/e53BqBa.png?1")</f>
        <v>#NAME?</v>
      </c>
      <c r="E47" s="5" t="s">
        <v>47</v>
      </c>
    </row>
    <row r="48" spans="1:5" ht="137.25" customHeight="1">
      <c r="A48" s="2" t="s">
        <v>98</v>
      </c>
      <c r="B48" s="9" t="e">
        <f ca="1">image("https://i.imgur.com/XF9vC63.png?1")</f>
        <v>#NAME?</v>
      </c>
      <c r="C48" s="13" t="s">
        <v>97</v>
      </c>
      <c r="D48" s="1" t="e">
        <f ca="1">image("https://i.imgur.com/3RnkY1D.png")</f>
        <v>#NAME?</v>
      </c>
      <c r="E48" s="5" t="s">
        <v>47</v>
      </c>
    </row>
    <row r="49" spans="1:5" ht="137.25" customHeight="1">
      <c r="A49" s="2" t="s">
        <v>99</v>
      </c>
      <c r="B49" s="3" t="e">
        <f ca="1">image("https://ws-tcg.com/wordpress/wp-content/uploads/KGL_03.png")</f>
        <v>#NAME?</v>
      </c>
      <c r="C49" s="10" t="s">
        <v>100</v>
      </c>
      <c r="D49" s="1" t="e">
        <f ca="1">image("https://ws-tcg.com/wordpress/wp-content/uploads/today_card/20201211_pd21.png")</f>
        <v>#NAME?</v>
      </c>
      <c r="E49" s="5" t="s">
        <v>10</v>
      </c>
    </row>
    <row r="50" spans="1:5" ht="137.25" customHeight="1">
      <c r="A50" s="2" t="s">
        <v>101</v>
      </c>
      <c r="B50" s="3" t="e">
        <f ca="1">image("https://ws-tcg.com/wordpress/wp-content/uploads/today_card/20201120_sm03.png")</f>
        <v>#NAME?</v>
      </c>
      <c r="C50" s="13" t="s">
        <v>102</v>
      </c>
      <c r="D50" s="23" t="e">
        <f ca="1">image("https://ws-tcg.com/wordpress/wp-content/uploads/today_card/20201015_xn03.png")</f>
        <v>#NAME?</v>
      </c>
      <c r="E50" s="5" t="s">
        <v>2</v>
      </c>
    </row>
    <row r="51" spans="1:5" ht="137.25" customHeight="1">
      <c r="A51" s="2" t="s">
        <v>103</v>
      </c>
      <c r="B51" s="3" t="e">
        <f ca="1">image("https://ws-tcg.com/wordpress/wp-content/images/cardlist/k/kgl_s79/kgl_s79_051.png")</f>
        <v>#NAME?</v>
      </c>
      <c r="C51" s="13" t="s">
        <v>104</v>
      </c>
      <c r="D51" s="1"/>
      <c r="E51" s="5"/>
    </row>
    <row r="52" spans="1:5" ht="137.25" customHeight="1">
      <c r="A52" s="2" t="s">
        <v>105</v>
      </c>
      <c r="B52" s="3" t="e">
        <f ca="1">image("https://ws-tcg.com/wordpress/wp-content/uploads/today_card/20201204_kf01.png")</f>
        <v>#NAME?</v>
      </c>
      <c r="C52" s="13" t="s">
        <v>106</v>
      </c>
      <c r="D52" s="1"/>
      <c r="E52" s="5"/>
    </row>
    <row r="53" spans="1:5" ht="137.25" customHeight="1">
      <c r="A53" s="2" t="s">
        <v>107</v>
      </c>
      <c r="B53" s="3" t="e">
        <f ca="1">image("https://ws-tcg.com/wordpress/wp-content/uploads/KGL_05.png")</f>
        <v>#NAME?</v>
      </c>
      <c r="C53" s="13" t="s">
        <v>108</v>
      </c>
      <c r="D53" s="14" t="e">
        <f ca="1">image("https://ws-tcg.com/wordpress/wp-content/uploads/today_card/20201211_pd22.png")</f>
        <v>#NAME?</v>
      </c>
      <c r="E53" s="5" t="s">
        <v>10</v>
      </c>
    </row>
    <row r="54" spans="1:5" ht="137.25" customHeight="1">
      <c r="A54" s="2" t="s">
        <v>109</v>
      </c>
      <c r="B54" s="9" t="e">
        <f ca="1">image("https://ws-tcg.com/wordpress/wp-content/uploads/today_card/20201015_xn16.png")</f>
        <v>#NAME?</v>
      </c>
      <c r="C54" s="24" t="s">
        <v>110</v>
      </c>
      <c r="D54" s="14"/>
      <c r="E54" s="5"/>
    </row>
    <row r="55" spans="1:5" ht="137.25" customHeight="1">
      <c r="A55" s="2" t="s">
        <v>111</v>
      </c>
      <c r="B55" s="9" t="e">
        <f ca="1">image("https://ws-tcg.com/wordpress/wp-content/uploads/today_card/20201126_dn03.png")</f>
        <v>#NAME?</v>
      </c>
      <c r="C55" s="10" t="s">
        <v>112</v>
      </c>
      <c r="D55" s="1" t="e">
        <f ca="1">image("https://livedoor.blogimg.jp/freedomduo/imgs/e/3/e384f001.png")</f>
        <v>#NAME?</v>
      </c>
      <c r="E55" s="5" t="s">
        <v>10</v>
      </c>
    </row>
    <row r="56" spans="1:5" ht="137.25" customHeight="1">
      <c r="A56" s="2" t="s">
        <v>113</v>
      </c>
      <c r="B56" s="3" t="e">
        <f ca="1">image("https://ws-tcg.com/wordpress/wp-content/images/cardlist/k/kgl_s79/kgl_s79_056.png")</f>
        <v>#NAME?</v>
      </c>
      <c r="C56" s="13" t="s">
        <v>114</v>
      </c>
      <c r="D56" s="1"/>
      <c r="E56" s="5"/>
    </row>
    <row r="57" spans="1:5" ht="137.25" customHeight="1">
      <c r="A57" s="2" t="s">
        <v>115</v>
      </c>
      <c r="B57" s="9" t="e">
        <f ca="1">image("https://ws-tcg.com/wordpress/wp-content/uploads/today_card/20201015_xn17.png")</f>
        <v>#NAME?</v>
      </c>
      <c r="C57" s="4" t="s">
        <v>116</v>
      </c>
      <c r="D57" s="1"/>
      <c r="E57" s="5"/>
    </row>
    <row r="58" spans="1:5" ht="137.25" customHeight="1">
      <c r="A58" s="2" t="s">
        <v>117</v>
      </c>
      <c r="B58" s="3" t="e">
        <f ca="1">image("https://ws-tcg.com/wordpress/wp-content/uploads/today_card/20201211_pd03.png")</f>
        <v>#NAME?</v>
      </c>
      <c r="C58" s="4" t="s">
        <v>118</v>
      </c>
      <c r="D58" s="1"/>
      <c r="E58" s="5"/>
    </row>
    <row r="59" spans="1:5" ht="137.25" customHeight="1">
      <c r="A59" s="2" t="s">
        <v>119</v>
      </c>
      <c r="B59" s="3" t="e">
        <f ca="1">image("https://ws-tcg.com/wordpress/wp-content/uploads/today_card/20201015_xn18.png")</f>
        <v>#NAME?</v>
      </c>
      <c r="C59" s="4" t="s">
        <v>120</v>
      </c>
      <c r="D59" s="1"/>
      <c r="E59" s="5"/>
    </row>
    <row r="60" spans="1:5" ht="137.25" customHeight="1">
      <c r="A60" s="2" t="s">
        <v>121</v>
      </c>
      <c r="B60" s="9" t="e">
        <f ca="1">image("https://ws-tcg.com/wordpress/wp-content/images/cardlist/k/kgl_s79/kgl_s79_060.png")</f>
        <v>#NAME?</v>
      </c>
      <c r="C60" s="4" t="s">
        <v>122</v>
      </c>
      <c r="D60" s="14"/>
      <c r="E60" s="5"/>
    </row>
    <row r="61" spans="1:5" ht="137.25" customHeight="1">
      <c r="A61" s="2" t="s">
        <v>123</v>
      </c>
      <c r="B61" s="9" t="e">
        <f ca="1">image("https://ws-tcg.com/wordpress/wp-content/uploads/today_card/20201202_mf02.png")</f>
        <v>#NAME?</v>
      </c>
      <c r="C61" s="4" t="s">
        <v>124</v>
      </c>
      <c r="D61" s="1"/>
      <c r="E61" s="15"/>
    </row>
    <row r="62" spans="1:5" ht="137.25" customHeight="1">
      <c r="A62" s="2" t="s">
        <v>125</v>
      </c>
      <c r="B62" s="9" t="e">
        <f ca="1">image("https://ws-tcg.com/wordpress/wp-content/uploads/today_card/20201209_up04.png")</f>
        <v>#NAME?</v>
      </c>
      <c r="C62" s="4" t="s">
        <v>126</v>
      </c>
      <c r="D62" s="19"/>
    </row>
    <row r="63" spans="1:5" ht="137.25" customHeight="1">
      <c r="A63" s="2" t="s">
        <v>127</v>
      </c>
      <c r="B63" s="9" t="e">
        <f ca="1">image("https://ws-tcg.com/wordpress/wp-content/uploads/today_card/20201119_kl07.png")</f>
        <v>#NAME?</v>
      </c>
      <c r="C63" s="10" t="s">
        <v>128</v>
      </c>
      <c r="D63" s="19"/>
      <c r="E63" s="5"/>
    </row>
    <row r="64" spans="1:5" ht="137.25" customHeight="1">
      <c r="A64" s="2" t="s">
        <v>129</v>
      </c>
      <c r="B64" s="9" t="e">
        <f ca="1">image("https://ws-tcg.com/wordpress/wp-content/uploads/today_card/20201202_mf03.png")</f>
        <v>#NAME?</v>
      </c>
      <c r="C64" s="4" t="s">
        <v>130</v>
      </c>
      <c r="D64" s="1"/>
      <c r="E64" s="5"/>
    </row>
    <row r="65" spans="1:5" ht="137.25" customHeight="1">
      <c r="A65" s="2" t="s">
        <v>131</v>
      </c>
      <c r="B65" s="9" t="e">
        <f ca="1">image("https://ws-tcg.com/wordpress/wp-content/uploads/today_card/20201119_kl08.png")</f>
        <v>#NAME?</v>
      </c>
      <c r="C65" s="25" t="s">
        <v>132</v>
      </c>
      <c r="D65" s="1"/>
      <c r="E65" s="5"/>
    </row>
    <row r="66" spans="1:5" ht="137.25" customHeight="1">
      <c r="A66" s="2" t="s">
        <v>133</v>
      </c>
      <c r="B66" s="9" t="e">
        <f ca="1">image("https://ws-tcg.com/wordpress/wp-content/images/cardlist/k/kgl_s79/kgl_s79_066.png")</f>
        <v>#NAME?</v>
      </c>
      <c r="C66" s="4" t="s">
        <v>134</v>
      </c>
      <c r="D66" s="1"/>
      <c r="E66" s="15"/>
    </row>
    <row r="67" spans="1:5" ht="137.25" customHeight="1">
      <c r="A67" s="2" t="s">
        <v>135</v>
      </c>
      <c r="B67" s="3" t="e">
        <f ca="1">image("https://ws-tcg.com/wordpress/wp-content/uploads/today_card/20201214_md01.png")</f>
        <v>#NAME?</v>
      </c>
      <c r="C67" s="25" t="s">
        <v>136</v>
      </c>
      <c r="D67" s="1"/>
      <c r="E67" s="5"/>
    </row>
    <row r="68" spans="1:5" ht="137.25" customHeight="1">
      <c r="A68" s="2" t="s">
        <v>137</v>
      </c>
      <c r="B68" s="9" t="e">
        <f ca="1">image("https://ws-tcg.com/wordpress/wp-content/uploads/today_card/20201120_sm05.png")</f>
        <v>#NAME?</v>
      </c>
      <c r="C68" s="26" t="s">
        <v>138</v>
      </c>
      <c r="D68" s="1" t="e">
        <f ca="1">image("https://ws-tcg.com/wordpress/wp-content/uploads/today_card/20201015_xn10.png")</f>
        <v>#NAME?</v>
      </c>
      <c r="E68" s="27" t="s">
        <v>139</v>
      </c>
    </row>
    <row r="69" spans="1:5" ht="137.25" customHeight="1">
      <c r="A69" s="2" t="s">
        <v>140</v>
      </c>
      <c r="B69" s="9" t="e">
        <f ca="1">image("https://ws-tcg.com/wordpress/wp-content/uploads/today_card/20201210_oz04.png")</f>
        <v>#NAME?</v>
      </c>
      <c r="C69" s="28" t="s">
        <v>141</v>
      </c>
      <c r="D69" s="1"/>
      <c r="E69" s="15"/>
    </row>
    <row r="70" spans="1:5" ht="137.25" customHeight="1">
      <c r="A70" s="2" t="s">
        <v>142</v>
      </c>
      <c r="B70" s="9" t="e">
        <f ca="1">image("https://i.imgur.com/PonvaJh.png?1")</f>
        <v>#NAME?</v>
      </c>
      <c r="C70" s="13" t="s">
        <v>143</v>
      </c>
      <c r="D70" s="1" t="e">
        <f ca="1">image("https://i.imgur.com/sILJ9Kz.png")</f>
        <v>#NAME?</v>
      </c>
      <c r="E70" s="29" t="s">
        <v>144</v>
      </c>
    </row>
    <row r="71" spans="1:5" ht="137.25" customHeight="1">
      <c r="A71" s="2" t="s">
        <v>145</v>
      </c>
      <c r="B71" s="3" t="e">
        <f ca="1">image("https://i.imgur.com/hXIkmiD.png?1")</f>
        <v>#NAME?</v>
      </c>
      <c r="C71" s="13" t="s">
        <v>146</v>
      </c>
      <c r="D71" s="1" t="e">
        <f ca="1">image("https://i.imgur.com/TSLWXTT.png?1")</f>
        <v>#NAME?</v>
      </c>
      <c r="E71" s="5" t="s">
        <v>139</v>
      </c>
    </row>
    <row r="72" spans="1:5" ht="137.25" customHeight="1">
      <c r="A72" s="2" t="s">
        <v>147</v>
      </c>
      <c r="B72" s="9" t="e">
        <f ca="1">image("https://i.imgur.com/GFVoPIY.png")</f>
        <v>#NAME?</v>
      </c>
      <c r="C72" s="13" t="s">
        <v>148</v>
      </c>
      <c r="D72" s="19" t="e">
        <f ca="1">image("https://i.imgur.com/8uc4nMb.png?1")</f>
        <v>#NAME?</v>
      </c>
      <c r="E72" s="30" t="s">
        <v>47</v>
      </c>
    </row>
    <row r="73" spans="1:5" ht="137.25" customHeight="1">
      <c r="A73" s="2" t="s">
        <v>149</v>
      </c>
      <c r="B73" s="3" t="e">
        <f ca="1">image("https://ws-tcg.com/wordpress/wp-content/uploads/today_card/20201204_kf02.png")</f>
        <v>#NAME?</v>
      </c>
      <c r="C73" s="10" t="s">
        <v>150</v>
      </c>
      <c r="D73" s="1" t="e">
        <f ca="1">image("https://ws-tcg.com/wordpress/wp-content/uploads/KGL_23.png")</f>
        <v>#NAME?</v>
      </c>
      <c r="E73" s="5" t="s">
        <v>2</v>
      </c>
    </row>
    <row r="74" spans="1:5" ht="137.25" customHeight="1">
      <c r="A74" s="2" t="s">
        <v>151</v>
      </c>
      <c r="B74" s="3" t="e">
        <f ca="1">image("https://ws-tcg.com/wordpress/wp-content/uploads/today_card/20201015_xn19.png")</f>
        <v>#NAME?</v>
      </c>
      <c r="C74" s="18" t="s">
        <v>152</v>
      </c>
      <c r="D74" s="1" t="e">
        <f ca="1">image("https://ws-tcg.com/wordpress/wp-content/uploads/today_card/20201130_ke21.png")</f>
        <v>#NAME?</v>
      </c>
      <c r="E74" s="27" t="s">
        <v>10</v>
      </c>
    </row>
    <row r="75" spans="1:5" ht="137.25" customHeight="1">
      <c r="A75" s="2" t="s">
        <v>153</v>
      </c>
      <c r="B75" s="3" t="e">
        <f ca="1">image("https://ws-tcg.com/wordpress/wp-content/uploads/today_card/20201124_mr03.png")</f>
        <v>#NAME?</v>
      </c>
      <c r="C75" s="18" t="s">
        <v>154</v>
      </c>
      <c r="D75" s="1" t="e">
        <f ca="1">image("https://ws-tcg.com/wordpress/wp-content/uploads/today_card/20201015_xn04.png")</f>
        <v>#NAME?</v>
      </c>
      <c r="E75" s="5" t="s">
        <v>2</v>
      </c>
    </row>
    <row r="76" spans="1:5" ht="137.25" customHeight="1">
      <c r="A76" s="2" t="s">
        <v>155</v>
      </c>
      <c r="B76" s="3" t="e">
        <f ca="1">image("https://ws-tcg.com/wordpress/wp-content/uploads/today_card/20201130_ke02.png")</f>
        <v>#NAME?</v>
      </c>
      <c r="C76" s="13" t="s">
        <v>156</v>
      </c>
      <c r="D76" s="1" t="e">
        <f ca="1">image("https://ws-tcg.com/wordpress/wp-content/uploads/today_card/20201130_ke22.png")</f>
        <v>#NAME?</v>
      </c>
      <c r="E76" s="5" t="s">
        <v>10</v>
      </c>
    </row>
    <row r="77" spans="1:5" ht="137.25" customHeight="1">
      <c r="A77" s="2" t="s">
        <v>157</v>
      </c>
      <c r="B77" s="9" t="e">
        <f ca="1">image("https://ws-tcg.com/wordpress/wp-content/uploads/today_card/20201015_xn20.png")</f>
        <v>#NAME?</v>
      </c>
      <c r="C77" s="13" t="s">
        <v>158</v>
      </c>
      <c r="D77" s="1" t="e">
        <f ca="1">image("https://ws-tcg.com/wordpress/wp-content/uploads/today_card/20201202_mf21.png")</f>
        <v>#NAME?</v>
      </c>
      <c r="E77" s="5" t="s">
        <v>10</v>
      </c>
    </row>
    <row r="78" spans="1:5" ht="137.25" customHeight="1">
      <c r="A78" s="2" t="s">
        <v>159</v>
      </c>
      <c r="B78" s="3" t="e">
        <f ca="1">image("https://ws-tcg.com/wordpress/wp-content/uploads/KGL_04.png")</f>
        <v>#NAME?</v>
      </c>
      <c r="C78" s="13" t="s">
        <v>160</v>
      </c>
      <c r="D78" s="1"/>
      <c r="E78" s="5"/>
    </row>
    <row r="79" spans="1:5" ht="137.25" customHeight="1">
      <c r="A79" s="2" t="s">
        <v>161</v>
      </c>
      <c r="B79" s="3" t="e">
        <f ca="1">image("https://ws-tcg.com/wordpress/wp-content/uploads/today_card/20201214_md02.png")</f>
        <v>#NAME?</v>
      </c>
      <c r="C79" s="13" t="s">
        <v>162</v>
      </c>
      <c r="D79" s="1"/>
      <c r="E79" s="5"/>
    </row>
    <row r="80" spans="1:5" ht="137.25" customHeight="1">
      <c r="A80" s="2" t="s">
        <v>163</v>
      </c>
      <c r="B80" s="3" t="e">
        <f ca="1">image("https://ws-tcg.com/wordpress/wp-content/uploads/today_card/20201208_vk01.png")</f>
        <v>#NAME?</v>
      </c>
      <c r="C80" s="13" t="s">
        <v>164</v>
      </c>
      <c r="D80" s="1"/>
      <c r="E80" s="5"/>
    </row>
    <row r="81" spans="1:5" ht="137.25" customHeight="1">
      <c r="A81" s="2" t="s">
        <v>165</v>
      </c>
      <c r="B81" s="9" t="e">
        <f ca="1">image("https://ws-tcg.com/wordpress/wp-content/uploads/today_card/20201208_vk02.png")</f>
        <v>#NAME?</v>
      </c>
      <c r="C81" s="13" t="s">
        <v>166</v>
      </c>
      <c r="D81" s="1"/>
      <c r="E81" s="5"/>
    </row>
    <row r="82" spans="1:5" ht="137.25" customHeight="1">
      <c r="A82" s="2" t="s">
        <v>167</v>
      </c>
      <c r="B82" s="3" t="e">
        <f ca="1">image("https://ws-tcg.com/wordpress/wp-content/uploads/today_card/20201208_vk03.png")</f>
        <v>#NAME?</v>
      </c>
      <c r="C82" s="4" t="s">
        <v>168</v>
      </c>
      <c r="D82" s="1"/>
      <c r="E82" s="5"/>
    </row>
    <row r="83" spans="1:5" ht="137.25" customHeight="1">
      <c r="A83" s="2" t="s">
        <v>169</v>
      </c>
      <c r="B83" s="3" t="e">
        <f ca="1">image("https://ws-tcg.com/wordpress/wp-content/uploads/today_card/20201015_xn21.png")</f>
        <v>#NAME?</v>
      </c>
      <c r="C83" s="18" t="s">
        <v>170</v>
      </c>
      <c r="E83" s="14"/>
    </row>
    <row r="84" spans="1:5" ht="137.25" customHeight="1">
      <c r="A84" s="2" t="s">
        <v>171</v>
      </c>
      <c r="B84" s="9" t="e">
        <f ca="1">image("https://ws-tcg.com/wordpress/wp-content/images/cardlist/k/kgl_s79/kgl_s79_084.png")</f>
        <v>#NAME?</v>
      </c>
      <c r="C84" s="4" t="s">
        <v>172</v>
      </c>
      <c r="D84" s="1"/>
      <c r="E84" s="5"/>
    </row>
    <row r="85" spans="1:5" ht="137.25" customHeight="1">
      <c r="A85" s="2" t="s">
        <v>173</v>
      </c>
      <c r="B85" s="3" t="e">
        <f ca="1">image("https://ws-tcg.com/wordpress/wp-content/uploads/today_card/20201214_md03.png")</f>
        <v>#NAME?</v>
      </c>
      <c r="C85" s="4" t="s">
        <v>174</v>
      </c>
      <c r="D85" s="1"/>
      <c r="E85" s="5"/>
    </row>
    <row r="86" spans="1:5" ht="137.25" customHeight="1">
      <c r="A86" s="2" t="s">
        <v>175</v>
      </c>
      <c r="B86" s="3" t="e">
        <f ca="1">image("https://ws-tcg.com/wordpress/wp-content/uploads/today_card/20201202_mf05.png")</f>
        <v>#NAME?</v>
      </c>
      <c r="C86" s="4" t="s">
        <v>176</v>
      </c>
      <c r="D86" s="1"/>
      <c r="E86" s="5"/>
    </row>
    <row r="87" spans="1:5" ht="137.25" customHeight="1">
      <c r="A87" s="2" t="s">
        <v>177</v>
      </c>
      <c r="B87" s="9" t="e">
        <f ca="1">image("https://ws-tcg.com/wordpress/wp-content/images/cardlist/k/kgl_s79/kgl_s79_087.png")</f>
        <v>#NAME?</v>
      </c>
      <c r="C87" s="4" t="s">
        <v>178</v>
      </c>
      <c r="D87" s="1"/>
      <c r="E87" s="5"/>
    </row>
    <row r="88" spans="1:5" ht="137.25" customHeight="1">
      <c r="A88" s="2" t="s">
        <v>179</v>
      </c>
      <c r="B88" s="3" t="e">
        <f ca="1">image("https://ws-tcg.com/wordpress/wp-content/uploads/today_card/20201124_mr04.png")</f>
        <v>#NAME?</v>
      </c>
      <c r="C88" s="4" t="s">
        <v>180</v>
      </c>
      <c r="D88" s="1"/>
      <c r="E88" s="5"/>
    </row>
    <row r="89" spans="1:5" ht="137.25" customHeight="1">
      <c r="A89" s="2" t="s">
        <v>181</v>
      </c>
      <c r="B89" s="9" t="e">
        <f ca="1">image("https://ws-tcg.com/wordpress/wp-content/uploads/today_card/20201126_dn05.png")</f>
        <v>#NAME?</v>
      </c>
      <c r="C89" s="4" t="s">
        <v>182</v>
      </c>
      <c r="D89" s="1"/>
      <c r="E89" s="5"/>
    </row>
    <row r="90" spans="1:5" ht="137.25" customHeight="1">
      <c r="A90" s="2" t="s">
        <v>183</v>
      </c>
      <c r="B90" s="9" t="e">
        <f ca="1">image("https://ws-tcg.com/wordpress/wp-content/uploads/today_card/20201204_kf03.png")</f>
        <v>#NAME?</v>
      </c>
      <c r="C90" s="4" t="s">
        <v>184</v>
      </c>
      <c r="D90" s="1"/>
      <c r="E90" s="15"/>
    </row>
    <row r="91" spans="1:5" ht="137.25" customHeight="1">
      <c r="A91" s="2" t="s">
        <v>185</v>
      </c>
      <c r="B91" s="9" t="e">
        <f ca="1">image("https://ws-tcg.com/wordpress/wp-content/images/cardlist/k/kgl_s79/kgl_s79_091.png")</f>
        <v>#NAME?</v>
      </c>
      <c r="C91" s="4" t="s">
        <v>186</v>
      </c>
      <c r="D91" s="1"/>
      <c r="E91" s="15"/>
    </row>
    <row r="92" spans="1:5" ht="137.25" customHeight="1">
      <c r="A92" s="2" t="s">
        <v>187</v>
      </c>
      <c r="B92" s="9" t="e">
        <f ca="1">image("https://ws-tcg.com/wordpress/wp-content/uploads/today_card/20201204_kf04.png")</f>
        <v>#NAME?</v>
      </c>
      <c r="C92" s="13" t="s">
        <v>188</v>
      </c>
      <c r="D92" s="1"/>
      <c r="E92" s="15"/>
    </row>
    <row r="93" spans="1:5" ht="137.25" customHeight="1">
      <c r="A93" s="2" t="s">
        <v>189</v>
      </c>
      <c r="B93" s="9" t="e">
        <f ca="1">image("https://ws-tcg.com/wordpress/wp-content/uploads/today_card/20201124_mr05.png")</f>
        <v>#NAME?</v>
      </c>
      <c r="C93" s="4" t="s">
        <v>190</v>
      </c>
      <c r="D93" s="1"/>
      <c r="E93" s="15"/>
    </row>
    <row r="94" spans="1:5" ht="137.25" customHeight="1">
      <c r="A94" s="2" t="s">
        <v>191</v>
      </c>
      <c r="B94" s="9" t="e">
        <f ca="1">image("https://ws-tcg.com/wordpress/wp-content/uploads/today_card/20201124_mr06.png")</f>
        <v>#NAME?</v>
      </c>
      <c r="C94" s="4" t="s">
        <v>192</v>
      </c>
      <c r="D94" s="1"/>
      <c r="E94" s="15"/>
    </row>
    <row r="95" spans="1:5" ht="137.25" customHeight="1">
      <c r="A95" s="2" t="s">
        <v>193</v>
      </c>
      <c r="B95" s="9" t="e">
        <f ca="1">image("https://ws-tcg.com/wordpress/wp-content/uploads/today_card/20201126_dn06.png")</f>
        <v>#NAME?</v>
      </c>
      <c r="C95" s="13" t="s">
        <v>194</v>
      </c>
      <c r="D95" s="1"/>
      <c r="E95" s="5"/>
    </row>
    <row r="96" spans="1:5" ht="137.25" customHeight="1">
      <c r="A96" s="2" t="s">
        <v>195</v>
      </c>
      <c r="B96" s="9" t="e">
        <f ca="1">image("https://ws-tcg.com/wordpress/wp-content/images/cardlist/k/kgl_s79/kgl_s79_096.png")</f>
        <v>#NAME?</v>
      </c>
      <c r="C96" s="4" t="s">
        <v>196</v>
      </c>
      <c r="D96" s="1"/>
      <c r="E96" s="15"/>
    </row>
    <row r="97" spans="1:5" ht="137.25" customHeight="1">
      <c r="A97" s="2" t="s">
        <v>197</v>
      </c>
      <c r="B97" s="3" t="e">
        <f ca="1">image("https://ws-tcg.com/wordpress/wp-content/uploads/today_card/20201130_ke04.png")</f>
        <v>#NAME?</v>
      </c>
      <c r="C97" s="13" t="s">
        <v>198</v>
      </c>
      <c r="D97" s="1" t="e">
        <f ca="1">image("https://ws-tcg.com/wordpress/wp-content/uploads/today_card/20201015_xn12.png")</f>
        <v>#NAME?</v>
      </c>
      <c r="E97" s="5" t="s">
        <v>37</v>
      </c>
    </row>
    <row r="98" spans="1:5" ht="137.25" customHeight="1">
      <c r="A98" s="2" t="s">
        <v>199</v>
      </c>
      <c r="B98" s="3" t="e">
        <f ca="1">image("https://i.imgur.com/bMslN31.png?1")</f>
        <v>#NAME?</v>
      </c>
      <c r="C98" s="13" t="s">
        <v>200</v>
      </c>
      <c r="D98" s="1" t="e">
        <f ca="1">image("https://i.imgur.com/vs4jauA.png?1")</f>
        <v>#NAME?</v>
      </c>
      <c r="E98" s="5" t="s">
        <v>37</v>
      </c>
    </row>
    <row r="99" spans="1:5" ht="137.25" customHeight="1">
      <c r="A99" s="2" t="s">
        <v>201</v>
      </c>
      <c r="B99" s="9" t="e">
        <f ca="1">image("https://i.imgur.com/nbAEGSr.png")</f>
        <v>#NAME?</v>
      </c>
      <c r="C99" s="13" t="s">
        <v>202</v>
      </c>
      <c r="D99" s="1" t="e">
        <f ca="1">image("https://i.imgur.com/UlXGFPO.png?1")</f>
        <v>#NAME?</v>
      </c>
      <c r="E99" s="5" t="s">
        <v>47</v>
      </c>
    </row>
    <row r="100" spans="1:5" ht="137.25" customHeight="1">
      <c r="A100" s="2" t="s">
        <v>203</v>
      </c>
      <c r="B100" s="9" t="e">
        <f ca="1">image("https://i.imgur.com/qXrfubj.png?1")</f>
        <v>#NAME?</v>
      </c>
      <c r="C100" s="13" t="s">
        <v>204</v>
      </c>
      <c r="D100" s="1" t="e">
        <f ca="1">image("https://i.imgur.com/Ctm9RHD.png")</f>
        <v>#NAME?</v>
      </c>
      <c r="E100" s="5" t="s">
        <v>47</v>
      </c>
    </row>
    <row r="101" spans="1:5" ht="137.25" customHeight="1">
      <c r="A101" s="2" t="s">
        <v>205</v>
      </c>
      <c r="B101" s="9" t="e">
        <f ca="1">image("https://ws-tcg.com/wordpress/wp-content/uploads/today_card/20201119_kl01.png")</f>
        <v>#NAME?</v>
      </c>
      <c r="C101" s="13" t="s">
        <v>251</v>
      </c>
      <c r="D101" s="31"/>
      <c r="E101" s="15"/>
    </row>
    <row r="102" spans="1:5" ht="137.25" customHeight="1">
      <c r="A102" s="2" t="s">
        <v>206</v>
      </c>
      <c r="B102" s="9" t="e">
        <f ca="1">image("https://ws-tcg.com/wordpress/wp-content/uploads/today_card/20201119_kl02.png")</f>
        <v>#NAME?</v>
      </c>
      <c r="C102" s="13" t="s">
        <v>250</v>
      </c>
      <c r="D102" s="1"/>
      <c r="E102" s="15"/>
    </row>
    <row r="103" spans="1:5" ht="137.25" customHeight="1">
      <c r="A103" s="2" t="s">
        <v>207</v>
      </c>
      <c r="B103" s="9" t="e">
        <f ca="1">image("https://ws-tcg.com/wordpress/wp-content/uploads/today_card/20201119_kl03.png")</f>
        <v>#NAME?</v>
      </c>
      <c r="C103" s="35" t="s">
        <v>249</v>
      </c>
      <c r="D103" s="1"/>
      <c r="E103" s="5"/>
    </row>
    <row r="104" spans="1:5" ht="137.25" customHeight="1">
      <c r="A104" s="32" t="s">
        <v>208</v>
      </c>
      <c r="B104" s="9" t="e">
        <f ca="1">image("https://ws-tcg.com/wordpress/wp-content/uploads/today_card/20201119_kl04.png")</f>
        <v>#NAME?</v>
      </c>
      <c r="C104" s="35" t="s">
        <v>248</v>
      </c>
      <c r="D104" s="1"/>
      <c r="E104" s="15"/>
    </row>
    <row r="105" spans="1:5" ht="137.25" customHeight="1">
      <c r="A105" s="32" t="s">
        <v>253</v>
      </c>
      <c r="B105" s="9" t="e">
        <f ca="1">image("https://i.imgur.com/OWNrINM.png")</f>
        <v>#NAME?</v>
      </c>
      <c r="C105" s="35" t="s">
        <v>209</v>
      </c>
      <c r="D105" s="1"/>
      <c r="E105" s="15"/>
    </row>
  </sheetData>
  <conditionalFormatting sqref="E5:E61 E1 E63:E71 E73:E82 E84:E105">
    <cfRule type="colorScale" priority="1">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9"/>
  <sheetViews>
    <sheetView tabSelected="1" topLeftCell="A16" workbookViewId="0">
      <selection activeCell="C17" sqref="C17"/>
    </sheetView>
  </sheetViews>
  <sheetFormatPr defaultColWidth="14.42578125" defaultRowHeight="15.75" customHeight="1"/>
  <cols>
    <col min="1" max="1" width="11.5703125" customWidth="1"/>
    <col min="2" max="2" width="18.85546875" customWidth="1"/>
    <col min="3" max="3" width="58.140625" customWidth="1"/>
    <col min="4" max="5" width="19" customWidth="1"/>
  </cols>
  <sheetData>
    <row r="1" spans="1:5" ht="137.25" customHeight="1">
      <c r="A1" s="2" t="s">
        <v>210</v>
      </c>
      <c r="B1" s="3" t="e">
        <f ca="1">image("https://ws-tcg.com/wordpress/wp-content/uploads/today_card/20201207_bk05.png")</f>
        <v>#NAME?</v>
      </c>
      <c r="C1" s="4" t="s">
        <v>211</v>
      </c>
      <c r="D1" s="1"/>
      <c r="E1" s="5"/>
    </row>
    <row r="2" spans="1:5" ht="137.25" customHeight="1">
      <c r="A2" s="2" t="s">
        <v>212</v>
      </c>
      <c r="B2" s="3" t="e">
        <f ca="1">image("https://ws-tcg.com/wordpress/wp-content/images/cardlist/k/kgl_s79/kgl_s79_t02.png")</f>
        <v>#NAME?</v>
      </c>
      <c r="C2" s="6" t="s">
        <v>213</v>
      </c>
      <c r="D2" s="1"/>
      <c r="E2" s="7"/>
    </row>
    <row r="3" spans="1:5" ht="137.25" customHeight="1">
      <c r="A3" s="2" t="s">
        <v>214</v>
      </c>
      <c r="B3" s="3" t="e">
        <f ca="1">image("https://ws-tcg.com/wordpress/wp-content/images/cardlist/k/kgl_s79/kgl_s79_t03.png")</f>
        <v>#NAME?</v>
      </c>
      <c r="C3" s="6" t="s">
        <v>215</v>
      </c>
      <c r="D3" s="1"/>
      <c r="E3" s="7"/>
    </row>
    <row r="4" spans="1:5" ht="137.25" customHeight="1">
      <c r="A4" s="2" t="s">
        <v>216</v>
      </c>
      <c r="B4" s="9" t="e">
        <f ca="1">image("https://ws-tcg.com/wordpress/wp-content/images/cardlist/k/kgl_s79/kgl_s79_t04.png")</f>
        <v>#NAME?</v>
      </c>
      <c r="C4" s="10" t="s">
        <v>217</v>
      </c>
      <c r="D4" s="1"/>
      <c r="E4" s="7"/>
    </row>
    <row r="5" spans="1:5" ht="137.25" customHeight="1">
      <c r="A5" s="2" t="s">
        <v>218</v>
      </c>
      <c r="B5" s="9" t="e">
        <f ca="1">image("https://ws-tcg.com/wordpress/wp-content/uploads/today_card/20201207_bk06.png")</f>
        <v>#NAME?</v>
      </c>
      <c r="C5" s="13" t="s">
        <v>219</v>
      </c>
      <c r="D5" s="1"/>
      <c r="E5" s="5"/>
    </row>
    <row r="6" spans="1:5" ht="137.25" customHeight="1">
      <c r="A6" s="2" t="s">
        <v>220</v>
      </c>
      <c r="B6" s="3" t="e">
        <f ca="1">image("https://ws-tcg.com/wordpress/wp-content/images/cardlist/k/kgl_s79/kgl_s79_t06.png")</f>
        <v>#NAME?</v>
      </c>
      <c r="C6" s="4" t="s">
        <v>221</v>
      </c>
      <c r="D6" s="1"/>
      <c r="E6" s="5"/>
    </row>
    <row r="7" spans="1:5" ht="137.25" customHeight="1">
      <c r="A7" s="2" t="s">
        <v>222</v>
      </c>
      <c r="B7" s="3" t="e">
        <f ca="1">image("https://ws-tcg.com/wordpress/wp-content/uploads/today_card/20201207_bk07.png")</f>
        <v>#NAME?</v>
      </c>
      <c r="C7" s="4" t="s">
        <v>223</v>
      </c>
      <c r="D7" s="1" t="e">
        <f ca="1">image("https://ws-tcg.com/wordpress/wp-content/uploads/today_card/20201207_bk22.png")</f>
        <v>#NAME?</v>
      </c>
      <c r="E7" s="5" t="s">
        <v>47</v>
      </c>
    </row>
    <row r="8" spans="1:5" ht="137.25" customHeight="1">
      <c r="A8" s="2" t="s">
        <v>224</v>
      </c>
      <c r="B8" s="11" t="e">
        <f ca="1">image("https://i.imgur.com/oRtAcor.png?1")</f>
        <v>#NAME?</v>
      </c>
      <c r="C8" s="13" t="s">
        <v>225</v>
      </c>
      <c r="D8" s="12"/>
      <c r="E8" s="5"/>
    </row>
    <row r="9" spans="1:5" ht="137.25" customHeight="1">
      <c r="A9" s="2" t="s">
        <v>226</v>
      </c>
      <c r="B9" s="9" t="e">
        <f ca="1">image("https://i.imgur.com/iTAtpgV.png")</f>
        <v>#NAME?</v>
      </c>
      <c r="C9" s="13" t="s">
        <v>227</v>
      </c>
      <c r="D9" s="14"/>
      <c r="E9" s="5"/>
    </row>
    <row r="10" spans="1:5" ht="137.25" customHeight="1">
      <c r="A10" s="2" t="s">
        <v>228</v>
      </c>
      <c r="B10" s="3" t="e">
        <f ca="1">image("https://ws-tcg.com/wordpress/wp-content/uploads/today_card/20201207_bk08.png")</f>
        <v>#NAME?</v>
      </c>
      <c r="C10" s="13" t="s">
        <v>229</v>
      </c>
      <c r="D10" s="1"/>
      <c r="E10" s="5"/>
    </row>
    <row r="11" spans="1:5" ht="137.25" customHeight="1">
      <c r="A11" s="2" t="s">
        <v>230</v>
      </c>
      <c r="B11" s="9" t="e">
        <f ca="1">image("https://ws-tcg.com/wordpress/wp-content/uploads/today_card/20201120_sm07.png")</f>
        <v>#NAME?</v>
      </c>
      <c r="C11" s="4" t="s">
        <v>231</v>
      </c>
      <c r="D11" s="1"/>
      <c r="E11" s="5"/>
    </row>
    <row r="12" spans="1:5" ht="137.25" customHeight="1">
      <c r="A12" s="2" t="s">
        <v>232</v>
      </c>
      <c r="B12" s="9" t="e">
        <f ca="1">image("https://ws-tcg.com/wordpress/wp-content/uploads/today_card/20201130_ke06.png")</f>
        <v>#NAME?</v>
      </c>
      <c r="C12" s="4" t="s">
        <v>233</v>
      </c>
      <c r="D12" s="1" t="e">
        <f ca="1">image("https://ws-tcg.com/wordpress/wp-content/uploads/today_card/20201130_ke25.png")</f>
        <v>#NAME?</v>
      </c>
      <c r="E12" s="5" t="s">
        <v>47</v>
      </c>
    </row>
    <row r="13" spans="1:5" ht="137.25" customHeight="1">
      <c r="A13" s="2" t="s">
        <v>234</v>
      </c>
      <c r="B13" s="9" t="e">
        <f ca="1">image("https://ws-tcg.com/wordpress/wp-content/images/cardlist/k/kgl_s79/kgl_s79_t13.png")</f>
        <v>#NAME?</v>
      </c>
      <c r="C13" s="4" t="s">
        <v>235</v>
      </c>
      <c r="D13" s="1" t="e">
        <f ca="1">image("https://ws-tcg.com/wordpress/wp-content/uploads/today_card/20201120_sm35.png")</f>
        <v>#NAME?</v>
      </c>
      <c r="E13" s="5" t="s">
        <v>10</v>
      </c>
    </row>
    <row r="14" spans="1:5" ht="137.25" customHeight="1">
      <c r="A14" s="2" t="s">
        <v>236</v>
      </c>
      <c r="B14" s="3" t="e">
        <f ca="1">image("https://ws-tcg.com/wordpress/wp-content/uploads/today_card/20201130_ke07.png")</f>
        <v>#NAME?</v>
      </c>
      <c r="C14" s="4" t="s">
        <v>237</v>
      </c>
      <c r="D14" s="14"/>
      <c r="E14" s="5"/>
    </row>
    <row r="15" spans="1:5" ht="137.25" customHeight="1">
      <c r="A15" s="2" t="s">
        <v>238</v>
      </c>
      <c r="B15" s="3" t="e">
        <f ca="1">image("https://ws-tcg.com/wordpress/wp-content/uploads/today_card/20201130_ke08.png")</f>
        <v>#NAME?</v>
      </c>
      <c r="C15" s="13" t="s">
        <v>239</v>
      </c>
      <c r="D15" s="1"/>
      <c r="E15" s="5"/>
    </row>
    <row r="16" spans="1:5" ht="137.25" customHeight="1">
      <c r="A16" s="2" t="s">
        <v>240</v>
      </c>
      <c r="B16" s="9" t="e">
        <f ca="1">image("https://ws-tcg.com/wordpress/wp-content/images/cardlist/k/kgl_s79/kgl_s79_t16.png")</f>
        <v>#NAME?</v>
      </c>
      <c r="C16" s="13" t="s">
        <v>241</v>
      </c>
      <c r="D16" s="33" t="e">
        <f ca="1">image("https://ws-tcg.com/wordpress/wp-content/images/cardlist/k/kgl_s79/kgl_s79_t16r.png")</f>
        <v>#NAME?</v>
      </c>
      <c r="E16" s="5" t="s">
        <v>47</v>
      </c>
    </row>
    <row r="17" spans="1:5" ht="137.25" customHeight="1">
      <c r="A17" s="2" t="s">
        <v>242</v>
      </c>
      <c r="B17" s="3" t="e">
        <f ca="1">image("https://ws-tcg.com/wordpress/wp-content/uploads/today_card/20201120_sm09.png")</f>
        <v>#NAME?</v>
      </c>
      <c r="C17" s="18" t="s">
        <v>243</v>
      </c>
      <c r="D17" s="1" t="e">
        <f ca="1">image("https://s3-ap-northeast-1.amazonaws.com/static.ws-tcg.com/wordpress/wp-content/uploads/WS_KGL_S79_T17SP_SP.png")</f>
        <v>#NAME?</v>
      </c>
      <c r="E17" s="5" t="s">
        <v>2</v>
      </c>
    </row>
    <row r="18" spans="1:5" ht="137.25" customHeight="1">
      <c r="A18" s="2" t="s">
        <v>244</v>
      </c>
      <c r="B18" s="34" t="e">
        <f ca="1">image("https://ws-tcg.com/wordpress/wp-content/uploads/today_card/20201120_sm10.png")</f>
        <v>#NAME?</v>
      </c>
      <c r="C18" s="34" t="s">
        <v>245</v>
      </c>
      <c r="D18" s="16"/>
      <c r="E18" s="5"/>
    </row>
    <row r="19" spans="1:5" ht="137.25" customHeight="1">
      <c r="A19" s="2" t="s">
        <v>246</v>
      </c>
      <c r="B19" s="9" t="e">
        <f ca="1">image("https://i.imgur.com/VVMuWVV.png?1")</f>
        <v>#NAME?</v>
      </c>
      <c r="C19" s="13" t="s">
        <v>247</v>
      </c>
      <c r="D19" s="16" t="e">
        <f ca="1">image("https://i.imgur.com/Jm5zRdZ.png?1")</f>
        <v>#NAME?</v>
      </c>
      <c r="E19" s="5" t="s">
        <v>10</v>
      </c>
    </row>
  </sheetData>
  <conditionalFormatting sqref="E5:E19 E1">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Booster</vt:lpstr>
      <vt:lpstr>TD+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Carmen</cp:lastModifiedBy>
  <dcterms:modified xsi:type="dcterms:W3CDTF">2021-01-18T03:13:59Z</dcterms:modified>
</cp:coreProperties>
</file>