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armen\Desktop\WSProject_Dev\ws-scrape-final\randall_translations\"/>
    </mc:Choice>
  </mc:AlternateContent>
  <xr:revisionPtr revIDLastSave="0" documentId="13_ncr:1_{FB269A53-72A3-4FF2-9A89-2161F3FB97B0}" xr6:coauthVersionLast="47" xr6:coauthVersionMax="47" xr10:uidLastSave="{00000000-0000-0000-0000-000000000000}"/>
  <bookViews>
    <workbookView xWindow="8910" yWindow="1290" windowWidth="28800" windowHeight="15435" activeTab="1" xr2:uid="{00000000-000D-0000-FFFF-FFFF00000000}"/>
  </bookViews>
  <sheets>
    <sheet name="Booster" sheetId="1" r:id="rId1"/>
    <sheet name="Leoneed TD+" sheetId="2" r:id="rId2"/>
    <sheet name="MORE MORE JUMP！TD+" sheetId="3" r:id="rId3"/>
    <sheet name="Vivid BAD SQUAD TD+" sheetId="4" r:id="rId4"/>
    <sheet name="Wonderlands x Showtime TD+" sheetId="5" r:id="rId5"/>
    <sheet name="25-ji, Nightcord de. TD+" sheetId="6" r:id="rId6"/>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5" i="6" l="1"/>
  <c r="D14" i="6"/>
  <c r="B14" i="6"/>
  <c r="B13" i="6"/>
  <c r="D12" i="6"/>
  <c r="B12" i="6"/>
  <c r="D11" i="6"/>
  <c r="B11" i="6"/>
  <c r="B10" i="6"/>
  <c r="B9" i="6"/>
  <c r="B8" i="6"/>
  <c r="D7" i="6"/>
  <c r="B7" i="6"/>
  <c r="D6" i="6"/>
  <c r="B6" i="6"/>
  <c r="B5" i="6"/>
  <c r="D4" i="6"/>
  <c r="B4" i="6"/>
  <c r="D3" i="6"/>
  <c r="B3" i="6"/>
  <c r="B2" i="6"/>
  <c r="B1" i="6"/>
  <c r="B15" i="5"/>
  <c r="D14" i="5"/>
  <c r="B14" i="5"/>
  <c r="B13" i="5"/>
  <c r="D12" i="5"/>
  <c r="B12" i="5"/>
  <c r="D11" i="5"/>
  <c r="B11" i="5"/>
  <c r="B10" i="5"/>
  <c r="D9" i="5"/>
  <c r="B9" i="5"/>
  <c r="B8" i="5"/>
  <c r="B7" i="5"/>
  <c r="D6" i="5"/>
  <c r="B6" i="5"/>
  <c r="B5" i="5"/>
  <c r="D4" i="5"/>
  <c r="B4" i="5"/>
  <c r="D3" i="5"/>
  <c r="B3" i="5"/>
  <c r="B2" i="5"/>
  <c r="B1" i="5"/>
  <c r="B15" i="4"/>
  <c r="D14" i="4"/>
  <c r="B14" i="4"/>
  <c r="D13" i="4"/>
  <c r="B13" i="4"/>
  <c r="D12" i="4"/>
  <c r="B12" i="4"/>
  <c r="B11" i="4"/>
  <c r="D10" i="4"/>
  <c r="B10" i="4"/>
  <c r="B9" i="4"/>
  <c r="D8" i="4"/>
  <c r="B8" i="4"/>
  <c r="B7" i="4"/>
  <c r="D6" i="4"/>
  <c r="B6" i="4"/>
  <c r="B5" i="4"/>
  <c r="D4" i="4"/>
  <c r="B4" i="4"/>
  <c r="D3" i="4"/>
  <c r="B3" i="4"/>
  <c r="B2" i="4"/>
  <c r="B1" i="4"/>
  <c r="B15" i="3"/>
  <c r="D14" i="3"/>
  <c r="B14" i="3"/>
  <c r="B13" i="3"/>
  <c r="D12" i="3"/>
  <c r="B12" i="3"/>
  <c r="D11" i="3"/>
  <c r="B11" i="3"/>
  <c r="B10" i="3"/>
  <c r="D9" i="3"/>
  <c r="B9" i="3"/>
  <c r="B8" i="3"/>
  <c r="B7" i="3"/>
  <c r="D6" i="3"/>
  <c r="B6" i="3"/>
  <c r="D5" i="3"/>
  <c r="B5" i="3"/>
  <c r="B4" i="3"/>
  <c r="D3" i="3"/>
  <c r="B3" i="3"/>
  <c r="B2" i="3"/>
  <c r="B1" i="3"/>
  <c r="B15" i="2"/>
  <c r="B14" i="2"/>
  <c r="D13" i="2"/>
  <c r="B13" i="2"/>
  <c r="D12" i="2"/>
  <c r="B12" i="2"/>
  <c r="B11" i="2"/>
  <c r="D10" i="2"/>
  <c r="B10" i="2"/>
  <c r="B9" i="2"/>
  <c r="D8" i="2"/>
  <c r="B8" i="2"/>
  <c r="B7" i="2"/>
  <c r="D6" i="2"/>
  <c r="B6" i="2"/>
  <c r="B5" i="2"/>
  <c r="B4" i="2"/>
  <c r="B3" i="2"/>
  <c r="D2" i="2"/>
  <c r="B2" i="2"/>
  <c r="D1" i="2"/>
  <c r="B1" i="2"/>
  <c r="B110" i="1"/>
  <c r="B109" i="1"/>
  <c r="D108" i="1"/>
  <c r="B108" i="1"/>
  <c r="D107" i="1"/>
  <c r="B107" i="1"/>
  <c r="D106" i="1"/>
  <c r="B106" i="1"/>
  <c r="D105" i="1"/>
  <c r="B105" i="1"/>
  <c r="D104" i="1"/>
  <c r="B104" i="1"/>
  <c r="D103" i="1"/>
  <c r="B103" i="1"/>
  <c r="B102" i="1"/>
  <c r="E101" i="1"/>
  <c r="D101" i="1"/>
  <c r="B101" i="1"/>
  <c r="B100" i="1"/>
  <c r="B99" i="1"/>
  <c r="B98" i="1"/>
  <c r="B97" i="1"/>
  <c r="B96" i="1"/>
  <c r="B95" i="1"/>
  <c r="E94" i="1"/>
  <c r="D94" i="1"/>
  <c r="B94" i="1"/>
  <c r="E93" i="1"/>
  <c r="D93" i="1"/>
  <c r="B93" i="1"/>
  <c r="E92" i="1"/>
  <c r="D92" i="1"/>
  <c r="B92" i="1"/>
  <c r="E91" i="1"/>
  <c r="D91" i="1"/>
  <c r="B91" i="1"/>
  <c r="E90" i="1"/>
  <c r="D90" i="1"/>
  <c r="B90" i="1"/>
  <c r="E89" i="1"/>
  <c r="D89" i="1"/>
  <c r="B89" i="1"/>
  <c r="D88" i="1"/>
  <c r="B88" i="1"/>
  <c r="D87" i="1"/>
  <c r="B87" i="1"/>
  <c r="D86" i="1"/>
  <c r="B86" i="1"/>
  <c r="D85" i="1"/>
  <c r="B85" i="1"/>
  <c r="D84" i="1"/>
  <c r="B84" i="1"/>
  <c r="D83" i="1"/>
  <c r="B83" i="1"/>
  <c r="D82" i="1"/>
  <c r="B82" i="1"/>
  <c r="D81" i="1"/>
  <c r="B81" i="1"/>
  <c r="D80" i="1"/>
  <c r="B80" i="1"/>
  <c r="D79" i="1"/>
  <c r="B79" i="1"/>
  <c r="D78" i="1"/>
  <c r="B78" i="1"/>
  <c r="D77" i="1"/>
  <c r="B77" i="1"/>
  <c r="D76" i="1"/>
  <c r="B76" i="1"/>
  <c r="B75" i="1"/>
  <c r="B74" i="1"/>
  <c r="B73" i="1"/>
  <c r="B72" i="1"/>
  <c r="B71" i="1"/>
  <c r="B70" i="1"/>
  <c r="B69" i="1"/>
  <c r="B68" i="1"/>
  <c r="E67" i="1"/>
  <c r="D67" i="1"/>
  <c r="B67" i="1"/>
  <c r="E66" i="1"/>
  <c r="D66" i="1"/>
  <c r="B66" i="1"/>
  <c r="E65" i="1"/>
  <c r="D65" i="1"/>
  <c r="B65" i="1"/>
  <c r="E64" i="1"/>
  <c r="D64" i="1"/>
  <c r="B64" i="1"/>
  <c r="E63" i="1"/>
  <c r="D63" i="1"/>
  <c r="B63" i="1"/>
  <c r="E62" i="1"/>
  <c r="D62" i="1"/>
  <c r="B62" i="1"/>
  <c r="E61" i="1"/>
  <c r="D61" i="1"/>
  <c r="B61" i="1"/>
  <c r="D60" i="1"/>
  <c r="B60" i="1"/>
  <c r="D59" i="1"/>
  <c r="B59" i="1"/>
  <c r="D58" i="1"/>
  <c r="B58" i="1"/>
  <c r="D57" i="1"/>
  <c r="B57" i="1"/>
  <c r="D56" i="1"/>
  <c r="B56" i="1"/>
  <c r="E55" i="1"/>
  <c r="D55" i="1"/>
  <c r="B55" i="1"/>
  <c r="D54" i="1"/>
  <c r="B54" i="1"/>
  <c r="D53" i="1"/>
  <c r="B53" i="1"/>
  <c r="D52" i="1"/>
  <c r="B52" i="1"/>
  <c r="D51" i="1"/>
  <c r="B51" i="1"/>
  <c r="D50" i="1"/>
  <c r="B50" i="1"/>
  <c r="D49" i="1"/>
  <c r="B49" i="1"/>
  <c r="B48" i="1"/>
  <c r="B47" i="1"/>
  <c r="B46" i="1"/>
  <c r="B45" i="1"/>
  <c r="B44" i="1"/>
  <c r="B43" i="1"/>
  <c r="E42" i="1"/>
  <c r="D42" i="1"/>
  <c r="B42" i="1"/>
  <c r="E41" i="1"/>
  <c r="D41" i="1"/>
  <c r="B41" i="1"/>
  <c r="E40" i="1"/>
  <c r="D40" i="1"/>
  <c r="B40" i="1"/>
  <c r="E39" i="1"/>
  <c r="D39" i="1"/>
  <c r="B39" i="1"/>
  <c r="E38" i="1"/>
  <c r="D38" i="1"/>
  <c r="B38" i="1"/>
  <c r="E37" i="1"/>
  <c r="D37" i="1"/>
  <c r="B37" i="1"/>
  <c r="D36" i="1"/>
  <c r="B36" i="1"/>
  <c r="D35" i="1"/>
  <c r="B35" i="1"/>
  <c r="D34" i="1"/>
  <c r="B34" i="1"/>
  <c r="D33" i="1"/>
  <c r="B33" i="1"/>
  <c r="D32" i="1"/>
  <c r="B32" i="1"/>
  <c r="D31" i="1"/>
  <c r="B31" i="1"/>
  <c r="D30" i="1"/>
  <c r="B30" i="1"/>
  <c r="D29" i="1"/>
  <c r="B29" i="1"/>
  <c r="D28" i="1"/>
  <c r="B28" i="1"/>
  <c r="D27" i="1"/>
  <c r="B27" i="1"/>
  <c r="D26" i="1"/>
  <c r="B26" i="1"/>
  <c r="D25" i="1"/>
  <c r="B25" i="1"/>
  <c r="B24" i="1"/>
  <c r="B23" i="1"/>
  <c r="B22" i="1"/>
  <c r="B21" i="1"/>
  <c r="B20" i="1"/>
  <c r="B19" i="1"/>
  <c r="B18" i="1"/>
  <c r="B17" i="1"/>
  <c r="B16" i="1"/>
  <c r="E15" i="1"/>
  <c r="D15" i="1"/>
  <c r="B15" i="1"/>
  <c r="E14" i="1"/>
  <c r="D14" i="1"/>
  <c r="B14" i="1"/>
  <c r="E13" i="1"/>
  <c r="D13" i="1"/>
  <c r="B13" i="1"/>
  <c r="E12" i="1"/>
  <c r="D12" i="1"/>
  <c r="B12" i="1"/>
  <c r="E11" i="1"/>
  <c r="D11" i="1"/>
  <c r="B11" i="1"/>
  <c r="E10" i="1"/>
  <c r="D10" i="1"/>
  <c r="B10" i="1"/>
  <c r="D9" i="1"/>
  <c r="B9" i="1"/>
  <c r="D8" i="1"/>
  <c r="B8" i="1"/>
  <c r="D7" i="1"/>
  <c r="B7" i="1"/>
  <c r="D6" i="1"/>
  <c r="B6" i="1"/>
  <c r="D5" i="1"/>
  <c r="B5" i="1"/>
  <c r="D4" i="1"/>
  <c r="B4" i="1"/>
  <c r="D3" i="1"/>
  <c r="B3" i="1"/>
  <c r="D2" i="1"/>
  <c r="B2" i="1"/>
  <c r="D1" i="1"/>
  <c r="B1" i="1"/>
</calcChain>
</file>

<file path=xl/sharedStrings.xml><?xml version="1.0" encoding="utf-8"?>
<sst xmlns="http://schemas.openxmlformats.org/spreadsheetml/2006/main" count="484" uniqueCount="351">
  <si>
    <t>PJS/S91-001</t>
  </si>
  <si>
    <r>
      <rPr>
        <b/>
        <sz val="9"/>
        <rFont val="Arial"/>
      </rPr>
      <t>(RR) 0/0 Nene (Music/Wonderlands x Showtime)
AUTO</t>
    </r>
    <r>
      <rPr>
        <sz val="9"/>
        <rFont val="Arial"/>
      </rPr>
      <t xml:space="preserve"> - [(1) Put 1 &lt;Music&gt; character from your Waiting Room on the bottom of your Clock] When this is placed on stage from hand, you may pay cost. If you do, search your deck for up to 1 Level 1 or lower character, show it to your opponent, add it to hand, and shuffle your deck afterwards.</t>
    </r>
  </si>
  <si>
    <t>SSP</t>
  </si>
  <si>
    <t>PJS/S91-002</t>
  </si>
  <si>
    <r>
      <rPr>
        <b/>
        <sz val="9"/>
        <rFont val="Arial"/>
      </rPr>
      <t xml:space="preserve">(RR) 3/2 Saki (Music/Leo/need)
CONT </t>
    </r>
    <r>
      <rPr>
        <sz val="9"/>
        <rFont val="Arial"/>
      </rPr>
      <t xml:space="preserve">- If you have 2 or less Climaxes in your Waiting Room, this gets -1 Level in hand.
</t>
    </r>
    <r>
      <rPr>
        <b/>
        <sz val="9"/>
        <rFont val="Arial"/>
      </rPr>
      <t xml:space="preserve">CONT </t>
    </r>
    <r>
      <rPr>
        <sz val="9"/>
        <rFont val="Arial"/>
      </rPr>
      <t xml:space="preserve">- This card can be played without meeting Color requirement.
</t>
    </r>
    <r>
      <rPr>
        <b/>
        <sz val="9"/>
        <rFont val="Arial"/>
      </rPr>
      <t xml:space="preserve">CONT </t>
    </r>
    <r>
      <rPr>
        <sz val="9"/>
        <rFont val="Arial"/>
      </rPr>
      <t xml:space="preserve">- For each of your other Back Row &lt;Music&gt; characters, this gets +1000 power.
</t>
    </r>
    <r>
      <rPr>
        <b/>
        <sz val="9"/>
        <rFont val="Arial"/>
      </rPr>
      <t>AUTO</t>
    </r>
    <r>
      <rPr>
        <sz val="9"/>
        <rFont val="Arial"/>
      </rPr>
      <t xml:space="preserve"> - [Discard 1 card] When this is placed on stage from hand, you may pay cost. If you do, put the top card of your Clock into Stock.</t>
    </r>
  </si>
  <si>
    <t>PJS/S91-003</t>
  </si>
  <si>
    <r>
      <rPr>
        <b/>
        <sz val="9"/>
        <rFont val="Arial"/>
      </rPr>
      <t>(RR) 3/2 Tsukasa (Music/Wonderlands x Showtime)
AUTO</t>
    </r>
    <r>
      <rPr>
        <sz val="9"/>
        <rFont val="Arial"/>
      </rPr>
      <t xml:space="preserve"> - When this is placed on stage from hand, you may Heal 1.
</t>
    </r>
    <r>
      <rPr>
        <b/>
        <sz val="9"/>
        <rFont val="Arial"/>
      </rPr>
      <t xml:space="preserve">AUTO - </t>
    </r>
    <r>
      <rPr>
        <b/>
        <sz val="9"/>
        <color rgb="FFE06666"/>
        <rFont val="Arial"/>
      </rPr>
      <t>{CX COMBO}</t>
    </r>
    <r>
      <rPr>
        <sz val="9"/>
        <color rgb="FFE06666"/>
        <rFont val="Arial"/>
      </rPr>
      <t xml:space="preserve"> </t>
    </r>
    <r>
      <rPr>
        <sz val="9"/>
        <rFont val="Arial"/>
      </rPr>
      <t xml:space="preserve">[(2) Discard 1 card] When this attacks, if you have the </t>
    </r>
    <r>
      <rPr>
        <b/>
        <sz val="9"/>
        <rFont val="Arial"/>
      </rPr>
      <t xml:space="preserve">Choice CX (025) </t>
    </r>
    <r>
      <rPr>
        <sz val="9"/>
        <rFont val="Arial"/>
      </rPr>
      <t>in your Climax Area, and you have 2 or more other &lt;Wonderlands x Showtime&gt; characters, you may pay cost. If you do, deal 1 damage to your opponent twice, then this turn, this gets +3000 power.</t>
    </r>
  </si>
  <si>
    <t>PJS/S91-004</t>
  </si>
  <si>
    <r>
      <rPr>
        <b/>
        <sz val="9"/>
        <rFont val="Arial"/>
      </rPr>
      <t>(R) 0/0 Meiko (Music/Virtual Singer/Wonderlands x Showtime)
CONT</t>
    </r>
    <r>
      <rPr>
        <sz val="9"/>
        <rFont val="Arial"/>
      </rPr>
      <t xml:space="preserve"> - If you have 2 or more other &lt;Music&gt; characters, this gets +2000 power.
</t>
    </r>
    <r>
      <rPr>
        <b/>
        <sz val="9"/>
        <rFont val="Arial"/>
      </rPr>
      <t xml:space="preserve">AUTO </t>
    </r>
    <r>
      <rPr>
        <sz val="9"/>
        <rFont val="Arial"/>
      </rPr>
      <t>- When this card's Trigger Check reveals a Soul Trigger, this turn, this gets +1 Soul.</t>
    </r>
  </si>
  <si>
    <t>PJS/S91-005</t>
  </si>
  <si>
    <r>
      <rPr>
        <b/>
        <sz val="9"/>
        <rFont val="Arial"/>
      </rPr>
      <t>(R) 0/0 Hatsune Miku (Music/Virtual Singer/Wonderlands x Showtime)
AUTO</t>
    </r>
    <r>
      <rPr>
        <sz val="9"/>
        <rFont val="Arial"/>
      </rPr>
      <t xml:space="preserve"> - At the start of your Climax Phase, your opponent may send the top 2 cards of their Stock to Waiting Room. If they do, this turn, this cannot Front Attack.
</t>
    </r>
  </si>
  <si>
    <t>SR</t>
  </si>
  <si>
    <t>PJS/S91-006</t>
  </si>
  <si>
    <r>
      <rPr>
        <b/>
        <sz val="9"/>
        <rFont val="Arial"/>
      </rPr>
      <t>(R) 1/0 Rui (Music/Wonderlands x Showtime)
CONT</t>
    </r>
    <r>
      <rPr>
        <sz val="9"/>
        <rFont val="Arial"/>
      </rPr>
      <t xml:space="preserve"> - If you have 2 or more other &lt;Music&gt; characters, this gets +1000 power.
</t>
    </r>
    <r>
      <rPr>
        <b/>
        <sz val="9"/>
        <rFont val="Arial"/>
      </rPr>
      <t xml:space="preserve">AUTO - </t>
    </r>
    <r>
      <rPr>
        <b/>
        <sz val="9"/>
        <color rgb="FFE06666"/>
        <rFont val="Arial"/>
      </rPr>
      <t>{CX COMBO}</t>
    </r>
    <r>
      <rPr>
        <sz val="9"/>
        <color rgb="FFE06666"/>
        <rFont val="Arial"/>
      </rPr>
      <t xml:space="preserve"> </t>
    </r>
    <r>
      <rPr>
        <sz val="9"/>
        <rFont val="Arial"/>
      </rPr>
      <t xml:space="preserve">At the start of your Encore Step, if you have the </t>
    </r>
    <r>
      <rPr>
        <b/>
        <sz val="9"/>
        <rFont val="Arial"/>
      </rPr>
      <t>Choice CX (028)</t>
    </r>
    <r>
      <rPr>
        <sz val="9"/>
        <rFont val="Arial"/>
      </rPr>
      <t xml:space="preserve"> in the Climax Area, this is in the Front Row, you have 2 or more other &lt;Music&gt; characters, and the slot across from this has either no character or a Reversed character, choose 1 character from your Waiting Room, you may add it to hand</t>
    </r>
  </si>
  <si>
    <t>PJS/S91-007</t>
  </si>
  <si>
    <r>
      <rPr>
        <b/>
        <sz val="9"/>
        <rFont val="Arial"/>
      </rPr>
      <t>(R) 2/1 Hatsune Miku (Music/Virtual Singer/Wonderlands x Showtime)
CONT</t>
    </r>
    <r>
      <rPr>
        <sz val="9"/>
        <rFont val="Arial"/>
      </rPr>
      <t xml:space="preserve"> - All of your other &lt;Music&gt; characters get +1000 power.
</t>
    </r>
    <r>
      <rPr>
        <b/>
        <sz val="9"/>
        <rFont val="Arial"/>
      </rPr>
      <t xml:space="preserve">AUTO </t>
    </r>
    <r>
      <rPr>
        <sz val="9"/>
        <rFont val="Arial"/>
      </rPr>
      <t xml:space="preserve">- (1) When your character's Trigger Check reveals a Climax with the Choice Trigger, you may pay cost. If you do, draw 1.
</t>
    </r>
  </si>
  <si>
    <t>PJS/S91-008</t>
  </si>
  <si>
    <r>
      <rPr>
        <b/>
        <sz val="9"/>
        <rFont val="Arial"/>
      </rPr>
      <t>(R) 2/1 KAITO (Music/Virtual Singer/Wonderlands x Showtime)
AUTO</t>
    </r>
    <r>
      <rPr>
        <sz val="9"/>
        <rFont val="Arial"/>
      </rPr>
      <t xml:space="preserve"> - When this attacks, if the Level of the character across from this is 3 or higher, this turn, this gets +6000 power and +2 Soul.</t>
    </r>
  </si>
  <si>
    <t>PJS/S91-009</t>
  </si>
  <si>
    <r>
      <rPr>
        <b/>
        <sz val="9"/>
        <rFont val="Arial"/>
      </rPr>
      <t>(R) 3/2 Emu (Music/Wonderlands x Showtime)
CONT</t>
    </r>
    <r>
      <rPr>
        <sz val="9"/>
        <rFont val="Arial"/>
      </rPr>
      <t xml:space="preserve"> - If you have 2 or less Climaxes in your Waiting Room, this gets -1 Level in hand.
</t>
    </r>
    <r>
      <rPr>
        <b/>
        <sz val="9"/>
        <rFont val="Arial"/>
      </rPr>
      <t xml:space="preserve">AUTO </t>
    </r>
    <r>
      <rPr>
        <sz val="9"/>
        <rFont val="Arial"/>
      </rPr>
      <t xml:space="preserve">- When this is placed on stage from hand, choose up to 1 of your opponent's characters, return it to hand, then this turn, this gets +2000 power.
</t>
    </r>
    <r>
      <rPr>
        <b/>
        <sz val="9"/>
        <rFont val="Arial"/>
      </rPr>
      <t>AUTO - MEMORY</t>
    </r>
    <r>
      <rPr>
        <sz val="9"/>
        <rFont val="Arial"/>
      </rPr>
      <t xml:space="preserve"> (2) When this attacks, if you have 3 or more cards in your Memory, you may pay cost. If you do, deal 1 damage to your opponent.</t>
    </r>
  </si>
  <si>
    <t>PJS/S91-010</t>
  </si>
  <si>
    <r>
      <rPr>
        <b/>
        <sz val="9"/>
        <rFont val="Arial"/>
      </rPr>
      <t xml:space="preserve">(U) 0/0 Tsukasa (Music/Wonderlands x Showtime)
CONT </t>
    </r>
    <r>
      <rPr>
        <sz val="9"/>
        <rFont val="Arial"/>
      </rPr>
      <t xml:space="preserve">- All of your other &lt;Music&gt; characters get +500 power.
</t>
    </r>
    <r>
      <rPr>
        <b/>
        <sz val="9"/>
        <rFont val="Arial"/>
      </rPr>
      <t xml:space="preserve">CONT </t>
    </r>
    <r>
      <rPr>
        <sz val="9"/>
        <rFont val="Arial"/>
      </rPr>
      <t>- All of your other</t>
    </r>
    <r>
      <rPr>
        <b/>
        <sz val="9"/>
        <rFont val="Arial"/>
      </rPr>
      <t xml:space="preserve"> {1/0 Rui CXC - 006}</t>
    </r>
    <r>
      <rPr>
        <sz val="9"/>
        <rFont val="Arial"/>
      </rPr>
      <t xml:space="preserve"> in any area gains Soul Trigger.
</t>
    </r>
    <r>
      <rPr>
        <b/>
        <sz val="9"/>
        <rFont val="Arial"/>
      </rPr>
      <t xml:space="preserve">ACT </t>
    </r>
    <r>
      <rPr>
        <sz val="9"/>
        <rFont val="Arial"/>
      </rPr>
      <t>- [(1) Send this to Waiting Room] Choose 1</t>
    </r>
    <r>
      <rPr>
        <b/>
        <sz val="9"/>
        <rFont val="Arial"/>
      </rPr>
      <t xml:space="preserve"> "Tell Me! Everyone's Christmas♪" (Event - 023) </t>
    </r>
    <r>
      <rPr>
        <sz val="9"/>
        <rFont val="Arial"/>
      </rPr>
      <t>or</t>
    </r>
    <r>
      <rPr>
        <b/>
        <sz val="9"/>
        <rFont val="Arial"/>
      </rPr>
      <t xml:space="preserve"> "Wonder ☆ Christmas!" (Event - 022)</t>
    </r>
    <r>
      <rPr>
        <sz val="9"/>
        <rFont val="Arial"/>
      </rPr>
      <t xml:space="preserve"> in your Waiting Room, add it to hand. </t>
    </r>
    <r>
      <rPr>
        <b/>
        <sz val="9"/>
        <rFont val="Arial"/>
      </rPr>
      <t xml:space="preserve">
</t>
    </r>
  </si>
  <si>
    <t>SR &amp; VR</t>
  </si>
  <si>
    <t>PJS/S91-011</t>
  </si>
  <si>
    <r>
      <rPr>
        <b/>
        <sz val="9"/>
        <rFont val="Arial"/>
      </rPr>
      <t>(U) 0/0 Emu (Music/Wonderlands x Showtime)
AUTO</t>
    </r>
    <r>
      <rPr>
        <sz val="9"/>
        <rFont val="Arial"/>
      </rPr>
      <t xml:space="preserve"> - When this is placed on stage from hand, mill 2, and this turn, this gets +X power. X equals the number of &lt;Music&gt; characters milled times 1000.
</t>
    </r>
    <r>
      <rPr>
        <b/>
        <sz val="9"/>
        <rFont val="Arial"/>
      </rPr>
      <t xml:space="preserve">AUTO - </t>
    </r>
    <r>
      <rPr>
        <b/>
        <sz val="9"/>
        <color rgb="FFE06666"/>
        <rFont val="Arial"/>
      </rPr>
      <t>{CX COMBO}</t>
    </r>
    <r>
      <rPr>
        <sz val="9"/>
        <rFont val="Arial"/>
      </rPr>
      <t xml:space="preserve"> This ability cannot be activated on the first turn of the first player. When this attacks, if you have the </t>
    </r>
    <r>
      <rPr>
        <b/>
        <sz val="9"/>
        <rFont val="Arial"/>
      </rPr>
      <t>Choice CX (026)</t>
    </r>
    <r>
      <rPr>
        <sz val="9"/>
        <rFont val="Arial"/>
      </rPr>
      <t xml:space="preserve"> in your Climax Area, and you have 2 or more other &lt;Music&gt; characters, choose up to 1 Level 0 or lower &lt;Music&gt; character in your Waiting Room, place it on an empty slot on your Stage, this turn, this gets +500 power, you cannot attack 4 or more times this turn. 
</t>
    </r>
  </si>
  <si>
    <t>PJS/S91-012</t>
  </si>
  <si>
    <r>
      <rPr>
        <b/>
        <sz val="9"/>
        <rFont val="Arial"/>
      </rPr>
      <t>(U) 1/0 KAITO (Music/Virtual Singer/Wonderlands x Showtime)
CONT</t>
    </r>
    <r>
      <rPr>
        <sz val="9"/>
        <rFont val="Arial"/>
      </rPr>
      <t xml:space="preserve"> - For each of your other &lt;Music&gt; characters, this gets +500 power.
</t>
    </r>
    <r>
      <rPr>
        <b/>
        <sz val="9"/>
        <rFont val="Arial"/>
      </rPr>
      <t xml:space="preserve">AUTO </t>
    </r>
    <r>
      <rPr>
        <sz val="9"/>
        <rFont val="Arial"/>
      </rPr>
      <t>- When this attacks, if the Level of the character across from this is 2, this turn, this gets +6000 power.</t>
    </r>
  </si>
  <si>
    <t>PJS/S91-013</t>
  </si>
  <si>
    <r>
      <rPr>
        <b/>
        <sz val="9"/>
        <rFont val="Arial"/>
      </rPr>
      <t>(U) 2/1 Rui (Music/Wonderlands x Showtime)
AUTO</t>
    </r>
    <r>
      <rPr>
        <sz val="9"/>
        <rFont val="Arial"/>
      </rPr>
      <t xml:space="preserve"> - When you use this card's BACKUP, send X cards from the bottom of your opponent's deck to Waiting Room. X equals the number of your &lt;Music&gt; characters.
</t>
    </r>
    <r>
      <rPr>
        <b/>
        <sz val="9"/>
        <rFont val="Arial"/>
      </rPr>
      <t xml:space="preserve">ACT - BACKUP </t>
    </r>
    <r>
      <rPr>
        <sz val="9"/>
        <rFont val="Arial"/>
      </rPr>
      <t>+3000</t>
    </r>
  </si>
  <si>
    <t>PJS/S91-014</t>
  </si>
  <si>
    <r>
      <rPr>
        <b/>
        <sz val="9"/>
        <rFont val="Arial"/>
      </rPr>
      <t>(U) 2/1 Nene (Music/Wonderlands x Showtime)
CONT</t>
    </r>
    <r>
      <rPr>
        <sz val="9"/>
        <rFont val="Arial"/>
      </rPr>
      <t xml:space="preserve"> - If you have 2 or more other &lt;Music&gt; characters, this gets +1 Soul and +5000 power.
</t>
    </r>
    <r>
      <rPr>
        <b/>
        <sz val="9"/>
        <rFont val="Arial"/>
      </rPr>
      <t xml:space="preserve">AUTO - </t>
    </r>
    <r>
      <rPr>
        <b/>
        <sz val="9"/>
        <color rgb="FFE06666"/>
        <rFont val="Arial"/>
      </rPr>
      <t>{CX COMBO}</t>
    </r>
    <r>
      <rPr>
        <b/>
        <sz val="9"/>
        <rFont val="Arial"/>
      </rPr>
      <t xml:space="preserve"> </t>
    </r>
    <r>
      <rPr>
        <sz val="9"/>
        <rFont val="Arial"/>
      </rPr>
      <t xml:space="preserve">When this attacks, if you have the </t>
    </r>
    <r>
      <rPr>
        <b/>
        <sz val="9"/>
        <rFont val="Arial"/>
      </rPr>
      <t>Choice CX (027)</t>
    </r>
    <r>
      <rPr>
        <sz val="9"/>
        <rFont val="Arial"/>
      </rPr>
      <t xml:space="preserve"> in your Climax Area, and you have another &lt;Music&gt; character, choose up to 1 &lt;Music&gt; character in your Waiting Room, add it to hand, this turn, this gains the following ability: “</t>
    </r>
    <r>
      <rPr>
        <b/>
        <sz val="9"/>
        <rFont val="Arial"/>
      </rPr>
      <t xml:space="preserve">AUTO </t>
    </r>
    <r>
      <rPr>
        <sz val="9"/>
        <rFont val="Arial"/>
      </rPr>
      <t>- When Damage dealt by this is cancelled, until the end of your Opponent’s next turn, this gets +4000 power.”</t>
    </r>
  </si>
  <si>
    <t>PJS/S91-015</t>
  </si>
  <si>
    <r>
      <rPr>
        <b/>
        <sz val="9"/>
        <rFont val="Arial"/>
      </rPr>
      <t xml:space="preserve">(U) 2/1 Saki (Music/Leo/need)
AUTO </t>
    </r>
    <r>
      <rPr>
        <sz val="9"/>
        <rFont val="Arial"/>
      </rPr>
      <t>- When this attacks, if the Level of the character across from this is 3 or higher, this turn, this gets +6000 power.</t>
    </r>
    <r>
      <rPr>
        <b/>
        <sz val="9"/>
        <rFont val="Arial"/>
      </rPr>
      <t xml:space="preserve">
AUTO -</t>
    </r>
    <r>
      <rPr>
        <b/>
        <sz val="9"/>
        <color rgb="FFE06666"/>
        <rFont val="Arial"/>
      </rPr>
      <t xml:space="preserve"> {CX COMBO}</t>
    </r>
    <r>
      <rPr>
        <sz val="9"/>
        <rFont val="Arial"/>
      </rPr>
      <t xml:space="preserve"> [(1) Send this to Waiting Room] At the start of your Encore Step, if you have the </t>
    </r>
    <r>
      <rPr>
        <b/>
        <sz val="9"/>
        <rFont val="Arial"/>
      </rPr>
      <t>Choice CX (029)</t>
    </r>
    <r>
      <rPr>
        <sz val="9"/>
        <rFont val="Arial"/>
      </rPr>
      <t xml:space="preserve"> or </t>
    </r>
    <r>
      <rPr>
        <b/>
        <sz val="9"/>
        <rFont val="Arial"/>
      </rPr>
      <t>{Bar CX - 053}</t>
    </r>
    <r>
      <rPr>
        <sz val="9"/>
        <rFont val="Arial"/>
      </rPr>
      <t xml:space="preserve"> in your Climax Area, this is in your Front Row, and you have another &lt;Music&gt; character, you may pay cost. If you do, choose 1 &lt;Music&gt; character in your Waiting Room, add it to hand, then choose up to 1 character in your hand, and place it on stage in this card’s former slot.</t>
    </r>
    <r>
      <rPr>
        <b/>
        <sz val="9"/>
        <rFont val="Arial"/>
      </rPr>
      <t xml:space="preserve">
</t>
    </r>
  </si>
  <si>
    <t>PJS/S91-016</t>
  </si>
  <si>
    <r>
      <rPr>
        <b/>
        <sz val="9"/>
        <rFont val="Arial"/>
      </rPr>
      <t>(C) 0/0 Rui (Music/Wonderlands x Showtime)
AUTO</t>
    </r>
    <r>
      <rPr>
        <sz val="9"/>
        <rFont val="Arial"/>
      </rPr>
      <t xml:space="preserve"> - At the start of your Climax Phase, choose 1 of your &lt;Music&gt; characters, this turn, it gets +1000 power.
</t>
    </r>
    <r>
      <rPr>
        <b/>
        <sz val="9"/>
        <rFont val="Arial"/>
      </rPr>
      <t xml:space="preserve">ACT - BRAINSTORM </t>
    </r>
    <r>
      <rPr>
        <sz val="9"/>
        <rFont val="Arial"/>
      </rPr>
      <t>[(1) Rest 2 of your characters] Flip over the top 4 cards of your deck, then send them to Waiting Room. For each Climax among them repeat the following effect: "Look at up to 3 cards from the top of your deck, choose up to 1 card among them, add it to hand, and send the rest to Waiting Room."</t>
    </r>
  </si>
  <si>
    <t>PJS/S91-017</t>
  </si>
  <si>
    <r>
      <rPr>
        <b/>
        <sz val="9"/>
        <rFont val="Arial"/>
      </rPr>
      <t>(C) 0/0 Saki (Music/Leo/need)
CONT</t>
    </r>
    <r>
      <rPr>
        <sz val="9"/>
        <rFont val="Arial"/>
      </rPr>
      <t xml:space="preserve"> - Your &lt;Leo/need&gt; characters and climaxes can be played without meeting Color requirement.
</t>
    </r>
    <r>
      <rPr>
        <b/>
        <sz val="9"/>
        <rFont val="Arial"/>
      </rPr>
      <t xml:space="preserve">CONT </t>
    </r>
    <r>
      <rPr>
        <sz val="9"/>
        <rFont val="Arial"/>
      </rPr>
      <t xml:space="preserve">- Your other &lt;Leo/need&gt; character in the Front Row Center Slot gets +500 power.
</t>
    </r>
    <r>
      <rPr>
        <b/>
        <sz val="9"/>
        <rFont val="Arial"/>
      </rPr>
      <t>ACT - BRAINSTORM</t>
    </r>
    <r>
      <rPr>
        <sz val="9"/>
        <rFont val="Arial"/>
      </rPr>
      <t xml:space="preserve"> [(1) Rest this] Flip over the top 4 cards of your deck, then send them to Waiting Room. For each Climax among them, choose up to 1 &lt;Leo/need&gt; character from your Waiting Room, and add it to hand.</t>
    </r>
  </si>
  <si>
    <t>PJS/S91-018</t>
  </si>
  <si>
    <r>
      <rPr>
        <b/>
        <sz val="9"/>
        <rFont val="Arial"/>
      </rPr>
      <t xml:space="preserve">(C) 0/0 Tsukasa (Music/Wonderlands x Showtime)
AUTO </t>
    </r>
    <r>
      <rPr>
        <sz val="9"/>
        <rFont val="Arial"/>
      </rPr>
      <t>- When this attacks, choose 1 of your other &lt;Music&gt; characters, until the end of your opponent's next turn, it gets +1500 power and "</t>
    </r>
    <r>
      <rPr>
        <b/>
        <sz val="9"/>
        <rFont val="Arial"/>
      </rPr>
      <t>AUTO - ENCORE</t>
    </r>
    <r>
      <rPr>
        <sz val="9"/>
        <rFont val="Arial"/>
      </rPr>
      <t xml:space="preserve"> [Discard 1 character]"</t>
    </r>
  </si>
  <si>
    <t>PJS/S91-019</t>
  </si>
  <si>
    <r>
      <rPr>
        <b/>
        <sz val="9"/>
        <rFont val="Arial"/>
      </rPr>
      <t>(C) 0/0 KAITO (Music/Virtual Singer/Wonderlands x Showtime)
AUTO</t>
    </r>
    <r>
      <rPr>
        <sz val="9"/>
        <rFont val="Arial"/>
      </rPr>
      <t xml:space="preserve"> - When this is placed on stage from hand, look at the top card of your deck, and put it on top or bottom of your deck.
</t>
    </r>
    <r>
      <rPr>
        <b/>
        <sz val="9"/>
        <rFont val="Arial"/>
      </rPr>
      <t xml:space="preserve">AUTO </t>
    </r>
    <r>
      <rPr>
        <sz val="9"/>
        <rFont val="Arial"/>
      </rPr>
      <t>- When this attacks, reveal the top card of your deck. If that card is a &lt;Music&gt; character or Event, add it to hand and discard 1 card.</t>
    </r>
    <r>
      <rPr>
        <b/>
        <sz val="9"/>
        <rFont val="Arial"/>
      </rPr>
      <t xml:space="preserve">
</t>
    </r>
  </si>
  <si>
    <t>PJS/S91-020</t>
  </si>
  <si>
    <r>
      <rPr>
        <b/>
        <sz val="9"/>
        <rFont val="Arial"/>
      </rPr>
      <t>(C) 1/0 Nene (Music/Wonderlands x Showtime)
AUTO</t>
    </r>
    <r>
      <rPr>
        <sz val="9"/>
        <rFont val="Arial"/>
      </rPr>
      <t xml:space="preserve"> - When this is Reversed, if the battle opponent's Cost is 0 or lower, you may send that character to Stock. If you do, put the bottom card of your opponent's Stock into Waiting Room. 
</t>
    </r>
    <r>
      <rPr>
        <i/>
        <sz val="9"/>
        <rFont val="Arial"/>
      </rPr>
      <t>Note: Has a Soul Trigger.</t>
    </r>
  </si>
  <si>
    <t>PJS/S91-021</t>
  </si>
  <si>
    <r>
      <rPr>
        <b/>
        <sz val="9"/>
        <rFont val="Arial"/>
      </rPr>
      <t>(C) 1/0 Emu (Music/Wonderlands x Showtime)
AUTO</t>
    </r>
    <r>
      <rPr>
        <sz val="9"/>
        <rFont val="Arial"/>
      </rPr>
      <t xml:space="preserve"> - [Discard 1 &lt;Music&gt; character] When this is placed on stafe from hand, you may pay cost. if you do, choose 1</t>
    </r>
    <r>
      <rPr>
        <b/>
        <sz val="9"/>
        <rFont val="Arial"/>
      </rPr>
      <t xml:space="preserve"> "Tell Me! Everyone's Christmas♪"</t>
    </r>
    <r>
      <rPr>
        <sz val="9"/>
        <rFont val="Arial"/>
      </rPr>
      <t xml:space="preserve"> </t>
    </r>
    <r>
      <rPr>
        <b/>
        <sz val="9"/>
        <rFont val="Arial"/>
      </rPr>
      <t>(023)</t>
    </r>
    <r>
      <rPr>
        <sz val="9"/>
        <rFont val="Arial"/>
      </rPr>
      <t xml:space="preserve"> or </t>
    </r>
    <r>
      <rPr>
        <b/>
        <sz val="9"/>
        <rFont val="Arial"/>
      </rPr>
      <t>"Wonder ☆ Christmas!" (022)</t>
    </r>
    <r>
      <rPr>
        <sz val="9"/>
        <rFont val="Arial"/>
      </rPr>
      <t xml:space="preserve"> in your Waiting Room, add it to hand. 
</t>
    </r>
    <r>
      <rPr>
        <b/>
        <sz val="9"/>
        <rFont val="Arial"/>
      </rPr>
      <t xml:space="preserve">AUTO </t>
    </r>
    <r>
      <rPr>
        <sz val="9"/>
        <rFont val="Arial"/>
      </rPr>
      <t xml:space="preserve">- This ability can only be activated up to once per turn. When you play an Event, this turn, this gets +2000 power
</t>
    </r>
    <r>
      <rPr>
        <i/>
        <sz val="9"/>
        <rFont val="Arial"/>
      </rPr>
      <t xml:space="preserve">Note: Has a Soul Trigger </t>
    </r>
    <r>
      <rPr>
        <b/>
        <sz val="9"/>
        <rFont val="Arial"/>
      </rPr>
      <t xml:space="preserve">
</t>
    </r>
  </si>
  <si>
    <t>PJS/S91-022</t>
  </si>
  <si>
    <r>
      <rPr>
        <b/>
        <sz val="9"/>
        <rFont val="Arial"/>
      </rPr>
      <t>(C) 1/0 Wonder ☆ Christmas!</t>
    </r>
    <r>
      <rPr>
        <sz val="9"/>
        <rFont val="Arial"/>
      </rPr>
      <t xml:space="preserve">
If you do not have a &lt;Wonderlands x Showtime&gt; character, you cannot play this from hand.
Look at up to 4 cards from the top of your deck, choose up to 1 &lt;Music&gt; character or Event from among them, show it to your opponent, add it to hand, and send the rest to Waiting Room.</t>
    </r>
  </si>
  <si>
    <t>PJS/S91-023</t>
  </si>
  <si>
    <r>
      <rPr>
        <b/>
        <sz val="9"/>
        <rFont val="Arial"/>
      </rPr>
      <t xml:space="preserve">(C) 2/1 Tell Me! Everyone's Christmas♪
</t>
    </r>
    <r>
      <rPr>
        <sz val="9"/>
        <rFont val="Arial"/>
      </rPr>
      <t xml:space="preserve">Send this to Memory.
Reveal the top card of your deck. If that card is an &lt;Music&gt; character or event, add it to hand.
</t>
    </r>
    <r>
      <rPr>
        <b/>
        <sz val="9"/>
        <rFont val="Arial"/>
      </rPr>
      <t xml:space="preserve">CONT - RECOLLECTION </t>
    </r>
    <r>
      <rPr>
        <sz val="9"/>
        <rFont val="Arial"/>
      </rPr>
      <t>- During your turn, if this is Memory, all of your &lt;Wonderlands x Showtime&gt; characters get +1000 power.</t>
    </r>
  </si>
  <si>
    <t>PJS/S91-024</t>
  </si>
  <si>
    <r>
      <rPr>
        <b/>
        <sz val="9"/>
        <rFont val="Arial"/>
      </rPr>
      <t>(C) 3/1 Event</t>
    </r>
    <r>
      <rPr>
        <sz val="9"/>
        <rFont val="Arial"/>
      </rPr>
      <t xml:space="preserve">
Perform the following effect twice, "You may discard 1 card. If you do, choose an Event in your Waiting Room, add it to hand."</t>
    </r>
    <r>
      <rPr>
        <b/>
        <sz val="9"/>
        <rFont val="Arial"/>
      </rPr>
      <t xml:space="preserve">
</t>
    </r>
  </si>
  <si>
    <t>PJS/S91-025</t>
  </si>
  <si>
    <t>(CC) Choice CX</t>
  </si>
  <si>
    <t>RRR</t>
  </si>
  <si>
    <t>PJS/S91-026</t>
  </si>
  <si>
    <t>PJS/S91-027</t>
  </si>
  <si>
    <t>PJS/S91-028</t>
  </si>
  <si>
    <t>PJS/S91-029</t>
  </si>
  <si>
    <t>PJS/S91-030</t>
  </si>
  <si>
    <r>
      <rPr>
        <b/>
        <sz val="9"/>
        <rFont val="Arial"/>
      </rPr>
      <t>(RR) 0/0 Airi (Music/MORE MORE JUMP!)
AUTO</t>
    </r>
    <r>
      <rPr>
        <sz val="9"/>
        <rFont val="Arial"/>
      </rPr>
      <t xml:space="preserve"> - When this is placed on stage from hand, reveal the top card of your deck. If that card is Level 1 or higher, add it to hand, then discard 1 card.
</t>
    </r>
    <r>
      <rPr>
        <b/>
        <sz val="9"/>
        <rFont val="Arial"/>
      </rPr>
      <t xml:space="preserve">AUTO </t>
    </r>
    <r>
      <rPr>
        <sz val="9"/>
        <rFont val="Arial"/>
      </rPr>
      <t>- [(1) Discard 1 &lt;Music&gt; character, send this to Memory] When this is Reversed, you may pay cost. If you do, search your deck for up to 1 &lt;Music&gt; character, show it to your opponent, add it to hand, and shuffle your deck afterwards.</t>
    </r>
  </si>
  <si>
    <t>PJS/S91-031</t>
  </si>
  <si>
    <r>
      <rPr>
        <b/>
        <sz val="9"/>
        <rFont val="Arial"/>
      </rPr>
      <t xml:space="preserve">(RR) 1/0 Minori (Music/MORE MORE JUMP!)
CONT </t>
    </r>
    <r>
      <rPr>
        <sz val="9"/>
        <rFont val="Arial"/>
      </rPr>
      <t xml:space="preserve">- During your turn, if you have another &lt;Music&gt; character, this gets +1500 power.
</t>
    </r>
    <r>
      <rPr>
        <b/>
        <sz val="9"/>
        <rFont val="Arial"/>
      </rPr>
      <t xml:space="preserve">AUTO - </t>
    </r>
    <r>
      <rPr>
        <b/>
        <sz val="9"/>
        <color rgb="FFE06666"/>
        <rFont val="Arial"/>
      </rPr>
      <t>{CX COMBO}</t>
    </r>
    <r>
      <rPr>
        <sz val="9"/>
        <color rgb="FFE06666"/>
        <rFont val="Arial"/>
      </rPr>
      <t xml:space="preserve"> </t>
    </r>
    <r>
      <rPr>
        <sz val="9"/>
        <rFont val="Arial"/>
      </rPr>
      <t xml:space="preserve">[Discard 1 card] When this attacks, if you have the </t>
    </r>
    <r>
      <rPr>
        <b/>
        <sz val="9"/>
        <rFont val="Arial"/>
      </rPr>
      <t>Bar CX (049)</t>
    </r>
    <r>
      <rPr>
        <sz val="9"/>
        <rFont val="Arial"/>
      </rPr>
      <t xml:space="preserve"> in the Climax Area, and you have another &lt;Music&gt; character, you may pay cost. If you do, look at up to 4 cards from the top of your deck, choose up to 2 &lt;Music&gt; characters from among them, show them to your opponent, add them to hand, and send the rest to Waiting Room.</t>
    </r>
  </si>
  <si>
    <t>PJS/S91-032</t>
  </si>
  <si>
    <r>
      <rPr>
        <b/>
        <sz val="9"/>
        <rFont val="Arial"/>
      </rPr>
      <t xml:space="preserve">(R) 0/0 Hatsune Miku (Music/Virtual Singer/MORE MORE JUMP!)
AUTO </t>
    </r>
    <r>
      <rPr>
        <sz val="9"/>
        <rFont val="Arial"/>
      </rPr>
      <t xml:space="preserve">- When your character's Trigger Check reveals a Bar CX, choose 1 of your characters, until the end of your opponent's next turn, it gets +1000 power.
</t>
    </r>
    <r>
      <rPr>
        <b/>
        <sz val="9"/>
        <rFont val="Arial"/>
      </rPr>
      <t xml:space="preserve">ACT - BRAINSTORM </t>
    </r>
    <r>
      <rPr>
        <sz val="9"/>
        <rFont val="Arial"/>
      </rPr>
      <t>[(1) Rest this] Flip over the top 4 cards of your deck, then send them to Waiting Room. For each Climax among them, search your deck for up to 1 &lt;MORE MORE JUMP!&gt; character, show it to your opponent, add it to hand, and shuffle your deck afterwards.</t>
    </r>
  </si>
  <si>
    <t>PJS/S91-033</t>
  </si>
  <si>
    <r>
      <rPr>
        <b/>
        <sz val="9"/>
        <rFont val="Arial"/>
      </rPr>
      <t xml:space="preserve">(R) 2/1 Rin (Music/Virtual Singer/MORE MORE JUMP!)
CONT - ASSIST </t>
    </r>
    <r>
      <rPr>
        <sz val="9"/>
        <rFont val="Arial"/>
      </rPr>
      <t xml:space="preserve">Level x 500
</t>
    </r>
    <r>
      <rPr>
        <b/>
        <sz val="9"/>
        <rFont val="Arial"/>
      </rPr>
      <t xml:space="preserve">ACT </t>
    </r>
    <r>
      <rPr>
        <sz val="9"/>
        <rFont val="Arial"/>
      </rPr>
      <t>- [Rest this] Choose 1 of your other characters, send it to Stock.</t>
    </r>
  </si>
  <si>
    <t>PJS/S91-034</t>
  </si>
  <si>
    <r>
      <rPr>
        <b/>
        <sz val="9"/>
        <rFont val="Arial"/>
      </rPr>
      <t>(R) 0/0 Shizuku (Music/MORE MORE JUMP!)
CONT</t>
    </r>
    <r>
      <rPr>
        <sz val="9"/>
        <rFont val="Arial"/>
      </rPr>
      <t xml:space="preserve"> - If your opponent has 3 or less characters, this gets +1000 power.
</t>
    </r>
    <r>
      <rPr>
        <b/>
        <sz val="9"/>
        <rFont val="Arial"/>
      </rPr>
      <t xml:space="preserve">AUTO </t>
    </r>
    <r>
      <rPr>
        <sz val="9"/>
        <rFont val="Arial"/>
      </rPr>
      <t>- When this card's battle opponent is Reversed, choose 1 of your other &lt;Music&gt; characters, Rest it, and move it to an empty Back Row slot.</t>
    </r>
  </si>
  <si>
    <t>PJS/S91-035</t>
  </si>
  <si>
    <r>
      <rPr>
        <b/>
        <sz val="9"/>
        <rFont val="Arial"/>
      </rPr>
      <t xml:space="preserve">(R) 3/2 Haruka (Music/MORE MORE JUMP!)
AUTO </t>
    </r>
    <r>
      <rPr>
        <sz val="9"/>
        <rFont val="Arial"/>
      </rPr>
      <t xml:space="preserve">- When this is placed on stage from hand, you may Heal 1.
</t>
    </r>
    <r>
      <rPr>
        <b/>
        <sz val="9"/>
        <rFont val="Arial"/>
      </rPr>
      <t>AUTO -</t>
    </r>
    <r>
      <rPr>
        <b/>
        <sz val="9"/>
        <color rgb="FFE06666"/>
        <rFont val="Arial"/>
      </rPr>
      <t xml:space="preserve"> {CX COMBO}</t>
    </r>
    <r>
      <rPr>
        <b/>
        <sz val="9"/>
        <rFont val="Arial"/>
      </rPr>
      <t xml:space="preserve"> MEMORY</t>
    </r>
    <r>
      <rPr>
        <sz val="9"/>
        <rFont val="Arial"/>
      </rPr>
      <t xml:space="preserve"> (2) When this attacks, if you have the </t>
    </r>
    <r>
      <rPr>
        <b/>
        <sz val="9"/>
        <rFont val="Arial"/>
      </rPr>
      <t xml:space="preserve">Bar CX (050) </t>
    </r>
    <r>
      <rPr>
        <sz val="9"/>
        <rFont val="Arial"/>
      </rPr>
      <t>in your Climax Area, you have 2 or more &lt;Music&gt; characters in your Memory, and all of your characters are &lt;MORE MORE JUMP!&gt;, you may pay cost. If you do, look at up to 3 cards from the top of your opponent's deck, choose up to 3 cards among them, put them back on top of your opponent's deck in any order, then send the rest to Waiting Room, and this turn, this gets +4000 power.</t>
    </r>
  </si>
  <si>
    <t>PJS/S91-036</t>
  </si>
  <si>
    <r>
      <rPr>
        <b/>
        <sz val="9"/>
        <rFont val="Arial"/>
      </rPr>
      <t xml:space="preserve">(R) 3/2 Shiho (Music/Leo/need)
AUTO </t>
    </r>
    <r>
      <rPr>
        <sz val="9"/>
        <rFont val="Arial"/>
      </rPr>
      <t>- When this is placed on stage from hand, until the end of your opponent's next turn, this gets +4500 power, and gains the following ability: "</t>
    </r>
    <r>
      <rPr>
        <b/>
        <sz val="9"/>
        <rFont val="Arial"/>
      </rPr>
      <t xml:space="preserve">CONT </t>
    </r>
    <r>
      <rPr>
        <sz val="9"/>
        <rFont val="Arial"/>
      </rPr>
      <t xml:space="preserve">- During this card's battle, all players cannot play BACKUPs from hand."
</t>
    </r>
    <r>
      <rPr>
        <b/>
        <sz val="9"/>
        <rFont val="Arial"/>
      </rPr>
      <t>AUTO -</t>
    </r>
    <r>
      <rPr>
        <b/>
        <sz val="9"/>
        <color rgb="FFE06666"/>
        <rFont val="Arial"/>
      </rPr>
      <t xml:space="preserve"> {CX COMBO}</t>
    </r>
    <r>
      <rPr>
        <sz val="9"/>
        <rFont val="Arial"/>
      </rPr>
      <t xml:space="preserve"> [(2) Discard 1 card] When this card's battle opponent is Reversed, if you have the </t>
    </r>
    <r>
      <rPr>
        <b/>
        <sz val="9"/>
        <rFont val="Arial"/>
      </rPr>
      <t>Bar CX (053)</t>
    </r>
    <r>
      <rPr>
        <sz val="9"/>
        <rFont val="Arial"/>
      </rPr>
      <t xml:space="preserve"> in your Climax Area, you may pay cost. If you do, look at up to the bottom 5 cards of your opponent's deck, choose up to 2 Climaxes and send it to Clock, and put the rest into the Waiting Room.</t>
    </r>
  </si>
  <si>
    <t>PJS/S91-037</t>
  </si>
  <si>
    <r>
      <rPr>
        <b/>
        <sz val="9"/>
        <rFont val="Arial"/>
      </rPr>
      <t>(U) 0/0 Airi (Music/MORE MORE JUMP!)
AUTO -</t>
    </r>
    <r>
      <rPr>
        <b/>
        <sz val="9"/>
        <color rgb="FFE06666"/>
        <rFont val="Arial"/>
      </rPr>
      <t xml:space="preserve"> {CX COMBO}</t>
    </r>
    <r>
      <rPr>
        <sz val="9"/>
        <rFont val="Arial"/>
      </rPr>
      <t xml:space="preserve"> When the</t>
    </r>
    <r>
      <rPr>
        <b/>
        <sz val="9"/>
        <rFont val="Arial"/>
      </rPr>
      <t xml:space="preserve"> Bar CX (051)</t>
    </r>
    <r>
      <rPr>
        <sz val="9"/>
        <rFont val="Arial"/>
      </rPr>
      <t xml:space="preserve"> is placed in your Climax Area, if you have 2 or more other &lt;Music&gt; characters, look at up to 4 cards from the top of your deck, choose up to 1 &lt;Music&gt; character from among them, show it to your opponent, add it to hand, send the rest to Waiting Room.
</t>
    </r>
    <r>
      <rPr>
        <b/>
        <sz val="9"/>
        <rFont val="Arial"/>
      </rPr>
      <t>ACT - BRAINSTORM</t>
    </r>
    <r>
      <rPr>
        <sz val="9"/>
        <rFont val="Arial"/>
      </rPr>
      <t xml:space="preserve"> (1) Flip over the top 4 cards of your deck, then send them to Waiting Room. For each Climax among them, resolve the following effect: "Search your deck for up to 1 &lt;Music&gt; character, show it to your opponent, add it to hand, discard 1 card, and shuffle your deck afterwards."</t>
    </r>
  </si>
  <si>
    <t>PJS/S91-038</t>
  </si>
  <si>
    <r>
      <rPr>
        <b/>
        <sz val="9"/>
        <rFont val="Arial"/>
      </rPr>
      <t xml:space="preserve">(U) 0/0 Shiho (Music/Leo/need)
CONT </t>
    </r>
    <r>
      <rPr>
        <sz val="9"/>
        <rFont val="Arial"/>
      </rPr>
      <t>- You cannot play Events or BACKUPs from hand.</t>
    </r>
  </si>
  <si>
    <t>PJS/S91-039</t>
  </si>
  <si>
    <r>
      <rPr>
        <b/>
        <sz val="9"/>
        <rFont val="Arial"/>
      </rPr>
      <t>(U) 1/0 Haruka (Music/MORE MORE JUMP!)
AUTO</t>
    </r>
    <r>
      <rPr>
        <sz val="9"/>
        <rFont val="Arial"/>
      </rPr>
      <t xml:space="preserve"> - When this is placed on stage from hand, this turn, this gets +X power. X equals the number of your &lt;Music&gt; characters times 500.
</t>
    </r>
    <r>
      <rPr>
        <b/>
        <sz val="9"/>
        <rFont val="Arial"/>
      </rPr>
      <t xml:space="preserve">AUTO </t>
    </r>
    <r>
      <rPr>
        <sz val="9"/>
        <rFont val="Arial"/>
      </rPr>
      <t xml:space="preserve">- When this is placed on stage from hand, if you 2 or less cards in Memory, you may choose 1 </t>
    </r>
    <r>
      <rPr>
        <b/>
        <sz val="9"/>
        <rFont val="Arial"/>
      </rPr>
      <t>{0/0 Haruka - 043}</t>
    </r>
    <r>
      <rPr>
        <sz val="9"/>
        <rFont val="Arial"/>
      </rPr>
      <t xml:space="preserve"> from your Waiting Room, and send it to Memory.</t>
    </r>
    <r>
      <rPr>
        <b/>
        <sz val="9"/>
        <rFont val="Arial"/>
      </rPr>
      <t xml:space="preserve">
</t>
    </r>
  </si>
  <si>
    <t>PJS/S91-040</t>
  </si>
  <si>
    <r>
      <rPr>
        <b/>
        <sz val="9"/>
        <rFont val="Arial"/>
      </rPr>
      <t>(U) 1/0 Rin (Music/Virtual Singer/MORE MORE JUMP!)
AUTO</t>
    </r>
    <r>
      <rPr>
        <sz val="9"/>
        <rFont val="Arial"/>
      </rPr>
      <t xml:space="preserve"> - When this attacks, choose 1 of your other &lt;Music&gt; characters, this turn, it gets +X power. X equals the number of your other &lt;Music&gt; characters times 500.
</t>
    </r>
    <r>
      <rPr>
        <b/>
        <sz val="9"/>
        <rFont val="Arial"/>
      </rPr>
      <t xml:space="preserve">AUTO </t>
    </r>
    <r>
      <rPr>
        <sz val="9"/>
        <rFont val="Arial"/>
      </rPr>
      <t>- When this attacks, all of your characters, this turn, gains the following ability: "</t>
    </r>
    <r>
      <rPr>
        <b/>
        <sz val="9"/>
        <rFont val="Arial"/>
      </rPr>
      <t xml:space="preserve">AUTO </t>
    </r>
    <r>
      <rPr>
        <sz val="9"/>
        <rFont val="Arial"/>
      </rPr>
      <t>- When this card's Trigger Check reveals a Climax with the Bar Trigger, you may Draw 1 card. If you do, discard 1 card."</t>
    </r>
    <r>
      <rPr>
        <b/>
        <sz val="9"/>
        <rFont val="Arial"/>
      </rPr>
      <t xml:space="preserve">
</t>
    </r>
  </si>
  <si>
    <t>PJS/S91-041</t>
  </si>
  <si>
    <r>
      <rPr>
        <b/>
        <sz val="9"/>
        <rFont val="Arial"/>
      </rPr>
      <t xml:space="preserve">(U) 1/1 Shizuku (Music/MORE MORE JUMP!)
AUTO </t>
    </r>
    <r>
      <rPr>
        <sz val="9"/>
        <rFont val="Arial"/>
      </rPr>
      <t xml:space="preserve">- When this is Reversed, if the battle opponent's Level is higher than your opponent's Level, you may send the top card of your opponent's Clock to Waiting Room. If you do, send that character to Clock.
</t>
    </r>
    <r>
      <rPr>
        <b/>
        <sz val="9"/>
        <rFont val="Arial"/>
      </rPr>
      <t>ACT - BACKUP</t>
    </r>
    <r>
      <rPr>
        <sz val="9"/>
        <rFont val="Arial"/>
      </rPr>
      <t xml:space="preserve"> +1500</t>
    </r>
  </si>
  <si>
    <t>PJS/S91-042</t>
  </si>
  <si>
    <r>
      <rPr>
        <b/>
        <sz val="9"/>
        <rFont val="Arial"/>
      </rPr>
      <t>(U) 3/2 Minori (Music/MORE MORE JUMP!)
CONT</t>
    </r>
    <r>
      <rPr>
        <sz val="9"/>
        <rFont val="Arial"/>
      </rPr>
      <t xml:space="preserve"> - If you have 2 or less Climaxes in your Waiting Room, this gets -1 Level in hand.
</t>
    </r>
    <r>
      <rPr>
        <b/>
        <sz val="9"/>
        <rFont val="Arial"/>
      </rPr>
      <t>CONT - MEMORY</t>
    </r>
    <r>
      <rPr>
        <sz val="9"/>
        <rFont val="Arial"/>
      </rPr>
      <t xml:space="preserve"> - If you have 2 or more cards in Memory, During your turn, this gets +2000 power, 3 or more, during this card’s battle, your opponent cannot use BACKUP, 4 or more, this cannot be chosen by your opponent's card effects.
</t>
    </r>
    <r>
      <rPr>
        <b/>
        <sz val="9"/>
        <rFont val="Arial"/>
      </rPr>
      <t>AUTO -</t>
    </r>
    <r>
      <rPr>
        <sz val="9"/>
        <rFont val="Arial"/>
      </rPr>
      <t xml:space="preserve"> When this is placed on stage from hand, draw up to 2 cards, discard 2 cards, then put up to 1 card from the top of your deck into Stock. </t>
    </r>
    <r>
      <rPr>
        <b/>
        <sz val="9"/>
        <rFont val="Arial"/>
      </rPr>
      <t xml:space="preserve">
</t>
    </r>
  </si>
  <si>
    <t>PJS/S91-043</t>
  </si>
  <si>
    <r>
      <rPr>
        <b/>
        <sz val="9"/>
        <rFont val="Arial"/>
      </rPr>
      <t>(C) 0/0 Haruka (Music/MORE MORE JUMP!)
AUTO</t>
    </r>
    <r>
      <rPr>
        <sz val="9"/>
        <rFont val="Arial"/>
      </rPr>
      <t xml:space="preserve"> - When this is placed on stage from hand, choose 1 of your characters, this turn, it gets +1000 power.
</t>
    </r>
    <r>
      <rPr>
        <b/>
        <sz val="9"/>
        <rFont val="Arial"/>
      </rPr>
      <t xml:space="preserve">ACT </t>
    </r>
    <r>
      <rPr>
        <sz val="9"/>
        <rFont val="Arial"/>
      </rPr>
      <t>- [(1) Send this to Memory] Look at up to 4 cards from the top of your deck, choose up to 1 &lt;MORE MORE JUMP!&gt; character from among them, show it to your opponent, add it to hand, and send the rest to Waiting Room.</t>
    </r>
  </si>
  <si>
    <t>PJS/S91-044</t>
  </si>
  <si>
    <r>
      <rPr>
        <b/>
        <sz val="9"/>
        <rFont val="Arial"/>
      </rPr>
      <t>(C) 0/0 Rin (Music/Virtual Singer/MORE MORE JUMP!)
AUTO</t>
    </r>
    <r>
      <rPr>
        <sz val="9"/>
        <rFont val="Arial"/>
      </rPr>
      <t xml:space="preserve"> - When this is placed on stage from hand, choose 1 of your &lt;Music&gt; characters, this turn, it gets +1500 power.
</t>
    </r>
    <r>
      <rPr>
        <b/>
        <sz val="9"/>
        <rFont val="Arial"/>
      </rPr>
      <t xml:space="preserve">AUTO </t>
    </r>
    <r>
      <rPr>
        <sz val="9"/>
        <rFont val="Arial"/>
      </rPr>
      <t>- When this attacks, choose 1 of your &lt;Music&gt; characters, this turn, it gets +1500 power.</t>
    </r>
  </si>
  <si>
    <t>PJS/S91-045</t>
  </si>
  <si>
    <r>
      <rPr>
        <b/>
        <sz val="9"/>
        <rFont val="Arial"/>
      </rPr>
      <t>(C) 0/0 Shiho (Music/Leo/need)
AUTO</t>
    </r>
    <r>
      <rPr>
        <sz val="9"/>
        <rFont val="Arial"/>
      </rPr>
      <t xml:space="preserve"> - When this is placed on stage from hand, choose up to 1 of your opponent's characters, send it to Memory, then your opponent places that character on stage in any slot.
</t>
    </r>
    <r>
      <rPr>
        <b/>
        <sz val="9"/>
        <rFont val="Arial"/>
      </rPr>
      <t xml:space="preserve">AUTO </t>
    </r>
    <r>
      <rPr>
        <sz val="9"/>
        <rFont val="Arial"/>
      </rPr>
      <t>- When this is placed on stage from hand, choose 1 of your other &lt;Music&gt; characters, this turn, it gets +2000 power.</t>
    </r>
  </si>
  <si>
    <t>PJS/S91-046</t>
  </si>
  <si>
    <r>
      <rPr>
        <b/>
        <sz val="9"/>
        <rFont val="Arial"/>
      </rPr>
      <t xml:space="preserve">(C) 0/0 Minori (Music/MORE MORE JUMP!)
CONT </t>
    </r>
    <r>
      <rPr>
        <sz val="9"/>
        <rFont val="Arial"/>
      </rPr>
      <t xml:space="preserve">- During your turn, this gets +1000 power.
</t>
    </r>
    <r>
      <rPr>
        <b/>
        <sz val="9"/>
        <rFont val="Arial"/>
      </rPr>
      <t xml:space="preserve">AUTO </t>
    </r>
    <r>
      <rPr>
        <sz val="9"/>
        <rFont val="Arial"/>
      </rPr>
      <t>- When this is Reversed, you may reveal up to 3 cards from the top of your deck. If you revealed 1 or more, choose up to 1 &lt;MORE MORE JUMP!&gt; character from among them, add it to hand, send the rest to Waiting Room, and discard 1 card.</t>
    </r>
  </si>
  <si>
    <t>PJS/S91-047</t>
  </si>
  <si>
    <r>
      <rPr>
        <b/>
        <sz val="9"/>
        <rFont val="Arial"/>
      </rPr>
      <t>(C) 2/1 Shizuku (Music/MORE MORE JUMP!)
CONT</t>
    </r>
    <r>
      <rPr>
        <sz val="9"/>
        <rFont val="Arial"/>
      </rPr>
      <t xml:space="preserve"> - If you have 2 or more other &lt;Music&gt; characters, this gets +2000 power.
</t>
    </r>
    <r>
      <rPr>
        <b/>
        <sz val="9"/>
        <rFont val="Arial"/>
      </rPr>
      <t>AUTO -</t>
    </r>
    <r>
      <rPr>
        <b/>
        <sz val="9"/>
        <color rgb="FFE06666"/>
        <rFont val="Arial"/>
      </rPr>
      <t xml:space="preserve"> {CX COMBO}</t>
    </r>
    <r>
      <rPr>
        <sz val="9"/>
        <rFont val="Arial"/>
      </rPr>
      <t xml:space="preserve"> [(1) Send the </t>
    </r>
    <r>
      <rPr>
        <b/>
        <sz val="9"/>
        <rFont val="Arial"/>
      </rPr>
      <t>Bar CX (052)</t>
    </r>
    <r>
      <rPr>
        <sz val="9"/>
        <rFont val="Arial"/>
      </rPr>
      <t xml:space="preserve"> from your Climax Area to Waiting Room] When this card's battle opponent is Reversed, you may pay cost. If you do, look at up to 4 cards from the top of your deck, choose up to 4 &lt;Music&gt; characters from among them, show them to your opponent, add them to hand, send the rest to Waiting Room, this gains the following ability until the end of your opponent's next turn, "</t>
    </r>
    <r>
      <rPr>
        <b/>
        <sz val="9"/>
        <rFont val="Arial"/>
      </rPr>
      <t xml:space="preserve">AUTO </t>
    </r>
    <r>
      <rPr>
        <sz val="9"/>
        <rFont val="Arial"/>
      </rPr>
      <t>- When this is Front Attacked, you may return this to hand."</t>
    </r>
  </si>
  <si>
    <t>PJS/S91-048</t>
  </si>
  <si>
    <r>
      <rPr>
        <b/>
        <sz val="9"/>
        <rFont val="Arial"/>
      </rPr>
      <t xml:space="preserve">(C) 2/1 Airi (Music/MORE MORE JUMP!)
CONT </t>
    </r>
    <r>
      <rPr>
        <sz val="9"/>
        <rFont val="Arial"/>
      </rPr>
      <t xml:space="preserve">- If you have another Level 3 or higher character, this gets +4000 power.
</t>
    </r>
    <r>
      <rPr>
        <b/>
        <sz val="9"/>
        <rFont val="Arial"/>
      </rPr>
      <t xml:space="preserve">CONT </t>
    </r>
    <r>
      <rPr>
        <sz val="9"/>
        <rFont val="Arial"/>
      </rPr>
      <t xml:space="preserve">- If you have 2 or more other &lt;Music&gt; characters, this gets +3000 power. </t>
    </r>
    <r>
      <rPr>
        <b/>
        <sz val="9"/>
        <rFont val="Arial"/>
      </rPr>
      <t xml:space="preserve">
</t>
    </r>
  </si>
  <si>
    <t>PJS/S91-049</t>
  </si>
  <si>
    <t>(CC) Gold Bar CX</t>
  </si>
  <si>
    <t>PJS/S91-050</t>
  </si>
  <si>
    <t>PJS/S91-051</t>
  </si>
  <si>
    <t>PJS/S91-052</t>
  </si>
  <si>
    <t>PJS/S91-053</t>
  </si>
  <si>
    <t>PJS/S91-054</t>
  </si>
  <si>
    <r>
      <rPr>
        <b/>
        <sz val="9"/>
        <rFont val="Arial"/>
      </rPr>
      <t xml:space="preserve">(RR) 0/0 Akito (Music/Vivid BAD SQUAD)
CONT </t>
    </r>
    <r>
      <rPr>
        <sz val="9"/>
        <rFont val="Arial"/>
      </rPr>
      <t xml:space="preserve">- If you have another &lt;Music&gt; character, this gets +1500 power.
</t>
    </r>
    <r>
      <rPr>
        <b/>
        <sz val="9"/>
        <rFont val="Arial"/>
      </rPr>
      <t xml:space="preserve">AUTO </t>
    </r>
    <r>
      <rPr>
        <sz val="9"/>
        <rFont val="Arial"/>
      </rPr>
      <t>- At the start of your opponent's Attack Phase, if there is a character in the slot across from this, you may move this to an empty Front Row slot.</t>
    </r>
  </si>
  <si>
    <t>PJS/S91-055</t>
  </si>
  <si>
    <r>
      <rPr>
        <b/>
        <sz val="9"/>
        <rFont val="Arial"/>
      </rPr>
      <t xml:space="preserve">(RR) 0/0 Hatsune Miku (Music/Virtual Singer/Vivid BAD SQUAD)
AUTO </t>
    </r>
    <r>
      <rPr>
        <sz val="9"/>
        <rFont val="Arial"/>
      </rPr>
      <t xml:space="preserve">- When your other character's battle opponent is Reversed, choose 1 of your &lt;Music&gt; characters, this turn, it gets +500 power.
</t>
    </r>
    <r>
      <rPr>
        <b/>
        <sz val="9"/>
        <rFont val="Arial"/>
      </rPr>
      <t>ACT - BRAINSTORM</t>
    </r>
    <r>
      <rPr>
        <sz val="9"/>
        <rFont val="Arial"/>
      </rPr>
      <t xml:space="preserve"> [(1) Rest this] Flip over the top 4 cards of your deck, then send them to Waiting Room. For each Climax among them, choose up to 1 character from your Waiting Room, and add it to hand.</t>
    </r>
  </si>
  <si>
    <t>PJS/S91-056</t>
  </si>
  <si>
    <r>
      <rPr>
        <b/>
        <sz val="9"/>
        <rFont val="Arial"/>
      </rPr>
      <t>(RR) 3/2 Kohane (Music/Vivid BAD SQUAD)
CONT</t>
    </r>
    <r>
      <rPr>
        <sz val="9"/>
        <rFont val="Arial"/>
      </rPr>
      <t xml:space="preserve"> - If you have another &lt;Music&gt; character, this gets +1000 power and "</t>
    </r>
    <r>
      <rPr>
        <b/>
        <sz val="9"/>
        <rFont val="Arial"/>
      </rPr>
      <t>AUTO - ENCORE</t>
    </r>
    <r>
      <rPr>
        <sz val="9"/>
        <rFont val="Arial"/>
      </rPr>
      <t xml:space="preserve"> [Discard 1 &lt;Music&gt; character]"
</t>
    </r>
    <r>
      <rPr>
        <b/>
        <sz val="9"/>
        <rFont val="Arial"/>
      </rPr>
      <t xml:space="preserve">AUTO - </t>
    </r>
    <r>
      <rPr>
        <b/>
        <sz val="9"/>
        <color rgb="FFE06666"/>
        <rFont val="Arial"/>
      </rPr>
      <t>{CX COMBO}</t>
    </r>
    <r>
      <rPr>
        <sz val="9"/>
        <rFont val="Arial"/>
      </rPr>
      <t xml:space="preserve"> [(1) Discard 1 card] When this attacks, if you have the </t>
    </r>
    <r>
      <rPr>
        <b/>
        <sz val="9"/>
        <rFont val="Arial"/>
      </rPr>
      <t xml:space="preserve">Standby CX (076) </t>
    </r>
    <r>
      <rPr>
        <sz val="9"/>
        <rFont val="Arial"/>
      </rPr>
      <t xml:space="preserve">in your Climax Area, and you have 2 or more other &lt;Music&gt; characters, you may pay cost. If you do, deal 3 damage to your opponent, then Heal up to 1. </t>
    </r>
    <r>
      <rPr>
        <b/>
        <sz val="9"/>
        <rFont val="Arial"/>
      </rPr>
      <t xml:space="preserve">
</t>
    </r>
  </si>
  <si>
    <t>PJS/S91-057</t>
  </si>
  <si>
    <r>
      <rPr>
        <b/>
        <sz val="9"/>
        <rFont val="Arial"/>
      </rPr>
      <t xml:space="preserve">(R) 1/0 Toya (Music/Vivid BAD SQUAD)
AUTO - </t>
    </r>
    <r>
      <rPr>
        <b/>
        <sz val="9"/>
        <color rgb="FFE06666"/>
        <rFont val="Arial"/>
      </rPr>
      <t>{CX COMBO}</t>
    </r>
    <r>
      <rPr>
        <b/>
        <sz val="9"/>
        <rFont val="Arial"/>
      </rPr>
      <t xml:space="preserve"> </t>
    </r>
    <r>
      <rPr>
        <sz val="9"/>
        <rFont val="Arial"/>
      </rPr>
      <t xml:space="preserve">When the </t>
    </r>
    <r>
      <rPr>
        <b/>
        <sz val="9"/>
        <rFont val="Arial"/>
      </rPr>
      <t>Standby CX (079)</t>
    </r>
    <r>
      <rPr>
        <sz val="9"/>
        <rFont val="Arial"/>
      </rPr>
      <t xml:space="preserve"> is placed in your Climax Area, this turn, this gets +2500 power and the following ability: "</t>
    </r>
    <r>
      <rPr>
        <b/>
        <sz val="9"/>
        <rFont val="Arial"/>
      </rPr>
      <t xml:space="preserve">AUTO </t>
    </r>
    <r>
      <rPr>
        <sz val="9"/>
        <rFont val="Arial"/>
      </rPr>
      <t xml:space="preserve">- When this card's battle opponent is Reversed, look at up to 4 cards from the top of your deck, choose up to 1 &lt;Music&gt; character from among them, show it to your opponent, add it to hand, send the rest to Waiting Room."
</t>
    </r>
    <r>
      <rPr>
        <b/>
        <sz val="9"/>
        <rFont val="Arial"/>
      </rPr>
      <t>AUTO - BOND</t>
    </r>
    <r>
      <rPr>
        <sz val="9"/>
        <rFont val="Arial"/>
      </rPr>
      <t xml:space="preserve"> [Discard 1 card] to </t>
    </r>
    <r>
      <rPr>
        <b/>
        <sz val="9"/>
        <rFont val="Arial"/>
      </rPr>
      <t>{1/0 Akito - 064}</t>
    </r>
  </si>
  <si>
    <t>PJS/S91-058</t>
  </si>
  <si>
    <r>
      <rPr>
        <b/>
        <sz val="9"/>
        <rFont val="Arial"/>
      </rPr>
      <t>(R) 2/1 Honami (Music/Leo/need)
AUTO</t>
    </r>
    <r>
      <rPr>
        <sz val="9"/>
        <rFont val="Arial"/>
      </rPr>
      <t xml:space="preserve"> - [(2) Send 1 of your characters from stage to Waiting Room] When you use this card's BACKUP, you may pay cost. If you do, choose 1 of your opponent's characters whose Level is higher than your opponent's Level, and send it to Waiting Room.
</t>
    </r>
    <r>
      <rPr>
        <b/>
        <sz val="9"/>
        <rFont val="Arial"/>
      </rPr>
      <t>ACT - BACKUP</t>
    </r>
    <r>
      <rPr>
        <sz val="9"/>
        <rFont val="Arial"/>
      </rPr>
      <t xml:space="preserve"> +2500</t>
    </r>
  </si>
  <si>
    <t>PJS/S91-059</t>
  </si>
  <si>
    <r>
      <rPr>
        <b/>
        <sz val="9"/>
        <rFont val="Arial"/>
      </rPr>
      <t xml:space="preserve">(R) 2/1 Len (Music/Virtual Singers/Vivid BAD SQUAD)
CONT </t>
    </r>
    <r>
      <rPr>
        <sz val="9"/>
        <rFont val="Arial"/>
      </rPr>
      <t xml:space="preserve">- If your opponent has 5 or more Climaxes in their Waiting Room, this gets -1 Level in hand.
</t>
    </r>
    <r>
      <rPr>
        <b/>
        <sz val="9"/>
        <rFont val="Arial"/>
      </rPr>
      <t xml:space="preserve">AUTO </t>
    </r>
    <r>
      <rPr>
        <sz val="9"/>
        <rFont val="Arial"/>
      </rPr>
      <t>- When this is placed on stage from hand, until the end of your opponent's next turn, this gains the following 2 abilities, 
- "</t>
    </r>
    <r>
      <rPr>
        <b/>
        <sz val="9"/>
        <rFont val="Arial"/>
      </rPr>
      <t xml:space="preserve">CONT </t>
    </r>
    <r>
      <rPr>
        <sz val="9"/>
        <rFont val="Arial"/>
      </rPr>
      <t>- During your opponent's turn, this gets +4000 power."
- "</t>
    </r>
    <r>
      <rPr>
        <b/>
        <sz val="9"/>
        <rFont val="Arial"/>
      </rPr>
      <t>CONT - BODYGUARD</t>
    </r>
    <r>
      <rPr>
        <sz val="9"/>
        <rFont val="Arial"/>
      </rPr>
      <t>"</t>
    </r>
  </si>
  <si>
    <t>PJS/S91-060</t>
  </si>
  <si>
    <r>
      <rPr>
        <b/>
        <sz val="9"/>
        <rFont val="Arial"/>
      </rPr>
      <t>(R) 3/2 An (Music/Vivid BAD SQUAD)
CONT - ASSIST</t>
    </r>
    <r>
      <rPr>
        <sz val="9"/>
        <rFont val="Arial"/>
      </rPr>
      <t xml:space="preserve"> +2000
</t>
    </r>
    <r>
      <rPr>
        <b/>
        <sz val="9"/>
        <rFont val="Arial"/>
      </rPr>
      <t xml:space="preserve">AUTO </t>
    </r>
    <r>
      <rPr>
        <sz val="9"/>
        <rFont val="Arial"/>
      </rPr>
      <t xml:space="preserve">- [Discard 1 card] When this is placed on stage from hand, you may pay cost. If you do, put the top card of your Clock into Stock.
</t>
    </r>
    <r>
      <rPr>
        <b/>
        <sz val="9"/>
        <rFont val="Arial"/>
      </rPr>
      <t xml:space="preserve">ACT </t>
    </r>
    <r>
      <rPr>
        <sz val="9"/>
        <rFont val="Arial"/>
      </rPr>
      <t>- [Rest this] Choose 1 of your other characters with BOND, this turn, it gains the following effect, "</t>
    </r>
    <r>
      <rPr>
        <b/>
        <sz val="9"/>
        <rFont val="Arial"/>
      </rPr>
      <t xml:space="preserve">ACT </t>
    </r>
    <r>
      <rPr>
        <sz val="9"/>
        <rFont val="Arial"/>
      </rPr>
      <t xml:space="preserve">- [Send this to Waiting Room] Choose 1 character with the same name as the name listed on this card's BOND effect in your Waiting Room, add it to hand." </t>
    </r>
    <r>
      <rPr>
        <b/>
        <sz val="9"/>
        <rFont val="Arial"/>
      </rPr>
      <t xml:space="preserve">
</t>
    </r>
  </si>
  <si>
    <t>PJS/S91-061</t>
  </si>
  <si>
    <r>
      <rPr>
        <b/>
        <sz val="9"/>
        <rFont val="Arial"/>
      </rPr>
      <t>(U) 0/0 An (Music/Vivid BAD SQUAD)
AUTO - BOND</t>
    </r>
    <r>
      <rPr>
        <sz val="9"/>
        <rFont val="Arial"/>
      </rPr>
      <t xml:space="preserve"> [Discard 1 card] to </t>
    </r>
    <r>
      <rPr>
        <b/>
        <sz val="9"/>
        <rFont val="Arial"/>
      </rPr>
      <t>{0/0 Kohane - 069}
ACT - BRAINSTORM</t>
    </r>
    <r>
      <rPr>
        <sz val="9"/>
        <rFont val="Arial"/>
      </rPr>
      <t xml:space="preserve"> [(1) Rest 2 of your characters] Flip over the top 4 cards of your deck, then send them to Waiting Room. For each Climax among them, choose up to 1 character from your Waiting Room, and add it to hand.</t>
    </r>
  </si>
  <si>
    <t>PJS/S91-062</t>
  </si>
  <si>
    <r>
      <rPr>
        <b/>
        <sz val="9"/>
        <rFont val="Arial"/>
      </rPr>
      <t xml:space="preserve">(U) 0/0 Honami (Music/Leo/need)
AUTO - </t>
    </r>
    <r>
      <rPr>
        <b/>
        <sz val="9"/>
        <color rgb="FFE06666"/>
        <rFont val="Arial"/>
      </rPr>
      <t>{CX COMBO}</t>
    </r>
    <r>
      <rPr>
        <sz val="9"/>
        <color rgb="FFE06666"/>
        <rFont val="Arial"/>
      </rPr>
      <t xml:space="preserve"> </t>
    </r>
    <r>
      <rPr>
        <sz val="9"/>
        <rFont val="Arial"/>
      </rPr>
      <t>When the</t>
    </r>
    <r>
      <rPr>
        <b/>
        <sz val="9"/>
        <rFont val="Arial"/>
      </rPr>
      <t xml:space="preserve"> Door CX (080)</t>
    </r>
    <r>
      <rPr>
        <sz val="9"/>
        <rFont val="Arial"/>
      </rPr>
      <t xml:space="preserve"> or the </t>
    </r>
    <r>
      <rPr>
        <b/>
        <sz val="9"/>
        <rFont val="Arial"/>
      </rPr>
      <t>Pants CX (108)</t>
    </r>
    <r>
      <rPr>
        <sz val="9"/>
        <rFont val="Arial"/>
      </rPr>
      <t xml:space="preserve"> is placed in your Climax Area, if this is in the Front Row, you have 6 or less hand, and you have another &lt;Music&gt; character, choose up to 1 &lt;Music&gt; characters in your Waiting Room, send it to Stock, then reveal the top card of your deck. If that card is a Level 0 or lower character, send it to Stock. </t>
    </r>
    <r>
      <rPr>
        <b/>
        <sz val="9"/>
        <rFont val="Arial"/>
      </rPr>
      <t xml:space="preserve">
</t>
    </r>
  </si>
  <si>
    <t>PJS/S91-063</t>
  </si>
  <si>
    <r>
      <rPr>
        <b/>
        <sz val="9"/>
        <rFont val="Arial"/>
      </rPr>
      <t xml:space="preserve">(U) 1/0 Kohane (Music/Vivid BAD SQUAD)
AUTO </t>
    </r>
    <r>
      <rPr>
        <sz val="9"/>
        <rFont val="Arial"/>
      </rPr>
      <t xml:space="preserve">- [(1) Send this to Waiting Room] When your other &lt;Music&gt; character is Front Attacked, you may pay cost. If you do, return that character to hand.
</t>
    </r>
    <r>
      <rPr>
        <b/>
        <sz val="9"/>
        <rFont val="Arial"/>
      </rPr>
      <t>ACT - BACKUP</t>
    </r>
    <r>
      <rPr>
        <sz val="9"/>
        <rFont val="Arial"/>
      </rPr>
      <t xml:space="preserve"> +1500</t>
    </r>
  </si>
  <si>
    <t>PJS/S91-064</t>
  </si>
  <si>
    <r>
      <rPr>
        <b/>
        <sz val="9"/>
        <rFont val="Arial"/>
      </rPr>
      <t xml:space="preserve">(U) 1/0 Akito (Music/Vivid BAD SQUAD)
AUTO </t>
    </r>
    <r>
      <rPr>
        <sz val="9"/>
        <rFont val="Arial"/>
      </rPr>
      <t xml:space="preserve">- [(1) Return this to hand] During the turn when your other </t>
    </r>
    <r>
      <rPr>
        <b/>
        <sz val="9"/>
        <rFont val="Arial"/>
      </rPr>
      <t xml:space="preserve">{1/0 Toya - 057} </t>
    </r>
    <r>
      <rPr>
        <sz val="9"/>
        <rFont val="Arial"/>
      </rPr>
      <t xml:space="preserve">is placed on stage from hand, at the start of your Climax Phase, you may pay cost. If you do, choose 1 &lt;Music&gt; character in your Waiting Room, add it to hand.
</t>
    </r>
    <r>
      <rPr>
        <b/>
        <sz val="9"/>
        <rFont val="Arial"/>
      </rPr>
      <t xml:space="preserve">AUTO - BOND </t>
    </r>
    <r>
      <rPr>
        <sz val="9"/>
        <rFont val="Arial"/>
      </rPr>
      <t xml:space="preserve">[Discard 1 card] to </t>
    </r>
    <r>
      <rPr>
        <b/>
        <sz val="9"/>
        <rFont val="Arial"/>
      </rPr>
      <t>{1/0 Toya - 057}</t>
    </r>
  </si>
  <si>
    <t>PJS/S91-065</t>
  </si>
  <si>
    <r>
      <rPr>
        <b/>
        <sz val="9"/>
        <rFont val="Arial"/>
      </rPr>
      <t>(U) 1/0 Len (Music/Virtual Singer/Vivid BAD SQUAD)
AUTO</t>
    </r>
    <r>
      <rPr>
        <sz val="9"/>
        <rFont val="Arial"/>
      </rPr>
      <t xml:space="preserve"> - When a Climax with the Standby Trigger is placed in your Climax Area, this turn, this gets +1000 power and the following ability: "</t>
    </r>
    <r>
      <rPr>
        <b/>
        <sz val="9"/>
        <rFont val="Arial"/>
      </rPr>
      <t xml:space="preserve">AUTO </t>
    </r>
    <r>
      <rPr>
        <sz val="9"/>
        <rFont val="Arial"/>
      </rPr>
      <t>- (1) When this attacks, you may pay cost. If you do, during the Trigger Step of this attack, perform Trigger Check twice</t>
    </r>
  </si>
  <si>
    <t>PJS/S91-066</t>
  </si>
  <si>
    <r>
      <rPr>
        <b/>
        <sz val="9"/>
        <rFont val="Arial"/>
      </rPr>
      <t>(U) 2/1 Toya (Music/Vivid BAD SQUAD)
AUTO</t>
    </r>
    <r>
      <rPr>
        <sz val="9"/>
        <rFont val="Arial"/>
      </rPr>
      <t xml:space="preserve"> - When this attacks, if the Level of the character across from this is 3 or higher, this turn, this gets +6000 power.
</t>
    </r>
    <r>
      <rPr>
        <b/>
        <sz val="9"/>
        <rFont val="Arial"/>
      </rPr>
      <t xml:space="preserve">AUTO </t>
    </r>
    <r>
      <rPr>
        <sz val="9"/>
        <rFont val="Arial"/>
      </rPr>
      <t>- (1) At the start of Encore Step, if you do not have any other Rested characters in your Front Row, you may pay cost. If you do, Rest this.</t>
    </r>
  </si>
  <si>
    <t>PJS/S91-067</t>
  </si>
  <si>
    <r>
      <rPr>
        <b/>
        <sz val="9"/>
        <rFont val="Arial"/>
      </rPr>
      <t>(U) 2/2 Meiko (Music/Virtual Singer/Vivid BAD SQUAD)
CONT</t>
    </r>
    <r>
      <rPr>
        <sz val="9"/>
        <rFont val="Arial"/>
      </rPr>
      <t xml:space="preserve"> - For each of your other &lt;Music&gt; characters, this gets +1000 power.
</t>
    </r>
    <r>
      <rPr>
        <b/>
        <sz val="9"/>
        <rFont val="Arial"/>
      </rPr>
      <t>AUTO - ENCORE</t>
    </r>
    <r>
      <rPr>
        <sz val="9"/>
        <rFont val="Arial"/>
      </rPr>
      <t xml:space="preserve"> [Discard 1 character]</t>
    </r>
  </si>
  <si>
    <t>PJS/S91-068</t>
  </si>
  <si>
    <r>
      <rPr>
        <b/>
        <sz val="9"/>
        <rFont val="Arial"/>
      </rPr>
      <t xml:space="preserve">(C) 0/0 Len (Music/Virtual Singer/Vivid BAD SQUAD)
CONT - ASSIST </t>
    </r>
    <r>
      <rPr>
        <sz val="9"/>
        <rFont val="Arial"/>
      </rPr>
      <t xml:space="preserve">+500
</t>
    </r>
    <r>
      <rPr>
        <b/>
        <sz val="9"/>
        <rFont val="Arial"/>
      </rPr>
      <t xml:space="preserve">AUTO </t>
    </r>
    <r>
      <rPr>
        <sz val="9"/>
        <rFont val="Arial"/>
      </rPr>
      <t>- When this is placed on stage from hand, reveal the top card of your deck. If that card is a &lt;Music&gt; character, add it to hand and discard 1 card.</t>
    </r>
  </si>
  <si>
    <t>PJS/S91-069</t>
  </si>
  <si>
    <r>
      <rPr>
        <b/>
        <sz val="9"/>
        <rFont val="Arial"/>
      </rPr>
      <t>(C) 0/0 Kohane (Music/Vivid BAD SQUAD)
AUTO</t>
    </r>
    <r>
      <rPr>
        <sz val="9"/>
        <rFont val="Arial"/>
      </rPr>
      <t xml:space="preserve"> - [Return this to hand] When your Climax is placed on the Climax Area, you may pay cost. If you do, choose 1 of your characters, this turn, it gets +1 Soul.
</t>
    </r>
    <r>
      <rPr>
        <b/>
        <sz val="9"/>
        <rFont val="Arial"/>
      </rPr>
      <t xml:space="preserve">AUTO - BOND </t>
    </r>
    <r>
      <rPr>
        <sz val="9"/>
        <rFont val="Arial"/>
      </rPr>
      <t xml:space="preserve">[Discard 1 card] to </t>
    </r>
    <r>
      <rPr>
        <b/>
        <sz val="9"/>
        <rFont val="Arial"/>
      </rPr>
      <t>{An Brainstorm - 061}</t>
    </r>
  </si>
  <si>
    <t>PJS/S91-070</t>
  </si>
  <si>
    <r>
      <rPr>
        <b/>
        <sz val="9"/>
        <rFont val="Arial"/>
      </rPr>
      <t xml:space="preserve">(C) 0/0 An (Music/Vivid BAD SQUAD)
AUTO - </t>
    </r>
    <r>
      <rPr>
        <b/>
        <sz val="9"/>
        <color rgb="FFE06666"/>
        <rFont val="Arial"/>
      </rPr>
      <t>{CX COMBO}</t>
    </r>
    <r>
      <rPr>
        <b/>
        <sz val="9"/>
        <rFont val="Arial"/>
      </rPr>
      <t xml:space="preserve"> </t>
    </r>
    <r>
      <rPr>
        <sz val="9"/>
        <rFont val="Arial"/>
      </rPr>
      <t xml:space="preserve">At the end of your turn, if you have the </t>
    </r>
    <r>
      <rPr>
        <b/>
        <sz val="9"/>
        <rFont val="Arial"/>
      </rPr>
      <t xml:space="preserve">Standby CX (077) </t>
    </r>
    <r>
      <rPr>
        <sz val="9"/>
        <rFont val="Arial"/>
      </rPr>
      <t xml:space="preserve">in your Climax Area, and you have 3 or more other &lt;Music&gt; characters, choose 2 of your characters, you may Swap them.
</t>
    </r>
    <r>
      <rPr>
        <b/>
        <sz val="9"/>
        <rFont val="Arial"/>
      </rPr>
      <t xml:space="preserve">ACT </t>
    </r>
    <r>
      <rPr>
        <sz val="9"/>
        <rFont val="Arial"/>
      </rPr>
      <t>- [Rest this] Choose 1 of your &lt;Music&gt; characters, this turn, it gets +1500 power.</t>
    </r>
    <r>
      <rPr>
        <b/>
        <sz val="9"/>
        <rFont val="Arial"/>
      </rPr>
      <t xml:space="preserve">
</t>
    </r>
  </si>
  <si>
    <t>PJS/S91-071</t>
  </si>
  <si>
    <r>
      <rPr>
        <b/>
        <sz val="9"/>
        <rFont val="Arial"/>
      </rPr>
      <t xml:space="preserve">(C) 0/0 Toya (Music/Vivid BAD SQUAD)
AUTO </t>
    </r>
    <r>
      <rPr>
        <sz val="9"/>
        <rFont val="Arial"/>
      </rPr>
      <t xml:space="preserve">- When this is placed on stage from hand, look at the top card of your deck, and put it on top of your deck or into your Waiting Room.
</t>
    </r>
    <r>
      <rPr>
        <b/>
        <sz val="9"/>
        <rFont val="Arial"/>
      </rPr>
      <t xml:space="preserve">AUTO </t>
    </r>
    <r>
      <rPr>
        <sz val="9"/>
        <rFont val="Arial"/>
      </rPr>
      <t>- When your other &lt;Music&gt; character attacks, this turn, this gets +1500 power.</t>
    </r>
    <r>
      <rPr>
        <b/>
        <sz val="9"/>
        <rFont val="Arial"/>
      </rPr>
      <t xml:space="preserve">
</t>
    </r>
  </si>
  <si>
    <t>PJS/S91-072</t>
  </si>
  <si>
    <r>
      <rPr>
        <b/>
        <sz val="9"/>
        <rFont val="Arial"/>
      </rPr>
      <t>(C) 1/0 Honami (Music/Leo/need)
CONT</t>
    </r>
    <r>
      <rPr>
        <sz val="9"/>
        <rFont val="Arial"/>
      </rPr>
      <t xml:space="preserve"> - During your turn, all of your other &lt;Music&gt; characters get +1000 power.
</t>
    </r>
    <r>
      <rPr>
        <b/>
        <sz val="9"/>
        <rFont val="Arial"/>
      </rPr>
      <t xml:space="preserve">CONT </t>
    </r>
    <r>
      <rPr>
        <sz val="9"/>
        <rFont val="Arial"/>
      </rPr>
      <t xml:space="preserve">- This card gains the color of all the Face-Up markers under this.
</t>
    </r>
    <r>
      <rPr>
        <b/>
        <sz val="9"/>
        <rFont val="Arial"/>
      </rPr>
      <t xml:space="preserve">AUTO </t>
    </r>
    <r>
      <rPr>
        <sz val="9"/>
        <rFont val="Arial"/>
      </rPr>
      <t>- When this is placed on stage from hand, choose 1 card in your Waiting Room, you may put underneath this card Face-Up as a Marker.</t>
    </r>
  </si>
  <si>
    <t>PJS/S91-073</t>
  </si>
  <si>
    <r>
      <rPr>
        <b/>
        <sz val="9"/>
        <rFont val="Arial"/>
      </rPr>
      <t>(C) 1/0 Meiko (Music/Virtual Singer/Vivid BAD SQUAD)
AUTO</t>
    </r>
    <r>
      <rPr>
        <sz val="9"/>
        <rFont val="Arial"/>
      </rPr>
      <t xml:space="preserve"> - When this is placed on stage from hand, all players resolve the following effect: "If you have 5 or more Memory, choose 4 cards from your Memory, and send all other cards to Waiting Room."
</t>
    </r>
    <r>
      <rPr>
        <b/>
        <sz val="9"/>
        <rFont val="Arial"/>
      </rPr>
      <t xml:space="preserve">AUTO </t>
    </r>
    <r>
      <rPr>
        <sz val="9"/>
        <rFont val="Arial"/>
      </rPr>
      <t>- When this attacks, choose 1 of your other &lt;Music&gt; characters, this turn, it gets +X power. X equals the number of your other &lt;Music&gt; characters times 500.</t>
    </r>
    <r>
      <rPr>
        <b/>
        <sz val="9"/>
        <rFont val="Arial"/>
      </rPr>
      <t xml:space="preserve">
</t>
    </r>
  </si>
  <si>
    <t>PJS/S91-074</t>
  </si>
  <si>
    <r>
      <rPr>
        <b/>
        <sz val="9"/>
        <rFont val="Arial"/>
      </rPr>
      <t>(C) 2/2 Akito (Music/Vivid BAD SQUAD)
CONT</t>
    </r>
    <r>
      <rPr>
        <sz val="9"/>
        <rFont val="Arial"/>
      </rPr>
      <t xml:space="preserve"> - If you have 2 or more other &lt;Music&gt; characters, this gets +2000 power.
</t>
    </r>
    <r>
      <rPr>
        <b/>
        <sz val="9"/>
        <rFont val="Arial"/>
      </rPr>
      <t xml:space="preserve">AUTO - </t>
    </r>
    <r>
      <rPr>
        <b/>
        <sz val="9"/>
        <color rgb="FFE06666"/>
        <rFont val="Arial"/>
      </rPr>
      <t xml:space="preserve">{CX COMBO} </t>
    </r>
    <r>
      <rPr>
        <sz val="9"/>
        <rFont val="Arial"/>
      </rPr>
      <t xml:space="preserve">When this attacks, if you have the </t>
    </r>
    <r>
      <rPr>
        <b/>
        <sz val="9"/>
        <rFont val="Arial"/>
      </rPr>
      <t>Standby CX (078)</t>
    </r>
    <r>
      <rPr>
        <sz val="9"/>
        <rFont val="Arial"/>
      </rPr>
      <t xml:space="preserve"> in the Climax Area, look at up to 2 cards from the top of your deck, choose up to 2 &lt;Music&gt; characters from among them, show them to your opponent, add them to hand, send the rest to Waiting Room.</t>
    </r>
  </si>
  <si>
    <t>PJS/S91-075</t>
  </si>
  <si>
    <r>
      <rPr>
        <b/>
        <sz val="9"/>
        <rFont val="Arial"/>
      </rPr>
      <t>(U) 2/1 Event</t>
    </r>
    <r>
      <rPr>
        <sz val="9"/>
        <rFont val="Arial"/>
      </rPr>
      <t xml:space="preserve">
Choose up to 2 character in your Waiting Room, add them to hand, discard 1 card.</t>
    </r>
  </si>
  <si>
    <t>PJS/S91-076</t>
  </si>
  <si>
    <t>(CC) Standby CX</t>
  </si>
  <si>
    <t>PJS/S91-077</t>
  </si>
  <si>
    <t>PJS/S91-078</t>
  </si>
  <si>
    <t>PJS/S91-079</t>
  </si>
  <si>
    <t>PJS/S91-080</t>
  </si>
  <si>
    <t>(CC) Door CX</t>
  </si>
  <si>
    <t>PJS/S91-081</t>
  </si>
  <si>
    <r>
      <rPr>
        <b/>
        <sz val="9"/>
        <rFont val="Arial"/>
      </rPr>
      <t>(RR) 1/0 Ichika (Music/Leo/need) 
CONT</t>
    </r>
    <r>
      <rPr>
        <sz val="9"/>
        <rFont val="Arial"/>
      </rPr>
      <t xml:space="preserve"> - During your turn, if you have 2 or more other &lt;Music&gt; characters, this gets +2000 power.
</t>
    </r>
    <r>
      <rPr>
        <b/>
        <sz val="9"/>
        <rFont val="Arial"/>
      </rPr>
      <t xml:space="preserve">AUTO - </t>
    </r>
    <r>
      <rPr>
        <b/>
        <sz val="9"/>
        <color rgb="FFE06666"/>
        <rFont val="Arial"/>
      </rPr>
      <t>{CX COMBO}</t>
    </r>
    <r>
      <rPr>
        <sz val="9"/>
        <rFont val="Arial"/>
      </rPr>
      <t xml:space="preserve"> [Discard 1 card] When the </t>
    </r>
    <r>
      <rPr>
        <b/>
        <sz val="9"/>
        <rFont val="Arial"/>
      </rPr>
      <t xml:space="preserve">Pants CX (108) </t>
    </r>
    <r>
      <rPr>
        <sz val="9"/>
        <rFont val="Arial"/>
      </rPr>
      <t xml:space="preserve">is placed in your Climax Area, you may pay the cost, if you do, choose a Cost 0 or lower &lt;Music&gt; character in your waiting room, place it on stage is any slot.
</t>
    </r>
    <r>
      <rPr>
        <b/>
        <sz val="9"/>
        <rFont val="Arial"/>
      </rPr>
      <t>AUTO -</t>
    </r>
    <r>
      <rPr>
        <b/>
        <sz val="9"/>
        <color rgb="FFE06666"/>
        <rFont val="Arial"/>
      </rPr>
      <t xml:space="preserve"> {CX COMBO}</t>
    </r>
    <r>
      <rPr>
        <b/>
        <sz val="9"/>
        <rFont val="Arial"/>
      </rPr>
      <t xml:space="preserve"> </t>
    </r>
    <r>
      <rPr>
        <sz val="9"/>
        <rFont val="Arial"/>
      </rPr>
      <t xml:space="preserve">When this card's battle opponent is Reversed, if you have the </t>
    </r>
    <r>
      <rPr>
        <b/>
        <sz val="9"/>
        <rFont val="Arial"/>
      </rPr>
      <t>Pants CX (108)</t>
    </r>
    <r>
      <rPr>
        <sz val="9"/>
        <rFont val="Arial"/>
      </rPr>
      <t xml:space="preserve"> in your Climax Area, and you have another &lt;Music&gt; character, choose 1 &lt;Music&gt; character in your Waiting Room, you may add it to hand.</t>
    </r>
  </si>
  <si>
    <t>PJS/S91-082</t>
  </si>
  <si>
    <r>
      <rPr>
        <b/>
        <sz val="9"/>
        <rFont val="Arial"/>
      </rPr>
      <t xml:space="preserve">(RR) 3/2 Kanade (Music/25-ji, Nightcord de.) 
CONT - MEMORY </t>
    </r>
    <r>
      <rPr>
        <sz val="9"/>
        <rFont val="Arial"/>
      </rPr>
      <t xml:space="preserve">If you have 2 or more &lt;Music&gt; characters in Memory, this gets +2000 power.
</t>
    </r>
    <r>
      <rPr>
        <b/>
        <sz val="9"/>
        <rFont val="Arial"/>
      </rPr>
      <t xml:space="preserve">AUTO </t>
    </r>
    <r>
      <rPr>
        <sz val="9"/>
        <rFont val="Arial"/>
      </rPr>
      <t xml:space="preserve">- When this is placed on stage from hand, you may Heal 1.
</t>
    </r>
    <r>
      <rPr>
        <b/>
        <sz val="9"/>
        <rFont val="Arial"/>
      </rPr>
      <t xml:space="preserve">AUTO - </t>
    </r>
    <r>
      <rPr>
        <b/>
        <sz val="9"/>
        <color rgb="FFE06666"/>
        <rFont val="Arial"/>
      </rPr>
      <t>{CX COMBO}</t>
    </r>
    <r>
      <rPr>
        <sz val="9"/>
        <rFont val="Arial"/>
      </rPr>
      <t xml:space="preserve"> (1) This ability can only be activated up to once per turn. When this attacks, if you have the </t>
    </r>
    <r>
      <rPr>
        <b/>
        <sz val="9"/>
        <rFont val="Arial"/>
      </rPr>
      <t>Pants CX (103)</t>
    </r>
    <r>
      <rPr>
        <sz val="9"/>
        <rFont val="Arial"/>
      </rPr>
      <t xml:space="preserve"> in your Climax Area, you may pay cost. If you do, reveal the top card of your deck. If that card is a &lt;Music&gt; character, Stand this card.
</t>
    </r>
    <r>
      <rPr>
        <i/>
        <sz val="9"/>
        <rFont val="Arial"/>
      </rPr>
      <t>Note: This has 3 Soul.</t>
    </r>
  </si>
  <si>
    <t>PJS/S91-083</t>
  </si>
  <si>
    <r>
      <rPr>
        <b/>
        <sz val="9"/>
        <rFont val="Arial"/>
      </rPr>
      <t xml:space="preserve">(RR) 3/2 Mizuki (Music/25-ji, Nightcord de.)
CONT </t>
    </r>
    <r>
      <rPr>
        <sz val="9"/>
        <rFont val="Arial"/>
      </rPr>
      <t xml:space="preserve">- If you have 4 or more &lt;Music&gt; characters, this gets -1 Level in hand.
</t>
    </r>
    <r>
      <rPr>
        <b/>
        <sz val="9"/>
        <rFont val="Arial"/>
      </rPr>
      <t xml:space="preserve">CONT </t>
    </r>
    <r>
      <rPr>
        <sz val="9"/>
        <rFont val="Arial"/>
      </rPr>
      <t>- If you have 2 or more other &lt;Music&gt; characters, this gets +2500 power and "</t>
    </r>
    <r>
      <rPr>
        <b/>
        <sz val="9"/>
        <rFont val="Arial"/>
      </rPr>
      <t xml:space="preserve">AUTO - ENCORE </t>
    </r>
    <r>
      <rPr>
        <sz val="9"/>
        <rFont val="Arial"/>
      </rPr>
      <t xml:space="preserve">[Discard 1 &lt;Music&gt; character]"
</t>
    </r>
    <r>
      <rPr>
        <b/>
        <sz val="9"/>
        <rFont val="Arial"/>
      </rPr>
      <t xml:space="preserve">AUTO </t>
    </r>
    <r>
      <rPr>
        <sz val="9"/>
        <rFont val="Arial"/>
      </rPr>
      <t>- When this is placed on stage from hand, look at up to X cards from the top of your deck, choose up to 1 card from among them, add it to hand, and send the rest to Waiting Room. X equals the number of your &lt;Music&gt; characters.</t>
    </r>
    <r>
      <rPr>
        <b/>
        <sz val="9"/>
        <rFont val="Arial"/>
      </rPr>
      <t xml:space="preserve">
</t>
    </r>
  </si>
  <si>
    <t>PJS/S91-084</t>
  </si>
  <si>
    <r>
      <rPr>
        <b/>
        <sz val="9"/>
        <rFont val="Arial"/>
      </rPr>
      <t xml:space="preserve">(R) 1/0 Hatsune Miku (Music/Virtual Singer/Leo/need)
CONT </t>
    </r>
    <r>
      <rPr>
        <sz val="9"/>
        <rFont val="Arial"/>
      </rPr>
      <t xml:space="preserve">- This card can be played without meeting Color requirement.
</t>
    </r>
    <r>
      <rPr>
        <b/>
        <sz val="9"/>
        <rFont val="Arial"/>
      </rPr>
      <t xml:space="preserve">AUTO </t>
    </r>
    <r>
      <rPr>
        <sz val="9"/>
        <rFont val="Arial"/>
      </rPr>
      <t xml:space="preserve">- [Discard 1 Climax] When this is placed on stage from hand, you may pay cost. If you do, choose 1 &lt;Music&gt; character from your Waiting Room, and add it to hand.
</t>
    </r>
    <r>
      <rPr>
        <b/>
        <sz val="9"/>
        <rFont val="Arial"/>
      </rPr>
      <t xml:space="preserve">AUTO </t>
    </r>
    <r>
      <rPr>
        <sz val="9"/>
        <rFont val="Arial"/>
      </rPr>
      <t xml:space="preserve">- During this card's battle, when the damage you take is cancelled, you may return this to your hand. </t>
    </r>
    <r>
      <rPr>
        <b/>
        <sz val="9"/>
        <rFont val="Arial"/>
      </rPr>
      <t xml:space="preserve">
</t>
    </r>
  </si>
  <si>
    <t>PJS/S91-085</t>
  </si>
  <si>
    <r>
      <rPr>
        <b/>
        <sz val="9"/>
        <rFont val="Arial"/>
      </rPr>
      <t>(R) 1/0 Ena (Music/25-ji, Nightcord de.)
AUTO - MEMORY</t>
    </r>
    <r>
      <rPr>
        <sz val="9"/>
        <rFont val="Arial"/>
      </rPr>
      <t xml:space="preserve"> - During your turn, if you have a card in Memory, this gets +3000 power.
</t>
    </r>
    <r>
      <rPr>
        <b/>
        <sz val="9"/>
        <rFont val="Arial"/>
      </rPr>
      <t xml:space="preserve">AUTO - </t>
    </r>
    <r>
      <rPr>
        <b/>
        <sz val="9"/>
        <color rgb="FFE06666"/>
        <rFont val="Arial"/>
      </rPr>
      <t>{CX COMBO}</t>
    </r>
    <r>
      <rPr>
        <b/>
        <sz val="9"/>
        <rFont val="Arial"/>
      </rPr>
      <t xml:space="preserve"> </t>
    </r>
    <r>
      <rPr>
        <sz val="9"/>
        <rFont val="Arial"/>
      </rPr>
      <t xml:space="preserve">[Discard 1 &lt;Music&gt; character] When this card's battle opponent is Reversed, if you have the </t>
    </r>
    <r>
      <rPr>
        <b/>
        <sz val="9"/>
        <rFont val="Arial"/>
      </rPr>
      <t>Pants CX (105)</t>
    </r>
    <r>
      <rPr>
        <sz val="9"/>
        <rFont val="Arial"/>
      </rPr>
      <t xml:space="preserve"> in your Climax Area, and you have another &lt;Music&gt; character, you may pay cost. If you do, search your deck for up to 2 &lt;Music&gt; characters, show it to your opponent, add it to hand, and shuffle your deck afterwards.</t>
    </r>
  </si>
  <si>
    <t>PJS/S91-086</t>
  </si>
  <si>
    <r>
      <rPr>
        <b/>
        <sz val="9"/>
        <rFont val="Arial"/>
      </rPr>
      <t>(R) 1/0 Luka (Music/Virtual Singer/Leo/need)
AUTO</t>
    </r>
    <r>
      <rPr>
        <sz val="9"/>
        <rFont val="Arial"/>
      </rPr>
      <t xml:space="preserve"> - When this is placed on stage from hand, if you have another &lt;Music&gt; character, this turn, this gets +2000 power.
</t>
    </r>
    <r>
      <rPr>
        <b/>
        <sz val="9"/>
        <rFont val="Arial"/>
      </rPr>
      <t xml:space="preserve">AUTO </t>
    </r>
    <r>
      <rPr>
        <sz val="9"/>
        <rFont val="Arial"/>
      </rPr>
      <t>- (1) During the turn this was placed on stage from hand, when this card's battle opponent is Reversed, if the number of colors of your characters on stage is 4 or more, you may pay cost. If you do, search your deck for up to 1 &lt;Music&gt; character, show it to your opponent, add it to hand, and shuffle your deck afterwards.</t>
    </r>
  </si>
  <si>
    <t>PJS/S91-087</t>
  </si>
  <si>
    <r>
      <rPr>
        <b/>
        <sz val="9"/>
        <rFont val="Arial"/>
      </rPr>
      <t>(R) 2/1 Mafuyu (Music/25-ji, Nightcord de.)
CONT - ASSIST</t>
    </r>
    <r>
      <rPr>
        <sz val="9"/>
        <rFont val="Arial"/>
      </rPr>
      <t xml:space="preserve"> +2000 to Level 3 or higher characters in front of this card.
</t>
    </r>
    <r>
      <rPr>
        <b/>
        <sz val="9"/>
        <rFont val="Arial"/>
      </rPr>
      <t xml:space="preserve">AUTO - </t>
    </r>
    <r>
      <rPr>
        <b/>
        <sz val="9"/>
        <color rgb="FFE06666"/>
        <rFont val="Arial"/>
      </rPr>
      <t>{CX COMBO}</t>
    </r>
    <r>
      <rPr>
        <sz val="9"/>
        <rFont val="Arial"/>
      </rPr>
      <t xml:space="preserve"> [Discard 1 card] When the </t>
    </r>
    <r>
      <rPr>
        <b/>
        <sz val="9"/>
        <rFont val="Arial"/>
      </rPr>
      <t xml:space="preserve">Pants CX (104) </t>
    </r>
    <r>
      <rPr>
        <sz val="9"/>
        <rFont val="Arial"/>
      </rPr>
      <t>is placed in your Climax Area, you may pay cost. If you do, shuffle all cards from your Waiting Room into your deck, then look at up to 3 cards from the top of your deck, and put them back on top in any order.
A</t>
    </r>
    <r>
      <rPr>
        <b/>
        <sz val="9"/>
        <rFont val="Arial"/>
      </rPr>
      <t>UTO -</t>
    </r>
    <r>
      <rPr>
        <sz val="9"/>
        <rFont val="Arial"/>
      </rPr>
      <t xml:space="preserve"> When a Climax is placed in your Climax Area,  look at up to 2 cards from the top of your deck, and put them back on top in any order.</t>
    </r>
  </si>
  <si>
    <t>PJS/S91-088</t>
  </si>
  <si>
    <r>
      <rPr>
        <b/>
        <sz val="9"/>
        <rFont val="Arial"/>
      </rPr>
      <t>(R) 3/2 Hatsune Miku (Music/Virtual Singer/25-ji, Nightcord de.)
AUTO</t>
    </r>
    <r>
      <rPr>
        <sz val="9"/>
        <rFont val="Arial"/>
      </rPr>
      <t xml:space="preserve"> - [Rest 1 of your Standing characters] When this is placed on stage from hand, you may pay the cost. If you do, your opponent chooses 1 Climaxes from their Waiting Room, and shuffles all other cards from their Waiting Room into their deck. 
</t>
    </r>
    <r>
      <rPr>
        <b/>
        <sz val="9"/>
        <rFont val="Arial"/>
      </rPr>
      <t>AUTO -</t>
    </r>
    <r>
      <rPr>
        <b/>
        <sz val="9"/>
        <color rgb="FFE06666"/>
        <rFont val="Arial"/>
      </rPr>
      <t xml:space="preserve"> {CX COMBO}</t>
    </r>
    <r>
      <rPr>
        <sz val="9"/>
        <rFont val="Arial"/>
      </rPr>
      <t xml:space="preserve"> When this attacks, if you have the </t>
    </r>
    <r>
      <rPr>
        <b/>
        <sz val="9"/>
        <rFont val="Arial"/>
      </rPr>
      <t xml:space="preserve">Pants CX (107) </t>
    </r>
    <r>
      <rPr>
        <sz val="9"/>
        <rFont val="Arial"/>
      </rPr>
      <t>in the Climax Area, Look at up to 2 cards from the top of your opponent's deck, choose up to 2 cards from among them, put them on top of your opponent's deck in any order, and send the rest to Waiting Room, then Look at up to 2 cards from the top of your deck, choose up to 2 cards from among them, put them on top of your deck in any order, and send the rest to Waiting Room.</t>
    </r>
  </si>
  <si>
    <t>PJS/S91-089</t>
  </si>
  <si>
    <r>
      <rPr>
        <b/>
        <sz val="9"/>
        <rFont val="Arial"/>
      </rPr>
      <t>(U) 0/0 Mizuki (Music/25-ji, Nightcord de.)
CONT</t>
    </r>
    <r>
      <rPr>
        <sz val="9"/>
        <rFont val="Arial"/>
      </rPr>
      <t xml:space="preserve"> - All of your other &lt;Music&gt; characters get +500 power.
</t>
    </r>
    <r>
      <rPr>
        <b/>
        <sz val="9"/>
        <rFont val="Arial"/>
      </rPr>
      <t xml:space="preserve">AUTO </t>
    </r>
    <r>
      <rPr>
        <sz val="9"/>
        <rFont val="Arial"/>
      </rPr>
      <t>- [Discard 1 card] When your character's Trigger Check reveals a Climax with a Pants Trigger, if you have 2 or more other &lt;25-ji, Nightcord de.&gt; characters, you may pay cost. If you do, choose 1 &lt;25-ji, Nightcord de.&gt; character in your Waiting Room, add it to hand, then choose 1 of your characters, this turn, it gets +1 Level and +500 power.</t>
    </r>
  </si>
  <si>
    <t>PJS/S91-090</t>
  </si>
  <si>
    <r>
      <rPr>
        <b/>
        <sz val="9"/>
        <rFont val="Arial"/>
      </rPr>
      <t xml:space="preserve">(U) 0/0 Mafuyu (Music/25-ji, Nightcord de.)
AUTO - MEMORY </t>
    </r>
    <r>
      <rPr>
        <sz val="9"/>
        <rFont val="Arial"/>
      </rPr>
      <t xml:space="preserve">(2) At the start of your Climax Phase, if this is in your Memory, you may pay cost. If you do, discard up to 1 Climax, choose 1 Climax in your Waiting Room with the same Trigger icon as the Climax discard by this effect, add it to hand.
</t>
    </r>
    <r>
      <rPr>
        <b/>
        <sz val="9"/>
        <rFont val="Arial"/>
      </rPr>
      <t xml:space="preserve">ACT </t>
    </r>
    <r>
      <rPr>
        <sz val="9"/>
        <rFont val="Arial"/>
      </rPr>
      <t>- [(1) Send this to Memory] Look at up to 3 cards from the top of your deck, choose up to 1 Level 1 or lower character from among them, show it to your opponent, add it to hand, and send the rest to Waiting Room.</t>
    </r>
  </si>
  <si>
    <t>PJS/S91-091</t>
  </si>
  <si>
    <r>
      <rPr>
        <b/>
        <sz val="9"/>
        <rFont val="Arial"/>
      </rPr>
      <t>(U) 0/0 Kanade (Music/25-ji, Nightcord de.)
AUTO</t>
    </r>
    <r>
      <rPr>
        <sz val="9"/>
        <rFont val="Arial"/>
      </rPr>
      <t xml:space="preserve"> - When this is placed on stage from hand, choose 1 of your characters, until the end of your opponent's next turn, it gains the following ability: "</t>
    </r>
    <r>
      <rPr>
        <b/>
        <sz val="9"/>
        <rFont val="Arial"/>
      </rPr>
      <t xml:space="preserve">CONT </t>
    </r>
    <r>
      <rPr>
        <sz val="9"/>
        <rFont val="Arial"/>
      </rPr>
      <t xml:space="preserve">- This cannot be Reversed by your opponent's AUTO effects."
</t>
    </r>
    <r>
      <rPr>
        <b/>
        <sz val="9"/>
        <rFont val="Arial"/>
      </rPr>
      <t>ACT - BRAINSTORM</t>
    </r>
    <r>
      <rPr>
        <sz val="9"/>
        <rFont val="Arial"/>
      </rPr>
      <t xml:space="preserve"> [(1) Rest this] Flip over the top 4 cards of your deck, then send them to Waiting Room. For each Climax among them, search your deck for up to 1 &lt;Music&gt; character, show it to your opponent, add it to hand, and shuffle your deck afterwards.</t>
    </r>
  </si>
  <si>
    <t>PJS/S91-092</t>
  </si>
  <si>
    <r>
      <rPr>
        <b/>
        <sz val="9"/>
        <rFont val="Arial"/>
      </rPr>
      <t xml:space="preserve">(U) 1/0 Ichika (Music/Leo/need) 
CONT </t>
    </r>
    <r>
      <rPr>
        <sz val="9"/>
        <rFont val="Arial"/>
      </rPr>
      <t xml:space="preserve">- During your opponent's turn, for each of your other Back Row &lt;Music&gt; characters, this gets +1000 power.
</t>
    </r>
    <r>
      <rPr>
        <b/>
        <sz val="9"/>
        <rFont val="Arial"/>
      </rPr>
      <t xml:space="preserve">AUTO </t>
    </r>
    <r>
      <rPr>
        <sz val="9"/>
        <rFont val="Arial"/>
      </rPr>
      <t xml:space="preserve">- When this attacks, choose 1 of your other &lt;Music&gt; characters, this turn, it gets +X power. X equals the number of your other &lt;Music&gt; characters times 500. </t>
    </r>
    <r>
      <rPr>
        <b/>
        <sz val="9"/>
        <rFont val="Arial"/>
      </rPr>
      <t xml:space="preserve">
</t>
    </r>
  </si>
  <si>
    <t>PJS/S91-093</t>
  </si>
  <si>
    <r>
      <rPr>
        <b/>
        <sz val="9"/>
        <rFont val="Arial"/>
      </rPr>
      <t>(U) 2/1 Luka (Music/Virtual Singer/Leo/need)
CONT</t>
    </r>
    <r>
      <rPr>
        <sz val="9"/>
        <rFont val="Arial"/>
      </rPr>
      <t xml:space="preserve"> - If the number of colors of your characters on stage is 4 or more, this gets +6000 power.
</t>
    </r>
    <r>
      <rPr>
        <b/>
        <sz val="9"/>
        <rFont val="Arial"/>
      </rPr>
      <t xml:space="preserve">AUTO </t>
    </r>
    <r>
      <rPr>
        <sz val="9"/>
        <rFont val="Arial"/>
      </rPr>
      <t xml:space="preserve">- When this is placed on stage from hand, if you have 2 or more other &lt;Leo/need&gt; characters, you may draw 2 cards. If you do, discard 2 cards.
</t>
    </r>
    <r>
      <rPr>
        <b/>
        <sz val="9"/>
        <rFont val="Arial"/>
      </rPr>
      <t xml:space="preserve">AUTO </t>
    </r>
    <r>
      <rPr>
        <sz val="9"/>
        <rFont val="Arial"/>
      </rPr>
      <t>- When this is placed on stage from hand, if you have 4 or more other &lt;Leo/need&gt; characters, choose 1 &lt;Leo/need&gt; character in your Waiting Room, you may send it to Stock.</t>
    </r>
    <r>
      <rPr>
        <b/>
        <sz val="9"/>
        <rFont val="Arial"/>
      </rPr>
      <t xml:space="preserve">
</t>
    </r>
  </si>
  <si>
    <t>PJS/S91-094</t>
  </si>
  <si>
    <r>
      <rPr>
        <b/>
        <sz val="9"/>
        <rFont val="Arial"/>
      </rPr>
      <t xml:space="preserve">(U) 2/1 Ena (Music/25-ji, Nightcord de.) 
AUTO </t>
    </r>
    <r>
      <rPr>
        <sz val="9"/>
        <rFont val="Arial"/>
      </rPr>
      <t xml:space="preserve">- When this is Reversed, if the battle opponent's Level is higher than your opponent's Level, you may send that character to the bottom of your opponent's deck.
</t>
    </r>
    <r>
      <rPr>
        <b/>
        <sz val="9"/>
        <rFont val="Arial"/>
      </rPr>
      <t>AUTO - ENCORE</t>
    </r>
    <r>
      <rPr>
        <sz val="9"/>
        <rFont val="Arial"/>
      </rPr>
      <t xml:space="preserve"> [Discard 1 &lt;Music&gt; character] 
</t>
    </r>
    <r>
      <rPr>
        <i/>
        <sz val="9"/>
        <rFont val="Arial"/>
      </rPr>
      <t>Note: This has 2 souls.</t>
    </r>
  </si>
  <si>
    <t>PJS/S91-095</t>
  </si>
  <si>
    <r>
      <rPr>
        <b/>
        <sz val="9"/>
        <rFont val="Arial"/>
      </rPr>
      <t>(C) 1/0 Kanade (Music/25-ji, Nightcord de.)
CONT</t>
    </r>
    <r>
      <rPr>
        <sz val="9"/>
        <rFont val="Arial"/>
      </rPr>
      <t xml:space="preserve"> - For each of your other &lt;Music&gt; characters, this gets +500 power.</t>
    </r>
    <r>
      <rPr>
        <b/>
        <sz val="9"/>
        <rFont val="Arial"/>
      </rPr>
      <t xml:space="preserve">
AUTO </t>
    </r>
    <r>
      <rPr>
        <sz val="9"/>
        <rFont val="Arial"/>
      </rPr>
      <t>- When this attacks, if you have 2 or more other &lt;Music&gt; characters, look at up to 2 cards from the top of your deck, choose 1 card among them, put it back on top of your deck, and send the rest to Waiting Room.</t>
    </r>
  </si>
  <si>
    <t>PJS/S91-096</t>
  </si>
  <si>
    <r>
      <rPr>
        <b/>
        <sz val="9"/>
        <rFont val="Arial"/>
      </rPr>
      <t xml:space="preserve">(C) 1/0 Mafuyu (Music/25-ji, Nightcord de.)
AUTO </t>
    </r>
    <r>
      <rPr>
        <sz val="9"/>
        <rFont val="Arial"/>
      </rPr>
      <t xml:space="preserve">- When you use this card's BACKUP, if you have an &lt;Music&gt; character, choose 1 of your battling characters, this turn, it gets +1000 power.
</t>
    </r>
    <r>
      <rPr>
        <b/>
        <sz val="9"/>
        <rFont val="Arial"/>
      </rPr>
      <t>ACT - BACKUP</t>
    </r>
    <r>
      <rPr>
        <sz val="9"/>
        <rFont val="Arial"/>
      </rPr>
      <t xml:space="preserve"> +1000</t>
    </r>
  </si>
  <si>
    <t>PJS/S91-097</t>
  </si>
  <si>
    <r>
      <rPr>
        <b/>
        <sz val="9"/>
        <rFont val="Arial"/>
      </rPr>
      <t>(C) 0/0 Ena (Music/25-ji, Nightcord de.)
CONT</t>
    </r>
    <r>
      <rPr>
        <sz val="9"/>
        <rFont val="Arial"/>
      </rPr>
      <t xml:space="preserve"> - If you have 2 or more other &lt;Music&gt; characters, this gets +1000 power.
</t>
    </r>
    <r>
      <rPr>
        <b/>
        <sz val="9"/>
        <rFont val="Arial"/>
      </rPr>
      <t xml:space="preserve">AUTO </t>
    </r>
    <r>
      <rPr>
        <sz val="9"/>
        <rFont val="Arial"/>
      </rPr>
      <t>- At the start of your opponent's Draw Phase, reveal the top card of your deck. If that card is Level 1 or higher, you may return this card to hand.</t>
    </r>
  </si>
  <si>
    <t>PJS/S91-098</t>
  </si>
  <si>
    <r>
      <rPr>
        <b/>
        <sz val="9"/>
        <rFont val="Arial"/>
      </rPr>
      <t>(C) 0/0 Ichika (Music/Leo/need)
AUTO</t>
    </r>
    <r>
      <rPr>
        <sz val="9"/>
        <rFont val="Arial"/>
      </rPr>
      <t xml:space="preserve"> - When this is placed on stage from hand, mill 2. If there is a Climax(es) among those cards, choose 1 of your characters, this turn, it gets +1500 power.
</t>
    </r>
    <r>
      <rPr>
        <b/>
        <sz val="9"/>
        <rFont val="Arial"/>
      </rPr>
      <t xml:space="preserve">AUTO </t>
    </r>
    <r>
      <rPr>
        <sz val="9"/>
        <rFont val="Arial"/>
      </rPr>
      <t>- When this is placed on stage from hand, choose 1 of your &lt;Music&gt; characters, this turn, it gets +1500 power.</t>
    </r>
    <r>
      <rPr>
        <b/>
        <sz val="9"/>
        <rFont val="Arial"/>
      </rPr>
      <t xml:space="preserve">
</t>
    </r>
  </si>
  <si>
    <t>PJS/S91-099</t>
  </si>
  <si>
    <r>
      <rPr>
        <b/>
        <sz val="9"/>
        <rFont val="Arial"/>
      </rPr>
      <t>(C) 0/0 Luka (Music/Virtual Singer/Leo/need)
CONT</t>
    </r>
    <r>
      <rPr>
        <sz val="9"/>
        <rFont val="Arial"/>
      </rPr>
      <t xml:space="preserve"> - All of your other &lt;Music&gt; characters get +500 power.
</t>
    </r>
    <r>
      <rPr>
        <b/>
        <sz val="9"/>
        <rFont val="Arial"/>
      </rPr>
      <t xml:space="preserve">ACT </t>
    </r>
    <r>
      <rPr>
        <sz val="9"/>
        <rFont val="Arial"/>
      </rPr>
      <t>- [Rest this] Choose 1 of your characters, this turn, it gets +1 Level and +1000 power. This card does not Stand during your next Stand Phase.</t>
    </r>
  </si>
  <si>
    <t>PJS/S91-100</t>
  </si>
  <si>
    <r>
      <rPr>
        <b/>
        <sz val="9"/>
        <rFont val="Arial"/>
      </rPr>
      <t xml:space="preserve">(C) 1/0 Mizuki (Music/25-ji, Nightcord de.)
AUTO </t>
    </r>
    <r>
      <rPr>
        <sz val="9"/>
        <rFont val="Arial"/>
      </rPr>
      <t xml:space="preserve">- When this is placed on stage from hand, if you have another &lt;Music&gt; character, this turn, this gets +2000 power.
</t>
    </r>
    <r>
      <rPr>
        <b/>
        <sz val="9"/>
        <rFont val="Arial"/>
      </rPr>
      <t xml:space="preserve">AUTO - </t>
    </r>
    <r>
      <rPr>
        <b/>
        <sz val="9"/>
        <color rgb="FFE06666"/>
        <rFont val="Arial"/>
      </rPr>
      <t xml:space="preserve">{CX COMBO} </t>
    </r>
    <r>
      <rPr>
        <sz val="9"/>
        <rFont val="Arial"/>
      </rPr>
      <t xml:space="preserve">When the </t>
    </r>
    <r>
      <rPr>
        <b/>
        <sz val="9"/>
        <rFont val="Arial"/>
      </rPr>
      <t>Pants CX (106)</t>
    </r>
    <r>
      <rPr>
        <sz val="9"/>
        <rFont val="Arial"/>
      </rPr>
      <t xml:space="preserve"> is placed on your Climax Area, if you have another &lt;Music&gt; character, this turn, this gets +1000 power, and until the end of your opponent's next turn, this gains the following ability: "</t>
    </r>
    <r>
      <rPr>
        <b/>
        <sz val="9"/>
        <rFont val="Arial"/>
      </rPr>
      <t xml:space="preserve">AUTO </t>
    </r>
    <r>
      <rPr>
        <sz val="9"/>
        <rFont val="Arial"/>
      </rPr>
      <t>- When this is Front Attacked, you may return this hand."</t>
    </r>
  </si>
  <si>
    <t>PJS/S91-101</t>
  </si>
  <si>
    <r>
      <rPr>
        <b/>
        <sz val="9"/>
        <rFont val="Arial"/>
      </rPr>
      <t xml:space="preserve">2/3 Event
COUNTER </t>
    </r>
    <r>
      <rPr>
        <sz val="9"/>
        <rFont val="Arial"/>
      </rPr>
      <t>- If you have 5 or more &lt;Music&gt; characters, choose 1 battling character, this turn, it gains the following ability: "</t>
    </r>
    <r>
      <rPr>
        <b/>
        <sz val="9"/>
        <rFont val="Arial"/>
      </rPr>
      <t xml:space="preserve">CONT </t>
    </r>
    <r>
      <rPr>
        <sz val="9"/>
        <rFont val="Arial"/>
      </rPr>
      <t>- This cannot deal damage to players."
Choose 1 of your characters, this turn, it gets +1500 power.</t>
    </r>
  </si>
  <si>
    <t>PJS/S91-102</t>
  </si>
  <si>
    <r>
      <rPr>
        <b/>
        <sz val="9"/>
        <rFont val="Arial"/>
      </rPr>
      <t>(C) 2/1 Event</t>
    </r>
    <r>
      <rPr>
        <sz val="9"/>
        <rFont val="Arial"/>
      </rPr>
      <t xml:space="preserve">
Search your deck for up to 1 Climax, show it to your opponent, add it to hand, and shuffle your deck afterwards, choose 1 of your &lt;Music&gt; characters, until the end of your opponent's next turn, it gets +2000 power.</t>
    </r>
    <r>
      <rPr>
        <b/>
        <sz val="9"/>
        <rFont val="Arial"/>
      </rPr>
      <t xml:space="preserve">
</t>
    </r>
  </si>
  <si>
    <t>PJS/S91-103</t>
  </si>
  <si>
    <t>(CC) Pants CX</t>
  </si>
  <si>
    <t>PJS/S91-104</t>
  </si>
  <si>
    <t>PJS/S91-105</t>
  </si>
  <si>
    <t>PJS/S91-106</t>
  </si>
  <si>
    <t>PJS/S91-107</t>
  </si>
  <si>
    <t>PJS/S91-108</t>
  </si>
  <si>
    <t>PJS/S91-P01
Release tournament PR</t>
  </si>
  <si>
    <r>
      <rPr>
        <b/>
        <sz val="9"/>
        <rFont val="Arial"/>
      </rPr>
      <t xml:space="preserve">(PR) 1/0 Hatsune Miku (Music/Virtual Singer/MORE MORE JUMP!)
CONT </t>
    </r>
    <r>
      <rPr>
        <sz val="9"/>
        <rFont val="Arial"/>
      </rPr>
      <t xml:space="preserve">- The character across from this gets +2 Soul.
</t>
    </r>
    <r>
      <rPr>
        <b/>
        <sz val="9"/>
        <rFont val="Arial"/>
      </rPr>
      <t xml:space="preserve">AUTO </t>
    </r>
    <r>
      <rPr>
        <sz val="9"/>
        <rFont val="Arial"/>
      </rPr>
      <t>- When this card's battle opponent is Reversed, draw 1 card, discard 1 card.</t>
    </r>
  </si>
  <si>
    <t>PJS/S91-P02
March tournament PR</t>
  </si>
  <si>
    <r>
      <rPr>
        <b/>
        <sz val="9"/>
        <rFont val="Arial"/>
      </rPr>
      <t>(PR) 1/0 Hatsune Miku (Music/Virtual Singer/Vivid BAD SQUAD)
CONT</t>
    </r>
    <r>
      <rPr>
        <sz val="9"/>
        <rFont val="Arial"/>
      </rPr>
      <t xml:space="preserve"> - During your turn, this gets +1000 power.
</t>
    </r>
    <r>
      <rPr>
        <b/>
        <sz val="9"/>
        <rFont val="Arial"/>
      </rPr>
      <t xml:space="preserve">AUTO </t>
    </r>
    <r>
      <rPr>
        <sz val="9"/>
        <rFont val="Arial"/>
      </rPr>
      <t>- When this is placed on stage from hand, look at the top 2 cards of your opponent's deck, keep them on top in their original order.</t>
    </r>
  </si>
  <si>
    <t>PJS/S91-T01</t>
  </si>
  <si>
    <r>
      <rPr>
        <b/>
        <sz val="9"/>
        <rFont val="Arial"/>
      </rPr>
      <t>(TD) 0/0 Saki (Music/Leo/need)
CONT</t>
    </r>
    <r>
      <rPr>
        <sz val="9"/>
        <rFont val="Arial"/>
      </rPr>
      <t xml:space="preserve"> - During your turn, this gets +1000 power.
</t>
    </r>
    <r>
      <rPr>
        <b/>
        <sz val="9"/>
        <rFont val="Arial"/>
      </rPr>
      <t xml:space="preserve">AUTO </t>
    </r>
    <r>
      <rPr>
        <sz val="9"/>
        <rFont val="Arial"/>
      </rPr>
      <t xml:space="preserve">- At the start of your opponent's Attack Phase, you may move this to an empty Front Row slot.
</t>
    </r>
  </si>
  <si>
    <t>OFR</t>
  </si>
  <si>
    <t>PJS/S91-T02</t>
  </si>
  <si>
    <r>
      <rPr>
        <b/>
        <sz val="9"/>
        <rFont val="Arial"/>
      </rPr>
      <t>(TD) 0/0 Shiho (Music/Leo/need)
CONT</t>
    </r>
    <r>
      <rPr>
        <sz val="9"/>
        <rFont val="Arial"/>
      </rPr>
      <t xml:space="preserve"> - This cannot Side Attack.
</t>
    </r>
    <r>
      <rPr>
        <b/>
        <sz val="9"/>
        <rFont val="Arial"/>
      </rPr>
      <t xml:space="preserve">AUTO </t>
    </r>
    <r>
      <rPr>
        <sz val="9"/>
        <rFont val="Arial"/>
      </rPr>
      <t>- [(1) Discard 1 card] When this is placed on stage from hand, you may pay cost. If you do, search your deck for up to 1 &lt;Music&gt; character, show it to your opponent, add it to hand, and shuffle your deck afterwards.</t>
    </r>
  </si>
  <si>
    <t>PJS/S91-T03</t>
  </si>
  <si>
    <r>
      <rPr>
        <b/>
        <sz val="9"/>
        <rFont val="Arial"/>
      </rPr>
      <t>(TD) 0/0 Rin (Music/Virtual Singer)
CONT</t>
    </r>
    <r>
      <rPr>
        <sz val="9"/>
        <rFont val="Arial"/>
      </rPr>
      <t xml:space="preserve"> - All of your other </t>
    </r>
    <r>
      <rPr>
        <b/>
        <sz val="9"/>
        <rFont val="Arial"/>
      </rPr>
      <t>{1/0 Vanilla Len - T05}</t>
    </r>
    <r>
      <rPr>
        <sz val="9"/>
        <rFont val="Arial"/>
      </rPr>
      <t xml:space="preserve"> gets +1000 power.
</t>
    </r>
    <r>
      <rPr>
        <b/>
        <sz val="9"/>
        <rFont val="Arial"/>
      </rPr>
      <t xml:space="preserve">AUTO - BOND </t>
    </r>
    <r>
      <rPr>
        <sz val="9"/>
        <rFont val="Arial"/>
      </rPr>
      <t xml:space="preserve">(1) to </t>
    </r>
    <r>
      <rPr>
        <b/>
        <sz val="9"/>
        <rFont val="Arial"/>
      </rPr>
      <t>{1/0 Vanilla Len -  T05}</t>
    </r>
  </si>
  <si>
    <t>PJS/S91-T04</t>
  </si>
  <si>
    <r>
      <rPr>
        <b/>
        <sz val="9"/>
        <rFont val="Arial"/>
      </rPr>
      <t xml:space="preserve">(TD) 0/0 Luka (Music/Virtual Singer)
ACT </t>
    </r>
    <r>
      <rPr>
        <sz val="9"/>
        <rFont val="Arial"/>
      </rPr>
      <t xml:space="preserve">- (1) Draw 1 card, discard 1 card.
</t>
    </r>
    <r>
      <rPr>
        <b/>
        <sz val="9"/>
        <rFont val="Arial"/>
      </rPr>
      <t xml:space="preserve">ACT - BRAINSTORM </t>
    </r>
    <r>
      <rPr>
        <sz val="9"/>
        <rFont val="Arial"/>
      </rPr>
      <t xml:space="preserve">[(1) Rest this] Flip over the top 5 cards of your deck, then send them to Waiting Room. For each Climax among them, draw up to 1 card. 
</t>
    </r>
  </si>
  <si>
    <t>PJS/S91-T05</t>
  </si>
  <si>
    <t xml:space="preserve">(TD) 1/0 Len Vanilla </t>
  </si>
  <si>
    <t>PJS/S91-T06</t>
  </si>
  <si>
    <r>
      <rPr>
        <b/>
        <sz val="9"/>
        <rFont val="Arial"/>
      </rPr>
      <t>(TD) 1/1 Honami (Music/Leo/need)
CONT - ASSIST</t>
    </r>
    <r>
      <rPr>
        <sz val="9"/>
        <rFont val="Arial"/>
      </rPr>
      <t xml:space="preserve"> Level x 500 to &lt;Music&gt; characters.
</t>
    </r>
    <r>
      <rPr>
        <b/>
        <sz val="9"/>
        <rFont val="Arial"/>
      </rPr>
      <t xml:space="preserve">AUTO </t>
    </r>
    <r>
      <rPr>
        <sz val="9"/>
        <rFont val="Arial"/>
      </rPr>
      <t>- When your character's Trigger Check reveals a Soul Trigger, choose 1 of your &lt;Music&gt; characters, this turn, it gets +1000 power.</t>
    </r>
  </si>
  <si>
    <t>PJS/S91-T07</t>
  </si>
  <si>
    <r>
      <rPr>
        <b/>
        <sz val="9"/>
        <rFont val="Arial"/>
      </rPr>
      <t xml:space="preserve">(TD) 2/1 KAITO (Music/Virtual Singer)
CONT </t>
    </r>
    <r>
      <rPr>
        <sz val="9"/>
        <rFont val="Arial"/>
      </rPr>
      <t xml:space="preserve">- For each of your other Back Row &lt;Music&gt; characters, this gets +2500 power
</t>
    </r>
  </si>
  <si>
    <t>PJS/S91-T08</t>
  </si>
  <si>
    <t>(TD) Level 1 or Lower Stock Soul CX</t>
  </si>
  <si>
    <t>PJS/S91-T09</t>
  </si>
  <si>
    <r>
      <rPr>
        <b/>
        <sz val="9"/>
        <rFont val="Arial"/>
      </rPr>
      <t xml:space="preserve">(TD) 0/0 MEIKO (Music/Virtual Singer)
CONT </t>
    </r>
    <r>
      <rPr>
        <sz val="9"/>
        <rFont val="Arial"/>
      </rPr>
      <t>- If you have 2 or less Stock, this gets +1500 power.</t>
    </r>
  </si>
  <si>
    <t>PJS/S91-T10</t>
  </si>
  <si>
    <r>
      <rPr>
        <b/>
        <sz val="9"/>
        <rFont val="Arial"/>
      </rPr>
      <t>(TD) 1/0 Hatsune Miku (Music/Virtual Singer/Leo/need)
AUTO</t>
    </r>
    <r>
      <rPr>
        <sz val="9"/>
        <rFont val="Arial"/>
      </rPr>
      <t xml:space="preserve"> - When this attacks, if you have 2 or more other &lt;Music&gt; characters, this turn, this gets +2000 power.
</t>
    </r>
    <r>
      <rPr>
        <b/>
        <sz val="9"/>
        <rFont val="Arial"/>
      </rPr>
      <t xml:space="preserve">AUTO - </t>
    </r>
    <r>
      <rPr>
        <b/>
        <sz val="9"/>
        <color rgb="FFE06666"/>
        <rFont val="Arial"/>
      </rPr>
      <t xml:space="preserve">{CX COMBO} </t>
    </r>
    <r>
      <rPr>
        <sz val="9"/>
        <rFont val="Arial"/>
      </rPr>
      <t xml:space="preserve">When this card's battle opponent is Reversed, if you have the </t>
    </r>
    <r>
      <rPr>
        <b/>
        <sz val="9"/>
        <rFont val="Arial"/>
      </rPr>
      <t>Book CX (T15)</t>
    </r>
    <r>
      <rPr>
        <sz val="9"/>
        <rFont val="Arial"/>
      </rPr>
      <t xml:space="preserve"> in your Climax Area, look at up to 4 cards from the top of your deck, choose up to 1 &lt;Music&gt; character from among them, show it to your opponent, add it to hand, send the rest to Waiting Room, then choose 1 of your characters, this turn, it gets +2000 power.</t>
    </r>
  </si>
  <si>
    <t>PJS/S91-T11</t>
  </si>
  <si>
    <r>
      <rPr>
        <b/>
        <sz val="9"/>
        <rFont val="Arial"/>
      </rPr>
      <t>(TD) 1/1 Hatsune Miku (Music/Virtual Singer)
ACT - BACKUP</t>
    </r>
    <r>
      <rPr>
        <sz val="9"/>
        <rFont val="Arial"/>
      </rPr>
      <t xml:space="preserve"> +2500 </t>
    </r>
  </si>
  <si>
    <t>PJS/S91-T12</t>
  </si>
  <si>
    <r>
      <rPr>
        <b/>
        <sz val="9"/>
        <rFont val="Arial"/>
      </rPr>
      <t>(TD) 3/2 Luka (Music/Virtual Singer/Leo/need)
AUTO</t>
    </r>
    <r>
      <rPr>
        <sz val="9"/>
        <rFont val="Arial"/>
      </rPr>
      <t xml:space="preserve"> - When this is placed on stage from hand, you may Heal 1.
</t>
    </r>
    <r>
      <rPr>
        <b/>
        <sz val="9"/>
        <rFont val="Arial"/>
      </rPr>
      <t xml:space="preserve">AUTO </t>
    </r>
    <r>
      <rPr>
        <sz val="9"/>
        <rFont val="Arial"/>
      </rPr>
      <t>- When this is placed on stage from hand, if you have 4 or more other &lt;Music&gt; characters, choose 1 &lt;Music&gt; character in your Waiting Room, you may send it to Stock.</t>
    </r>
  </si>
  <si>
    <t>PJS/S91-T13</t>
  </si>
  <si>
    <r>
      <rPr>
        <b/>
        <sz val="9"/>
        <rFont val="Arial"/>
      </rPr>
      <t>(TD) 3/2 Ichika (Music/Leo/need)
AUTO</t>
    </r>
    <r>
      <rPr>
        <sz val="9"/>
        <rFont val="Arial"/>
      </rPr>
      <t xml:space="preserve"> - When this is placed on stage from hand, choose up to 1 character from your hand whose Level is equals or lower than your Level, place it on stage in any slot, and this turn, this gets +2000 power.
</t>
    </r>
    <r>
      <rPr>
        <b/>
        <sz val="9"/>
        <rFont val="Arial"/>
      </rPr>
      <t xml:space="preserve">AUTO </t>
    </r>
    <r>
      <rPr>
        <sz val="9"/>
        <rFont val="Arial"/>
      </rPr>
      <t xml:space="preserve">- [(3) Discard 1 card] When this card's battle opponent is Reversed, you may pay cost. If you do, deal 2 damage to your opponent, then look at the top card of your deck, and put it on top or bottom of your deck.
</t>
    </r>
  </si>
  <si>
    <t>PJS/S91-T14</t>
  </si>
  <si>
    <r>
      <rPr>
        <b/>
        <sz val="9"/>
        <rFont val="Arial"/>
      </rPr>
      <t>(TD) 1/0 Event</t>
    </r>
    <r>
      <rPr>
        <sz val="9"/>
        <rFont val="Arial"/>
      </rPr>
      <t xml:space="preserve">
Mill 2, then choose up to 1 Level X or lower &lt;Music&gt; character from your Waiting Room, and add it to hand. X equals the sum of Levels of cards milled by this effect. 
</t>
    </r>
  </si>
  <si>
    <t>PJS/S91-T15</t>
  </si>
  <si>
    <t>(TD) Boox CX</t>
  </si>
  <si>
    <t>PJS/S91-T16</t>
  </si>
  <si>
    <r>
      <rPr>
        <b/>
        <sz val="9"/>
        <rFont val="Arial"/>
      </rPr>
      <t>(TD) 0/0 Rin (Music/Virtual Singer)
CONT</t>
    </r>
    <r>
      <rPr>
        <sz val="9"/>
        <rFont val="Arial"/>
      </rPr>
      <t xml:space="preserve"> - All of your other </t>
    </r>
    <r>
      <rPr>
        <b/>
        <sz val="9"/>
        <rFont val="Arial"/>
      </rPr>
      <t>{1/0 Vanilla Len - T22}</t>
    </r>
    <r>
      <rPr>
        <sz val="9"/>
        <rFont val="Arial"/>
      </rPr>
      <t xml:space="preserve"> gets +1000 power.
</t>
    </r>
    <r>
      <rPr>
        <b/>
        <sz val="9"/>
        <rFont val="Arial"/>
      </rPr>
      <t xml:space="preserve">AUTO - BOND </t>
    </r>
    <r>
      <rPr>
        <sz val="9"/>
        <rFont val="Arial"/>
      </rPr>
      <t xml:space="preserve">(1) to </t>
    </r>
    <r>
      <rPr>
        <b/>
        <sz val="9"/>
        <rFont val="Arial"/>
      </rPr>
      <t>{1/0 Vanilla Len -  T22}</t>
    </r>
  </si>
  <si>
    <t>PJS/S91-T17</t>
  </si>
  <si>
    <r>
      <rPr>
        <b/>
        <sz val="9"/>
        <rFont val="Arial"/>
      </rPr>
      <t xml:space="preserve">(TD) 0/0 Luka (Music/Virtual Singer)
ACT </t>
    </r>
    <r>
      <rPr>
        <sz val="9"/>
        <rFont val="Arial"/>
      </rPr>
      <t xml:space="preserve">- (1) Draw 1 card, discard 1 card.
</t>
    </r>
    <r>
      <rPr>
        <b/>
        <sz val="9"/>
        <rFont val="Arial"/>
      </rPr>
      <t xml:space="preserve">ACT - BRAINSTORM </t>
    </r>
    <r>
      <rPr>
        <sz val="9"/>
        <rFont val="Arial"/>
      </rPr>
      <t xml:space="preserve">[(1) Rest this] Flip over the top 5 cards of your deck, then send them to Waiting Room. For each Climax among them, draw up to 1 card. 
</t>
    </r>
  </si>
  <si>
    <t>PJS/S91-T18</t>
  </si>
  <si>
    <r>
      <rPr>
        <b/>
        <sz val="9"/>
        <rFont val="Arial"/>
      </rPr>
      <t xml:space="preserve">(TD) 0/0 Rin (Music/Virtual Singer/MORE MORE JUMP!)
AUTO </t>
    </r>
    <r>
      <rPr>
        <sz val="9"/>
        <rFont val="Arial"/>
      </rPr>
      <t xml:space="preserve">- When this attacks, choose 1 of your &lt;Music&gt; characters, this turn, it gets +1500 power.
</t>
    </r>
    <r>
      <rPr>
        <b/>
        <sz val="9"/>
        <rFont val="Arial"/>
      </rPr>
      <t xml:space="preserve">AUTO </t>
    </r>
    <r>
      <rPr>
        <sz val="9"/>
        <rFont val="Arial"/>
      </rPr>
      <t xml:space="preserve">- (1) At the start of your opponent's attack phase, you may pay the cost. If you do, move this to an open position in your back row. 
</t>
    </r>
  </si>
  <si>
    <t>PJS/S91-T19</t>
  </si>
  <si>
    <r>
      <rPr>
        <b/>
        <sz val="9"/>
        <rFont val="Arial"/>
      </rPr>
      <t xml:space="preserve">(TD) 0/0 MEIKO (Music/Virtual Singer)
CONT </t>
    </r>
    <r>
      <rPr>
        <sz val="9"/>
        <rFont val="Arial"/>
      </rPr>
      <t>- If you have 2 or less Stock, this gets +1500 power.</t>
    </r>
  </si>
  <si>
    <t>PJS/S91-T20</t>
  </si>
  <si>
    <r>
      <rPr>
        <b/>
        <sz val="9"/>
        <rFont val="Arial"/>
      </rPr>
      <t>(TD) 0/0 Airi (Music/MORE MORE JUMP!)
AUTO</t>
    </r>
    <r>
      <rPr>
        <sz val="9"/>
        <rFont val="Arial"/>
      </rPr>
      <t xml:space="preserve"> - [(1) Discard 1 Climax] When this is placed on stage from hand, you may pay cost. If you do, choose 1 Climax from your Waiting Room, and add it to hand.</t>
    </r>
  </si>
  <si>
    <t>PJS/S91-T21</t>
  </si>
  <si>
    <r>
      <rPr>
        <b/>
        <sz val="9"/>
        <rFont val="Arial"/>
      </rPr>
      <t>(TD) 1/0 Hatsune Miku (Music/Virtual Singer/MORE MORE JUMP!)
AUTO</t>
    </r>
    <r>
      <rPr>
        <sz val="9"/>
        <rFont val="Arial"/>
      </rPr>
      <t xml:space="preserve"> - When this attacks, if you have 2 or more other &lt;Music&gt; characters, this turn, this gets +2000 power.
</t>
    </r>
    <r>
      <rPr>
        <b/>
        <sz val="9"/>
        <rFont val="Arial"/>
      </rPr>
      <t xml:space="preserve">AUTO - </t>
    </r>
    <r>
      <rPr>
        <b/>
        <sz val="9"/>
        <color rgb="FFE06666"/>
        <rFont val="Arial"/>
      </rPr>
      <t>{CX COMBO}</t>
    </r>
    <r>
      <rPr>
        <sz val="9"/>
        <rFont val="Arial"/>
      </rPr>
      <t xml:space="preserve"> When this card's battle opponent is Reversed, if you have the </t>
    </r>
    <r>
      <rPr>
        <b/>
        <sz val="9"/>
        <rFont val="Arial"/>
      </rPr>
      <t xml:space="preserve">Bar CX (T30) </t>
    </r>
    <r>
      <rPr>
        <sz val="9"/>
        <rFont val="Arial"/>
      </rPr>
      <t>in the Climax Area, look at up to 4 cards from the top of your deck, choose up to 1 &lt;Music&gt; character from among them, show it to your opponent, add it to hand, send the rest to Waiting Room, then choose 1 of your characters, this turn, it gets +2000 power.</t>
    </r>
  </si>
  <si>
    <t>PJS/S91-T22</t>
  </si>
  <si>
    <t>PJS/S91-T23</t>
  </si>
  <si>
    <r>
      <rPr>
        <b/>
        <sz val="9"/>
        <rFont val="Arial"/>
      </rPr>
      <t>(TD) 2/1 Hatsune Miku (Music/Virtual Singer)
AUTO</t>
    </r>
    <r>
      <rPr>
        <sz val="9"/>
        <rFont val="Arial"/>
      </rPr>
      <t xml:space="preserve"> - When you use this card's BACKUP, if you have an &lt;Music&gt; character, choose 1 of your battling characters, this turn, it gets +1000 power.
</t>
    </r>
    <r>
      <rPr>
        <b/>
        <sz val="9"/>
        <rFont val="Arial"/>
      </rPr>
      <t>ACT - BACKUP</t>
    </r>
    <r>
      <rPr>
        <sz val="9"/>
        <rFont val="Arial"/>
      </rPr>
      <t xml:space="preserve"> +2500</t>
    </r>
  </si>
  <si>
    <t>PJS/S91-T24</t>
  </si>
  <si>
    <r>
      <rPr>
        <b/>
        <sz val="9"/>
        <rFont val="Arial"/>
      </rPr>
      <t xml:space="preserve">(TD) 2/1 Shizuku (Music/MORE MORE JUMP!)
CONT - ASSIST </t>
    </r>
    <r>
      <rPr>
        <sz val="9"/>
        <rFont val="Arial"/>
      </rPr>
      <t xml:space="preserve">Level x 500
</t>
    </r>
    <r>
      <rPr>
        <b/>
        <sz val="9"/>
        <rFont val="Arial"/>
      </rPr>
      <t xml:space="preserve">AUTO </t>
    </r>
    <r>
      <rPr>
        <sz val="9"/>
        <rFont val="Arial"/>
      </rPr>
      <t xml:space="preserve">- [Discard 1 Card] When this is placed on stage from hand, you may pay cost. If you do, choose 1 &lt;Music&gt; character from your Waiting Room, and add it to hand. </t>
    </r>
    <r>
      <rPr>
        <b/>
        <sz val="9"/>
        <rFont val="Arial"/>
      </rPr>
      <t xml:space="preserve">
</t>
    </r>
  </si>
  <si>
    <t>PJS/S91-T25</t>
  </si>
  <si>
    <r>
      <rPr>
        <b/>
        <sz val="9"/>
        <rFont val="Arial"/>
      </rPr>
      <t xml:space="preserve">(TD) 2/1 KAITO (Music/Virtual Singer)
CONT </t>
    </r>
    <r>
      <rPr>
        <sz val="9"/>
        <rFont val="Arial"/>
      </rPr>
      <t xml:space="preserve">- For each of your other Back Row &lt;Music&gt; characters, this gets +2500 power
</t>
    </r>
  </si>
  <si>
    <t>PJS/S91-T26</t>
  </si>
  <si>
    <r>
      <rPr>
        <b/>
        <sz val="9"/>
        <rFont val="Arial"/>
      </rPr>
      <t>(TD) 3/2 Haruka (Music/MORE MORE JUMP!)
AUTO</t>
    </r>
    <r>
      <rPr>
        <sz val="9"/>
        <rFont val="Arial"/>
      </rPr>
      <t xml:space="preserve"> - When this is placed on stage from hand, you may Heal 1, then this turn, this gets +1500 power.
</t>
    </r>
    <r>
      <rPr>
        <b/>
        <sz val="9"/>
        <rFont val="Arial"/>
      </rPr>
      <t xml:space="preserve">AUTO </t>
    </r>
    <r>
      <rPr>
        <sz val="9"/>
        <rFont val="Arial"/>
      </rPr>
      <t>- [(1) Discard 1 card] When this attacks, if you have another &lt;Music&gt; character, you may pay cost. If you do, look at up to 2 cards from the top of your opponent's deck, choose up to 2 cards among them, put them back on top of your opponent's deck in any order, then send the rest to Waiting Room</t>
    </r>
  </si>
  <si>
    <t>PJS/S91-T27</t>
  </si>
  <si>
    <r>
      <rPr>
        <b/>
        <sz val="9"/>
        <rFont val="Arial"/>
      </rPr>
      <t>(TD) 3/2 Minori (Music/MORE MORE JUMP!)
CONT</t>
    </r>
    <r>
      <rPr>
        <sz val="9"/>
        <rFont val="Arial"/>
      </rPr>
      <t xml:space="preserve"> - If you have 2 or more other &lt;Music&gt; characters, this gets +1000 power and the following ability: "</t>
    </r>
    <r>
      <rPr>
        <b/>
        <sz val="9"/>
        <rFont val="Arial"/>
      </rPr>
      <t xml:space="preserve">AUTO </t>
    </r>
    <r>
      <rPr>
        <sz val="9"/>
        <rFont val="Arial"/>
      </rPr>
      <t xml:space="preserve">- [Discard 2 characters] When this card's battle opponent is Reversed, you may pay cost. If you do, send that character to Clock."
</t>
    </r>
    <r>
      <rPr>
        <b/>
        <sz val="9"/>
        <rFont val="Arial"/>
      </rPr>
      <t xml:space="preserve">AUTO </t>
    </r>
    <r>
      <rPr>
        <sz val="9"/>
        <rFont val="Arial"/>
      </rPr>
      <t>- When this is placed on stage from hand, choose 1 &lt;Music&gt; character from your Waiting Room, you may add it to hand.</t>
    </r>
  </si>
  <si>
    <t>PJS/S91-T28</t>
  </si>
  <si>
    <r>
      <rPr>
        <b/>
        <sz val="9"/>
        <rFont val="Arial"/>
      </rPr>
      <t xml:space="preserve">(TD) 1/0 Event
COUNTER </t>
    </r>
    <r>
      <rPr>
        <sz val="9"/>
        <rFont val="Arial"/>
      </rPr>
      <t>- Draw a card, discard 1 card.
Choose 1 of your &lt;Music&gt; characters, this turn, it gains the following ability: "</t>
    </r>
    <r>
      <rPr>
        <b/>
        <sz val="9"/>
        <rFont val="Arial"/>
      </rPr>
      <t xml:space="preserve">AUTO </t>
    </r>
    <r>
      <rPr>
        <sz val="9"/>
        <rFont val="Arial"/>
      </rPr>
      <t>- When this is sent from stage to Waiting Room, you may place this on stage in this card's former slot Rested."</t>
    </r>
  </si>
  <si>
    <t>PJS/S91-T29</t>
  </si>
  <si>
    <t>PJS/S91-T30</t>
  </si>
  <si>
    <t>(TD) Bar CX</t>
  </si>
  <si>
    <t>PJS/S91-T31</t>
  </si>
  <si>
    <r>
      <rPr>
        <b/>
        <sz val="9"/>
        <rFont val="Arial"/>
      </rPr>
      <t>(TD) 0/0 Rin (Music/Virtual Singer)
CONT</t>
    </r>
    <r>
      <rPr>
        <sz val="9"/>
        <rFont val="Arial"/>
      </rPr>
      <t xml:space="preserve"> - All of your other </t>
    </r>
    <r>
      <rPr>
        <b/>
        <sz val="9"/>
        <rFont val="Arial"/>
      </rPr>
      <t>{1/0 Vanilla Len - T37}</t>
    </r>
    <r>
      <rPr>
        <sz val="9"/>
        <rFont val="Arial"/>
      </rPr>
      <t xml:space="preserve"> gets +1000 power.
</t>
    </r>
    <r>
      <rPr>
        <b/>
        <sz val="9"/>
        <rFont val="Arial"/>
      </rPr>
      <t xml:space="preserve">AUTO - BOND </t>
    </r>
    <r>
      <rPr>
        <sz val="9"/>
        <rFont val="Arial"/>
      </rPr>
      <t xml:space="preserve">(1) to </t>
    </r>
    <r>
      <rPr>
        <b/>
        <sz val="9"/>
        <rFont val="Arial"/>
      </rPr>
      <t>{1/0 Vanilla Len -  T37}</t>
    </r>
  </si>
  <si>
    <t>PJS/S91-T32</t>
  </si>
  <si>
    <r>
      <rPr>
        <b/>
        <sz val="9"/>
        <rFont val="Arial"/>
      </rPr>
      <t xml:space="preserve">(TD) 0/0 Luka (Music/Virtual Singer)
ACT </t>
    </r>
    <r>
      <rPr>
        <sz val="9"/>
        <rFont val="Arial"/>
      </rPr>
      <t xml:space="preserve">- (1) Draw 1 card, discard 1 card.
</t>
    </r>
    <r>
      <rPr>
        <b/>
        <sz val="9"/>
        <rFont val="Arial"/>
      </rPr>
      <t xml:space="preserve">ACT - BRAINSTORM </t>
    </r>
    <r>
      <rPr>
        <sz val="9"/>
        <rFont val="Arial"/>
      </rPr>
      <t xml:space="preserve">[(1) Rest this] Flip over the top 5 cards of your deck, then send them to Waiting Room. For each Climax among them, draw up to 1 card. 
</t>
    </r>
  </si>
  <si>
    <t>PJS/S91-T33</t>
  </si>
  <si>
    <r>
      <rPr>
        <b/>
        <sz val="9"/>
        <rFont val="Arial"/>
      </rPr>
      <t>(TD) 0/0 Len (Music/Virtual Singers/Vivid BAD SQUAD)
CONT - ASSIST</t>
    </r>
    <r>
      <rPr>
        <sz val="9"/>
        <rFont val="Arial"/>
      </rPr>
      <t xml:space="preserve"> +500
</t>
    </r>
    <r>
      <rPr>
        <b/>
        <sz val="9"/>
        <rFont val="Arial"/>
      </rPr>
      <t xml:space="preserve">ACT </t>
    </r>
    <r>
      <rPr>
        <sz val="9"/>
        <rFont val="Arial"/>
      </rPr>
      <t xml:space="preserve">- [(1) Send this to Waiting Room] Look at up to 4 cards from the top of your deck, choose up to 1 &lt;Music&gt; character from among them, show it to your opponent, add it to hand, and send the rest to Waiting Room.
</t>
    </r>
  </si>
  <si>
    <t>PJS/S91-T34</t>
  </si>
  <si>
    <r>
      <rPr>
        <b/>
        <sz val="9"/>
        <rFont val="Arial"/>
      </rPr>
      <t>(TD) 0/0 Toya (Music/Vivid BAD SQUAD)
AUTO</t>
    </r>
    <r>
      <rPr>
        <sz val="9"/>
        <rFont val="Arial"/>
      </rPr>
      <t xml:space="preserve"> - When this is placed on stage from hand, you may mill 3.
</t>
    </r>
    <r>
      <rPr>
        <b/>
        <sz val="9"/>
        <rFont val="Arial"/>
      </rPr>
      <t xml:space="preserve">AUTO </t>
    </r>
    <r>
      <rPr>
        <sz val="9"/>
        <rFont val="Arial"/>
      </rPr>
      <t xml:space="preserve">- [(1) Discard 1 card] When this is placed on stage from hand, you may pay cost. If you do, choose 1 &lt;Music&gt; character from your Waiting Room, add it to hand, then choose 1 of your other &lt;Music&gt; characters, this turn, it gets +1000 power.
</t>
    </r>
  </si>
  <si>
    <t>PJS/S91-T35</t>
  </si>
  <si>
    <r>
      <rPr>
        <b/>
        <sz val="9"/>
        <rFont val="Arial"/>
      </rPr>
      <t xml:space="preserve">(TD) 0/0 MEIKO (Music/Virtual Singer)
CONT </t>
    </r>
    <r>
      <rPr>
        <sz val="9"/>
        <rFont val="Arial"/>
      </rPr>
      <t>- If you have 2 or less Stock, this gets +1500 power.</t>
    </r>
  </si>
  <si>
    <t>PJS/S91-T36</t>
  </si>
  <si>
    <r>
      <rPr>
        <b/>
        <sz val="9"/>
        <rFont val="Arial"/>
      </rPr>
      <t>(TD) 1/0 Hatsune Miku (Music/Virtual Singer/Vivid BAD SQUAD)
AUTO</t>
    </r>
    <r>
      <rPr>
        <sz val="9"/>
        <rFont val="Arial"/>
      </rPr>
      <t xml:space="preserve"> - When this attacks, if you have 2 or more other &lt;Music&gt; characters, this turn, this gets +2000 power.</t>
    </r>
    <r>
      <rPr>
        <b/>
        <sz val="9"/>
        <rFont val="Arial"/>
      </rPr>
      <t xml:space="preserve">
AUTO - </t>
    </r>
    <r>
      <rPr>
        <b/>
        <sz val="9"/>
        <color rgb="FFE06666"/>
        <rFont val="Arial"/>
      </rPr>
      <t xml:space="preserve">{CX COMBO} </t>
    </r>
    <r>
      <rPr>
        <sz val="9"/>
        <rFont val="Arial"/>
      </rPr>
      <t>When this card's battle opponent is Reversed, if you have the</t>
    </r>
    <r>
      <rPr>
        <b/>
        <sz val="9"/>
        <rFont val="Arial"/>
      </rPr>
      <t xml:space="preserve"> Door CX (T45)</t>
    </r>
    <r>
      <rPr>
        <sz val="9"/>
        <rFont val="Arial"/>
      </rPr>
      <t xml:space="preserve"> in the Climax Area, look at up to 4 cards from the top of your deck, choose up to 1 &lt;Music&gt; character from among them, show it to your opponent, add it to hand, send the rest to Waiting Room, then choose 1 of your characters, this turn, it gets +2000 power.</t>
    </r>
  </si>
  <si>
    <t>PJS/S91-T37</t>
  </si>
  <si>
    <t>PJS/S91-T38</t>
  </si>
  <si>
    <r>
      <rPr>
        <b/>
        <sz val="9"/>
        <rFont val="Arial"/>
      </rPr>
      <t>(TD) 1/1 Kohane (Music/Vivid BAD SQUAD)
CONT</t>
    </r>
    <r>
      <rPr>
        <sz val="9"/>
        <rFont val="Arial"/>
      </rPr>
      <t xml:space="preserve"> - If you have 2 or more other &lt;Music&gt; characters, this gets +2000 power.</t>
    </r>
    <r>
      <rPr>
        <b/>
        <sz val="9"/>
        <rFont val="Arial"/>
      </rPr>
      <t xml:space="preserve">
AUTO - ENCORE</t>
    </r>
    <r>
      <rPr>
        <sz val="9"/>
        <rFont val="Arial"/>
      </rPr>
      <t xml:space="preserve"> [Discard 1 character]
</t>
    </r>
  </si>
  <si>
    <t>PJS/S91-T39</t>
  </si>
  <si>
    <r>
      <rPr>
        <b/>
        <sz val="9"/>
        <rFont val="Arial"/>
      </rPr>
      <t>(TD) 2/1 Hatsune Miku (Music/Virtual Singer)
AUTO</t>
    </r>
    <r>
      <rPr>
        <sz val="9"/>
        <rFont val="Arial"/>
      </rPr>
      <t xml:space="preserve"> - When you use this card's BACKUP, choose 1 of your battling characters, this turn, it gains the following ability: "</t>
    </r>
    <r>
      <rPr>
        <b/>
        <sz val="9"/>
        <rFont val="Arial"/>
      </rPr>
      <t xml:space="preserve">AUTO </t>
    </r>
    <r>
      <rPr>
        <sz val="9"/>
        <rFont val="Arial"/>
      </rPr>
      <t xml:space="preserve">- When this card's battle opponent is Reversed, send it to Memory."
</t>
    </r>
    <r>
      <rPr>
        <b/>
        <sz val="9"/>
        <rFont val="Arial"/>
      </rPr>
      <t>ACT - BACKUP</t>
    </r>
    <r>
      <rPr>
        <sz val="9"/>
        <rFont val="Arial"/>
      </rPr>
      <t xml:space="preserve"> +3000</t>
    </r>
  </si>
  <si>
    <t>PJS/S91-T40</t>
  </si>
  <si>
    <r>
      <rPr>
        <b/>
        <sz val="9"/>
        <rFont val="Arial"/>
      </rPr>
      <t>(TD) 2/1 Meiko (Music/Virtual Singer/Vivid BAD SQUAD)
CONT</t>
    </r>
    <r>
      <rPr>
        <sz val="9"/>
        <rFont val="Arial"/>
      </rPr>
      <t xml:space="preserve"> - All of your other &lt;Music&gt; characters get +1000 power.
</t>
    </r>
    <r>
      <rPr>
        <b/>
        <sz val="9"/>
        <rFont val="Arial"/>
      </rPr>
      <t xml:space="preserve">ACT </t>
    </r>
    <r>
      <rPr>
        <sz val="9"/>
        <rFont val="Arial"/>
      </rPr>
      <t>- [(1) Rest 2 characters] Mill 2, then choose up to 1 Level X or lower &lt;Music&gt; character from your Waiting Room, and add it to hand. X equals the sum of Levels of cards milled by this effect.</t>
    </r>
    <r>
      <rPr>
        <b/>
        <sz val="9"/>
        <rFont val="Arial"/>
      </rPr>
      <t xml:space="preserve">
</t>
    </r>
  </si>
  <si>
    <t>PJS/S91-T41</t>
  </si>
  <si>
    <r>
      <rPr>
        <b/>
        <sz val="9"/>
        <rFont val="Arial"/>
      </rPr>
      <t xml:space="preserve">(TD) 2/1 KAITO (Music/Virtual Singer)
CONT </t>
    </r>
    <r>
      <rPr>
        <sz val="9"/>
        <rFont val="Arial"/>
      </rPr>
      <t xml:space="preserve">- For each of your other Back Row &lt;Music&gt; characters, this gets +2500 power
</t>
    </r>
  </si>
  <si>
    <t>PJS/S91-T42</t>
  </si>
  <si>
    <r>
      <rPr>
        <b/>
        <sz val="9"/>
        <rFont val="Arial"/>
      </rPr>
      <t>(TD) 3/2 An (Music/Vivid BAD SQUAD)
CONT</t>
    </r>
    <r>
      <rPr>
        <sz val="9"/>
        <rFont val="Arial"/>
      </rPr>
      <t xml:space="preserve"> - If you have 2 or more other &lt;Music&gt; characters, this gets +1500 power and the following ability: "</t>
    </r>
    <r>
      <rPr>
        <b/>
        <sz val="9"/>
        <rFont val="Arial"/>
      </rPr>
      <t xml:space="preserve">AUTO </t>
    </r>
    <r>
      <rPr>
        <sz val="9"/>
        <rFont val="Arial"/>
      </rPr>
      <t xml:space="preserve">- When this card's battle opponent is Reversed, look at up to 2 cards from the top of your deck, and put them back on top in any order."
</t>
    </r>
    <r>
      <rPr>
        <b/>
        <sz val="9"/>
        <rFont val="Arial"/>
      </rPr>
      <t xml:space="preserve">AUTO </t>
    </r>
    <r>
      <rPr>
        <sz val="9"/>
        <rFont val="Arial"/>
      </rPr>
      <t>- When this is placed on stage from hand, you may Heal 1.</t>
    </r>
  </si>
  <si>
    <t>PJS/S91-T43</t>
  </si>
  <si>
    <r>
      <rPr>
        <b/>
        <sz val="9"/>
        <rFont val="Arial"/>
      </rPr>
      <t xml:space="preserve">(TD) 3/2 Akito (Music/Vivid BAD SQUAD)
CONT </t>
    </r>
    <r>
      <rPr>
        <sz val="9"/>
        <rFont val="Arial"/>
      </rPr>
      <t xml:space="preserve">- If this is in the Front Row, all of your &lt;Music&gt; characters get +1500 power.
</t>
    </r>
    <r>
      <rPr>
        <b/>
        <sz val="9"/>
        <rFont val="Arial"/>
      </rPr>
      <t xml:space="preserve">AUTO </t>
    </r>
    <r>
      <rPr>
        <sz val="9"/>
        <rFont val="Arial"/>
      </rPr>
      <t>- [(2) Discard 1 card] When this attacks, you may pay cost. If you do, deal 1 damage to your opponent.</t>
    </r>
  </si>
  <si>
    <t>PJS/S91-T44</t>
  </si>
  <si>
    <t>PJS/S91-T45</t>
  </si>
  <si>
    <t>(TD) Door CX</t>
  </si>
  <si>
    <t>PJS/S91-T46</t>
  </si>
  <si>
    <r>
      <rPr>
        <b/>
        <sz val="9"/>
        <rFont val="Arial"/>
      </rPr>
      <t>(TD) 0/0 Rin (Music/Virtual Singer)
CONT</t>
    </r>
    <r>
      <rPr>
        <sz val="9"/>
        <rFont val="Arial"/>
      </rPr>
      <t xml:space="preserve"> - All of your other </t>
    </r>
    <r>
      <rPr>
        <b/>
        <sz val="9"/>
        <rFont val="Arial"/>
      </rPr>
      <t>{1/0 Vanilla Len - T52}</t>
    </r>
    <r>
      <rPr>
        <sz val="9"/>
        <rFont val="Arial"/>
      </rPr>
      <t xml:space="preserve"> gets +1000 power.
</t>
    </r>
    <r>
      <rPr>
        <b/>
        <sz val="9"/>
        <rFont val="Arial"/>
      </rPr>
      <t xml:space="preserve">AUTO - BOND </t>
    </r>
    <r>
      <rPr>
        <sz val="9"/>
        <rFont val="Arial"/>
      </rPr>
      <t xml:space="preserve">(1) to </t>
    </r>
    <r>
      <rPr>
        <b/>
        <sz val="9"/>
        <rFont val="Arial"/>
      </rPr>
      <t>{1/0 Vanilla Len -  T52}</t>
    </r>
  </si>
  <si>
    <t>PJS/S91-T47</t>
  </si>
  <si>
    <r>
      <rPr>
        <b/>
        <sz val="9"/>
        <rFont val="Arial"/>
      </rPr>
      <t xml:space="preserve">(TD) 0/0 Luka (Music/Virtual Singer)
ACT </t>
    </r>
    <r>
      <rPr>
        <sz val="9"/>
        <rFont val="Arial"/>
      </rPr>
      <t xml:space="preserve">- (1) Draw 1 card, discard 1 card.
</t>
    </r>
    <r>
      <rPr>
        <b/>
        <sz val="9"/>
        <rFont val="Arial"/>
      </rPr>
      <t xml:space="preserve">ACT - BRAINSTORM </t>
    </r>
    <r>
      <rPr>
        <sz val="9"/>
        <rFont val="Arial"/>
      </rPr>
      <t xml:space="preserve">[(1) Rest this] Flip over the top 5 cards of your deck, then send them to Waiting Room. For each Climax among them, draw up to 1 card. 
</t>
    </r>
  </si>
  <si>
    <t>PJS/S91-T48</t>
  </si>
  <si>
    <r>
      <rPr>
        <b/>
        <sz val="9"/>
        <rFont val="Arial"/>
      </rPr>
      <t>(TD) 0/0 Tsukasa (Music/Wonderlands x Showtime)
AUTO</t>
    </r>
    <r>
      <rPr>
        <sz val="9"/>
        <rFont val="Arial"/>
      </rPr>
      <t xml:space="preserve"> - When this is Reversed, if the battle opponent's Level is 0 or lower, you may send that character to Stock. If you do, put the bottom card of your opponent's Stock into Waiting Room.
</t>
    </r>
    <r>
      <rPr>
        <b/>
        <sz val="9"/>
        <rFont val="Arial"/>
      </rPr>
      <t xml:space="preserve">AUTO </t>
    </r>
    <r>
      <rPr>
        <sz val="9"/>
        <rFont val="Arial"/>
      </rPr>
      <t>- (1) At the start of Encore Step, if you do not have any other Rested characters in your Front Row, you may pay cost. If you do, Rest this.</t>
    </r>
  </si>
  <si>
    <t>PJS/S91-T49</t>
  </si>
  <si>
    <r>
      <rPr>
        <b/>
        <sz val="9"/>
        <rFont val="Arial"/>
      </rPr>
      <t>(TD) 0/0 Rui (Music/Wonderlands x Showtime)
AUTO</t>
    </r>
    <r>
      <rPr>
        <sz val="9"/>
        <rFont val="Arial"/>
      </rPr>
      <t xml:space="preserve"> - At the start of your Climax Phase, choose 1 of your &lt;Music&gt; characters, this turn, it gets +1000 power.
</t>
    </r>
    <r>
      <rPr>
        <b/>
        <sz val="9"/>
        <rFont val="Arial"/>
      </rPr>
      <t xml:space="preserve">AUTO </t>
    </r>
    <r>
      <rPr>
        <sz val="9"/>
        <rFont val="Arial"/>
      </rPr>
      <t>- [Rest 2 of your Standing characters] When this is placed on stage from hand, you may pay cost. If you did, choose 1 of your characters, this turn, it gains the following ability: "</t>
    </r>
    <r>
      <rPr>
        <b/>
        <sz val="9"/>
        <rFont val="Arial"/>
      </rPr>
      <t xml:space="preserve">AUTO </t>
    </r>
    <r>
      <rPr>
        <sz val="9"/>
        <rFont val="Arial"/>
      </rPr>
      <t>- When this card's battle opponent is Reversed, you may put the top card of your deck into Stock."</t>
    </r>
  </si>
  <si>
    <t>PJS/S91-T50</t>
  </si>
  <si>
    <r>
      <rPr>
        <b/>
        <sz val="9"/>
        <rFont val="Arial"/>
      </rPr>
      <t xml:space="preserve">(TD) 0/0 MEIKO (Music/Virtual Singer)
CONT </t>
    </r>
    <r>
      <rPr>
        <sz val="9"/>
        <rFont val="Arial"/>
      </rPr>
      <t>- If you have 2 or less Stock, this gets +1500 power.</t>
    </r>
  </si>
  <si>
    <t>PJS/S91-T51</t>
  </si>
  <si>
    <r>
      <rPr>
        <b/>
        <sz val="9"/>
        <rFont val="Arial"/>
      </rPr>
      <t xml:space="preserve">(TD) 1/0 Hatsune Miku (Music/Virtual Singer/Wonderlands x Showtime)
AUTO </t>
    </r>
    <r>
      <rPr>
        <sz val="9"/>
        <rFont val="Arial"/>
      </rPr>
      <t xml:space="preserve">- When this attacks, if you have 2 or more other &lt;Music&gt; characters, this turn, this gets +2000 power.
</t>
    </r>
    <r>
      <rPr>
        <b/>
        <sz val="9"/>
        <rFont val="Arial"/>
      </rPr>
      <t xml:space="preserve">AUTO - </t>
    </r>
    <r>
      <rPr>
        <b/>
        <sz val="9"/>
        <color rgb="FFE06666"/>
        <rFont val="Arial"/>
      </rPr>
      <t>{CX COMBO}</t>
    </r>
    <r>
      <rPr>
        <sz val="9"/>
        <rFont val="Arial"/>
      </rPr>
      <t xml:space="preserve"> When this card's battle opponent is Reversed, if you have the </t>
    </r>
    <r>
      <rPr>
        <b/>
        <sz val="9"/>
        <rFont val="Arial"/>
      </rPr>
      <t xml:space="preserve">Choice CX (T60) </t>
    </r>
    <r>
      <rPr>
        <sz val="9"/>
        <rFont val="Arial"/>
      </rPr>
      <t>in the Climax Area, look at up to 4 cards from the top of your deck, choose up to 1 &lt;Music&gt; character from among them, show it to your opponent, add it to hand, send the rest to Waiting Room, then choose 1 of your characters, this turn, it gets +2000 power.</t>
    </r>
  </si>
  <si>
    <t>PJS/S91-T52</t>
  </si>
  <si>
    <t>PJS/S91-T53</t>
  </si>
  <si>
    <r>
      <rPr>
        <b/>
        <sz val="9"/>
        <rFont val="Arial"/>
      </rPr>
      <t>(TD) 1/1 Hatsune Miku (Music/Virtual Singer)
AUTO</t>
    </r>
    <r>
      <rPr>
        <sz val="9"/>
        <rFont val="Arial"/>
      </rPr>
      <t xml:space="preserve"> - When you use this card's BACKUP, if all of your characters are &lt;Music&gt;, you may put the top card of your deck into Stock.
</t>
    </r>
    <r>
      <rPr>
        <b/>
        <sz val="9"/>
        <rFont val="Arial"/>
      </rPr>
      <t>ACT - BACKUP</t>
    </r>
    <r>
      <rPr>
        <sz val="9"/>
        <rFont val="Arial"/>
      </rPr>
      <t xml:space="preserve"> +2000</t>
    </r>
    <r>
      <rPr>
        <b/>
        <sz val="9"/>
        <rFont val="Arial"/>
      </rPr>
      <t xml:space="preserve">
</t>
    </r>
  </si>
  <si>
    <t>PJS/S91-T54</t>
  </si>
  <si>
    <r>
      <rPr>
        <b/>
        <sz val="9"/>
        <rFont val="Arial"/>
      </rPr>
      <t>(TD) 2/1 Kaito (Music/Virtual Singer/Wonderlands x Showtime)
CONT - ASSIST</t>
    </r>
    <r>
      <rPr>
        <sz val="9"/>
        <rFont val="Arial"/>
      </rPr>
      <t xml:space="preserve"> Level x 500
</t>
    </r>
    <r>
      <rPr>
        <b/>
        <sz val="9"/>
        <rFont val="Arial"/>
      </rPr>
      <t xml:space="preserve">AUTO </t>
    </r>
    <r>
      <rPr>
        <sz val="9"/>
        <rFont val="Arial"/>
      </rPr>
      <t xml:space="preserve">- [(1) Discard 1 card] When this is placed on stage from hand, you may pay cost. If you do, search your deck for up to 1 </t>
    </r>
    <r>
      <rPr>
        <b/>
        <sz val="9"/>
        <rFont val="Arial"/>
      </rPr>
      <t>{3/3 Event - T58}</t>
    </r>
    <r>
      <rPr>
        <sz val="9"/>
        <rFont val="Arial"/>
      </rPr>
      <t>, show it to your opponent, add it to hand, and shuffle your deck afterwards, choose 1 of your characters, this turn, it gets +2000 power.</t>
    </r>
  </si>
  <si>
    <t>PJS/S91-T55</t>
  </si>
  <si>
    <r>
      <rPr>
        <b/>
        <sz val="9"/>
        <rFont val="Arial"/>
      </rPr>
      <t xml:space="preserve">(TD) 2/1 KAITO (Music/Virtual Singer)
CONT </t>
    </r>
    <r>
      <rPr>
        <sz val="9"/>
        <rFont val="Arial"/>
      </rPr>
      <t xml:space="preserve">- For each of your other Back Row &lt;Music&gt; characters, this gets +2500 power
</t>
    </r>
  </si>
  <si>
    <t>PJS/S91-T56</t>
  </si>
  <si>
    <r>
      <rPr>
        <b/>
        <sz val="9"/>
        <rFont val="Arial"/>
      </rPr>
      <t>(TD) 3/2 Emu (Music/Wonderlands x Showtime)
AUTO</t>
    </r>
    <r>
      <rPr>
        <sz val="9"/>
        <rFont val="Arial"/>
      </rPr>
      <t xml:space="preserve"> - When this is placed on stage from hand, you may Heal 1.
</t>
    </r>
    <r>
      <rPr>
        <b/>
        <sz val="9"/>
        <rFont val="Arial"/>
      </rPr>
      <t xml:space="preserve">AUTO </t>
    </r>
    <r>
      <rPr>
        <sz val="9"/>
        <rFont val="Arial"/>
      </rPr>
      <t>- When this is placed on stage from hand, this turn, this gets +X power. X equals the number of your &lt;Music&gt; characters times 1000.</t>
    </r>
  </si>
  <si>
    <t>PJS/S91-T57</t>
  </si>
  <si>
    <r>
      <rPr>
        <b/>
        <sz val="9"/>
        <rFont val="Arial"/>
      </rPr>
      <t>(TD) 3/2 Nene (Music/Wonderlands x Showtime)
AUTO</t>
    </r>
    <r>
      <rPr>
        <sz val="9"/>
        <rFont val="Arial"/>
      </rPr>
      <t xml:space="preserve"> - When this is placed on stage from hand, draw up to 1 card, choose 1 of your opponent's characters, this turn, it gains the following ability: "</t>
    </r>
    <r>
      <rPr>
        <b/>
        <sz val="9"/>
        <rFont val="Arial"/>
      </rPr>
      <t xml:space="preserve">CONT </t>
    </r>
    <r>
      <rPr>
        <sz val="9"/>
        <rFont val="Arial"/>
      </rPr>
      <t xml:space="preserve">- During this card's battle, you cannot play Events or BACKUP from hand."
</t>
    </r>
    <r>
      <rPr>
        <b/>
        <sz val="9"/>
        <rFont val="Arial"/>
      </rPr>
      <t xml:space="preserve">AUTO </t>
    </r>
    <r>
      <rPr>
        <sz val="9"/>
        <rFont val="Arial"/>
      </rPr>
      <t>- When this is placed on stage from hand, if you have 4 or more other &lt;Music&gt; characters, choose 1 &lt;Music&gt; character in your Waiting Room, you may send it to Stock.</t>
    </r>
  </si>
  <si>
    <t>PJS/S91-T58</t>
  </si>
  <si>
    <r>
      <rPr>
        <b/>
        <sz val="9"/>
        <rFont val="Arial"/>
      </rPr>
      <t>(TD) 3/3 Event</t>
    </r>
    <r>
      <rPr>
        <sz val="9"/>
        <rFont val="Arial"/>
      </rPr>
      <t xml:space="preserve">
Choose 1 of your characters, this turn, it gains the following ability: "</t>
    </r>
    <r>
      <rPr>
        <b/>
        <sz val="9"/>
        <rFont val="Arial"/>
      </rPr>
      <t xml:space="preserve">AUTO </t>
    </r>
    <r>
      <rPr>
        <sz val="9"/>
        <rFont val="Arial"/>
      </rPr>
      <t>- When this card's battle opponent is Reversed, deal 3 damage to your opponent, choose 1 of your characters, this turn, it gets +1000 power and +1 Soul."</t>
    </r>
  </si>
  <si>
    <t>PJS/S91-T59</t>
  </si>
  <si>
    <t>PJS/S91-T60</t>
  </si>
  <si>
    <t>(TD) Choice CX</t>
  </si>
  <si>
    <t>PJS/S91-T61</t>
  </si>
  <si>
    <r>
      <rPr>
        <b/>
        <sz val="9"/>
        <rFont val="Arial"/>
      </rPr>
      <t>(TD) 0/0 Rin (Music/Virtual Singer)
CONT</t>
    </r>
    <r>
      <rPr>
        <sz val="9"/>
        <rFont val="Arial"/>
      </rPr>
      <t xml:space="preserve"> - All of your other </t>
    </r>
    <r>
      <rPr>
        <b/>
        <sz val="9"/>
        <rFont val="Arial"/>
      </rPr>
      <t>{1/0 Vanilla Len - T68}</t>
    </r>
    <r>
      <rPr>
        <sz val="9"/>
        <rFont val="Arial"/>
      </rPr>
      <t xml:space="preserve"> gets +1000 power.
</t>
    </r>
    <r>
      <rPr>
        <b/>
        <sz val="9"/>
        <rFont val="Arial"/>
      </rPr>
      <t xml:space="preserve">AUTO - BOND </t>
    </r>
    <r>
      <rPr>
        <sz val="9"/>
        <rFont val="Arial"/>
      </rPr>
      <t xml:space="preserve">(1) to </t>
    </r>
    <r>
      <rPr>
        <b/>
        <sz val="9"/>
        <rFont val="Arial"/>
      </rPr>
      <t>{1/0 Vanilla Len -  T68}</t>
    </r>
  </si>
  <si>
    <t>PJS/S91-T62</t>
  </si>
  <si>
    <r>
      <rPr>
        <b/>
        <sz val="9"/>
        <rFont val="Arial"/>
      </rPr>
      <t xml:space="preserve">(TD) 0/0 Luka (Music/Virtual Singer)
ACT </t>
    </r>
    <r>
      <rPr>
        <sz val="9"/>
        <rFont val="Arial"/>
      </rPr>
      <t xml:space="preserve">- (1) Draw 1 card, discard 1 card.
</t>
    </r>
    <r>
      <rPr>
        <b/>
        <sz val="9"/>
        <rFont val="Arial"/>
      </rPr>
      <t xml:space="preserve">ACT - BRAINSTORM </t>
    </r>
    <r>
      <rPr>
        <sz val="9"/>
        <rFont val="Arial"/>
      </rPr>
      <t xml:space="preserve">[(1) Rest this] Flip over the top 5 cards of your deck, then send them to Waiting Room. For each Climax among them, draw up to 1 card. 
</t>
    </r>
  </si>
  <si>
    <t>PJS/S91-T63</t>
  </si>
  <si>
    <r>
      <rPr>
        <b/>
        <sz val="9"/>
        <rFont val="Arial"/>
      </rPr>
      <t>(TD) 0/0 Kanade (Music/25-ji, Nightcord de.)
AUTO</t>
    </r>
    <r>
      <rPr>
        <sz val="9"/>
        <rFont val="Arial"/>
      </rPr>
      <t xml:space="preserve"> - When this is sent from Stage to Waiting Room, look at the top card of your deck, and put it on top or bottom of your deck.
</t>
    </r>
    <r>
      <rPr>
        <b/>
        <sz val="9"/>
        <rFont val="Arial"/>
      </rPr>
      <t xml:space="preserve">AUTO </t>
    </r>
    <r>
      <rPr>
        <sz val="9"/>
        <rFont val="Arial"/>
      </rPr>
      <t xml:space="preserve">- [Discard 1 card] When this is sent from Stage to Waiting Room, you may pay cost. If you do, look at up to 4 cards from the top of your deck, choose up to 1 Level 1 or higher card among them, show it to your opponent, add it to hand, and send the rest to Waiting Room. 
</t>
    </r>
  </si>
  <si>
    <t>PJS/S91-T64</t>
  </si>
  <si>
    <r>
      <rPr>
        <b/>
        <sz val="9"/>
        <rFont val="Arial"/>
      </rPr>
      <t xml:space="preserve">(TD) 0/0 Mizuki (Music/25-ji, Nightcord de.)
AUTO </t>
    </r>
    <r>
      <rPr>
        <sz val="9"/>
        <rFont val="Arial"/>
      </rPr>
      <t xml:space="preserve">- When your character's Trigger Check reveals a Climax, choose 1 of your characters, this turn, it gets +2000 power.
</t>
    </r>
    <r>
      <rPr>
        <b/>
        <sz val="9"/>
        <rFont val="Arial"/>
      </rPr>
      <t xml:space="preserve">AUTO </t>
    </r>
    <r>
      <rPr>
        <sz val="9"/>
        <rFont val="Arial"/>
      </rPr>
      <t>- [(1) Send this to Waiting Room] When your other &lt;Music&gt; character is sent from stage to Waiting Room, if this is in your Back Row, you may pay cost. If you do, return that character to stage in its former slot Rested, and until the end of the next turn, it gets +3000 power.</t>
    </r>
  </si>
  <si>
    <t>PJS/S91-T65</t>
  </si>
  <si>
    <r>
      <rPr>
        <b/>
        <sz val="9"/>
        <rFont val="Arial"/>
      </rPr>
      <t xml:space="preserve">(TD) 0/0 MEIKO (Music/Virtual Singer)
CONT </t>
    </r>
    <r>
      <rPr>
        <sz val="9"/>
        <rFont val="Arial"/>
      </rPr>
      <t>- If you have 2 or less Stock, this gets +1500 power.</t>
    </r>
  </si>
  <si>
    <t>PJS/S91-T66</t>
  </si>
  <si>
    <r>
      <rPr>
        <b/>
        <sz val="9"/>
        <rFont val="Arial"/>
      </rPr>
      <t xml:space="preserve">(TD) 1/0 Hatsune Miku (Music/Virtual Singer/25-ji, Nightcord de.)
AUTO </t>
    </r>
    <r>
      <rPr>
        <sz val="9"/>
        <rFont val="Arial"/>
      </rPr>
      <t>- When this attacks, if you have 2 or more other &lt;Music&gt; characters, this turn, this gets +2000 power.</t>
    </r>
    <r>
      <rPr>
        <b/>
        <sz val="9"/>
        <rFont val="Arial"/>
      </rPr>
      <t xml:space="preserve">
AUTO - </t>
    </r>
    <r>
      <rPr>
        <b/>
        <sz val="9"/>
        <color rgb="FFE06666"/>
        <rFont val="Arial"/>
      </rPr>
      <t xml:space="preserve">{CX COMBO} </t>
    </r>
    <r>
      <rPr>
        <sz val="9"/>
        <rFont val="Arial"/>
      </rPr>
      <t xml:space="preserve">When this card's battle opponent is Reversed, if you have the </t>
    </r>
    <r>
      <rPr>
        <b/>
        <sz val="9"/>
        <rFont val="Arial"/>
      </rPr>
      <t>Book CX (T75)</t>
    </r>
    <r>
      <rPr>
        <sz val="9"/>
        <rFont val="Arial"/>
      </rPr>
      <t xml:space="preserve"> in the Climax Area, look at up to 4 cards from the top of your deck, choose up to 1 &lt;Music&gt; character from among them, show it to your opponent, add it to hand, send the rest to Waiting Room, then choose 1 of your characters, this turn, it gets +2000 power.</t>
    </r>
  </si>
  <si>
    <t>PJS/S91-T67</t>
  </si>
  <si>
    <r>
      <rPr>
        <b/>
        <sz val="9"/>
        <rFont val="Arial"/>
      </rPr>
      <t>(TD) 1/0 Hatsune Miku (Music/Virtual Singer/25-ji, Nightcord de.)
AUTO</t>
    </r>
    <r>
      <rPr>
        <sz val="9"/>
        <rFont val="Arial"/>
      </rPr>
      <t xml:space="preserve"> - When your other &lt;Music&gt; character attacks, this turn, this gets +1000 power.
</t>
    </r>
    <r>
      <rPr>
        <b/>
        <sz val="9"/>
        <rFont val="Arial"/>
      </rPr>
      <t xml:space="preserve">AUTO </t>
    </r>
    <r>
      <rPr>
        <sz val="9"/>
        <rFont val="Arial"/>
      </rPr>
      <t>- (2) When this is sent from stage to Waiting Room, you may pay cost. If you do, choose 1 &lt;Music&gt; character from your Waiting Room, add it to hand.</t>
    </r>
  </si>
  <si>
    <t>PJS/S91-T68</t>
  </si>
  <si>
    <t>PJS/S91-T69</t>
  </si>
  <si>
    <r>
      <rPr>
        <b/>
        <sz val="9"/>
        <rFont val="Arial"/>
      </rPr>
      <t>(TD) 1/1 Hatsune Miku (Music/Virtual Singer)
AUTO</t>
    </r>
    <r>
      <rPr>
        <sz val="9"/>
        <rFont val="Arial"/>
      </rPr>
      <t xml:space="preserve"> - When you use this card's BACKUP, look at the top card of your deck and put it back on top or on the bottom of your deck.
</t>
    </r>
    <r>
      <rPr>
        <b/>
        <sz val="9"/>
        <rFont val="Arial"/>
      </rPr>
      <t>ACT - BACKUP</t>
    </r>
    <r>
      <rPr>
        <sz val="9"/>
        <rFont val="Arial"/>
      </rPr>
      <t xml:space="preserve"> +2000</t>
    </r>
    <r>
      <rPr>
        <b/>
        <sz val="9"/>
        <rFont val="Arial"/>
      </rPr>
      <t xml:space="preserve">
</t>
    </r>
  </si>
  <si>
    <t>PJS/S91-T70</t>
  </si>
  <si>
    <r>
      <rPr>
        <b/>
        <sz val="9"/>
        <rFont val="Arial"/>
      </rPr>
      <t xml:space="preserve">(TD) 2/1 KAITO (Music/Virtual Singer)
CONT </t>
    </r>
    <r>
      <rPr>
        <sz val="9"/>
        <rFont val="Arial"/>
      </rPr>
      <t xml:space="preserve">- For each of your other Back Row &lt;Music&gt; characters, this gets +2500 power
</t>
    </r>
  </si>
  <si>
    <t>PJS/S91-T71</t>
  </si>
  <si>
    <r>
      <rPr>
        <b/>
        <sz val="9"/>
        <rFont val="Arial"/>
      </rPr>
      <t xml:space="preserve">(TD) 3/2 Mafuyu (Music/25-ji, Nightcord de.)
CONT - ASSIST </t>
    </r>
    <r>
      <rPr>
        <sz val="9"/>
        <rFont val="Arial"/>
      </rPr>
      <t xml:space="preserve">+2000
</t>
    </r>
    <r>
      <rPr>
        <b/>
        <sz val="9"/>
        <rFont val="Arial"/>
      </rPr>
      <t xml:space="preserve">AUTO </t>
    </r>
    <r>
      <rPr>
        <sz val="9"/>
        <rFont val="Arial"/>
      </rPr>
      <t>- When this is placed on stage from hand, search your deck for up to 1 &lt;Music&gt; character, show it to your opponent, add it to hand, and shuffle your deck afterwards.</t>
    </r>
  </si>
  <si>
    <t>PJS/S91-T72</t>
  </si>
  <si>
    <r>
      <rPr>
        <b/>
        <sz val="9"/>
        <rFont val="Arial"/>
      </rPr>
      <t>(TD) 3/2 Ena (Music/25-ji, Nightcord de.)
AUTO</t>
    </r>
    <r>
      <rPr>
        <sz val="9"/>
        <rFont val="Arial"/>
      </rPr>
      <t xml:space="preserve"> - When this is placed on stage from hand, you may Heal 1.
</t>
    </r>
    <r>
      <rPr>
        <b/>
        <sz val="9"/>
        <rFont val="Arial"/>
      </rPr>
      <t>AUTO</t>
    </r>
    <r>
      <rPr>
        <sz val="9"/>
        <rFont val="Arial"/>
      </rPr>
      <t xml:space="preserve"> - [(1) Discard 1 card] When this attacks, you may pay cost. If you do, this turn, this gets +2000 power, and gains the following ability: "</t>
    </r>
    <r>
      <rPr>
        <b/>
        <sz val="9"/>
        <rFont val="Arial"/>
      </rPr>
      <t xml:space="preserve">AUTO </t>
    </r>
    <r>
      <rPr>
        <sz val="9"/>
        <rFont val="Arial"/>
      </rPr>
      <t>- When this card's battle opponent is Reversed, you may deal 1 damage to your opponent."</t>
    </r>
  </si>
  <si>
    <t>PJS/S91-T73</t>
  </si>
  <si>
    <r>
      <rPr>
        <b/>
        <sz val="9"/>
        <rFont val="Arial"/>
      </rPr>
      <t>(TD) 2/1 Event</t>
    </r>
    <r>
      <rPr>
        <sz val="9"/>
        <rFont val="Arial"/>
      </rPr>
      <t xml:space="preserve">
Search your deck for up to 2 &lt;Music&gt; characters, show it to your opponent, add them to hand, discard 1 card, and shuffle your deck afterwards.</t>
    </r>
  </si>
  <si>
    <t>PJS/S91-T74</t>
  </si>
  <si>
    <t>PJS/S91-T75</t>
  </si>
  <si>
    <t>(TD) Book 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</si>
</sst>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9"/>
      <name val="Arial"/>
    </font>
    <font>
      <sz val="8"/>
      <name val="Arial"/>
    </font>
    <font>
      <sz val="9"/>
      <name val="Arial"/>
    </font>
    <font>
      <i/>
      <sz val="9"/>
      <name val="Arial"/>
    </font>
    <font>
      <b/>
      <sz val="9"/>
      <name val="Arial"/>
    </font>
    <font>
      <sz val="10"/>
      <name val="Arial"/>
    </font>
    <font>
      <sz val="10"/>
      <name val="Arial"/>
    </font>
    <font>
      <sz val="9"/>
      <color rgb="FF000000"/>
      <name val="Inconsolata"/>
    </font>
    <font>
      <b/>
      <sz val="9"/>
      <color rgb="FFE06666"/>
      <name val="Arial"/>
    </font>
    <font>
      <sz val="9"/>
      <color rgb="FFE06666"/>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9">
    <xf numFmtId="0" fontId="0" fillId="0" borderId="0" xfId="0" applyFont="1" applyAlignment="1"/>
    <xf numFmtId="0" fontId="2" fillId="0" borderId="0" xfId="0" applyFont="1" applyAlignment="1">
      <alignment horizontal="left" vertical="top" wrapText="1"/>
    </xf>
    <xf numFmtId="0" fontId="3" fillId="0" borderId="0" xfId="0" applyFont="1" applyAlignment="1">
      <alignment horizontal="center" vertical="center"/>
    </xf>
    <xf numFmtId="0" fontId="3" fillId="0" borderId="0" xfId="0" applyFont="1" applyAlignment="1">
      <alignment vertical="top"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5" fillId="0" borderId="0" xfId="0" applyFont="1" applyAlignment="1">
      <alignment vertical="top" wrapText="1"/>
    </xf>
    <xf numFmtId="0" fontId="3" fillId="0" borderId="0" xfId="0" applyFont="1" applyAlignment="1">
      <alignment horizontal="center" vertical="center" wrapText="1"/>
    </xf>
    <xf numFmtId="0" fontId="6" fillId="0" borderId="0" xfId="0" applyFont="1"/>
    <xf numFmtId="0" fontId="1" fillId="0" borderId="0" xfId="0" applyFont="1" applyAlignment="1">
      <alignment vertical="top" wrapText="1"/>
    </xf>
    <xf numFmtId="0" fontId="5" fillId="0" borderId="0" xfId="0" applyFont="1" applyAlignment="1">
      <alignment vertical="top"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7" fillId="0" borderId="0" xfId="0" applyFont="1" applyAlignment="1">
      <alignment horizontal="center" vertical="center"/>
    </xf>
    <xf numFmtId="0" fontId="5" fillId="0" borderId="0" xfId="0" applyFont="1" applyAlignment="1">
      <alignment horizontal="left" vertical="center" wrapText="1"/>
    </xf>
    <xf numFmtId="0" fontId="8"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110"/>
  <sheetViews>
    <sheetView workbookViewId="0">
      <selection sqref="A1:XFD1"/>
    </sheetView>
  </sheetViews>
  <sheetFormatPr defaultColWidth="12.5703125" defaultRowHeight="15.75" customHeight="1" x14ac:dyDescent="0.2"/>
  <cols>
    <col min="1" max="1" width="9.7109375" customWidth="1"/>
    <col min="2" max="2" width="16.42578125" customWidth="1"/>
    <col min="3" max="3" width="50.85546875" customWidth="1"/>
    <col min="4" max="5" width="16.42578125" customWidth="1"/>
    <col min="6" max="6" width="9.140625" customWidth="1"/>
  </cols>
  <sheetData>
    <row r="1" spans="1:6" ht="137.25" customHeight="1" x14ac:dyDescent="0.2">
      <c r="A1" s="1" t="s">
        <v>0</v>
      </c>
      <c r="B1" s="2" t="e">
        <f ca="1">image("https://ws-tcg.com/wordpress/wp-content/uploads/today_card/20220202_fr06.png")</f>
        <v>#NAME?</v>
      </c>
      <c r="C1" s="3" t="s">
        <v>1</v>
      </c>
      <c r="D1" s="4" t="e">
        <f ca="1">image("https://ws-tcg.com/wordpress/wp-content/uploads/today_card/20220202_fr26.png")</f>
        <v>#NAME?</v>
      </c>
      <c r="E1" s="5" t="s">
        <v>2</v>
      </c>
      <c r="F1" s="5"/>
    </row>
    <row r="2" spans="1:6" ht="137.25" customHeight="1" x14ac:dyDescent="0.2">
      <c r="A2" s="1" t="s">
        <v>3</v>
      </c>
      <c r="B2" s="2" t="e">
        <f ca="1">image("https://ws-tcg.com/wordpress/wp-content/uploads/today_card/20220121_ls01.png")</f>
        <v>#NAME?</v>
      </c>
      <c r="C2" s="3" t="s">
        <v>4</v>
      </c>
      <c r="D2" s="4" t="e">
        <f ca="1">image("https://ws-tcg.com/wordpress/wp-content/uploads/today_card/20220121_ls21.png")</f>
        <v>#NAME?</v>
      </c>
      <c r="E2" s="5" t="s">
        <v>2</v>
      </c>
      <c r="F2" s="5"/>
    </row>
    <row r="3" spans="1:6" ht="137.25" customHeight="1" x14ac:dyDescent="0.2">
      <c r="A3" s="1" t="s">
        <v>5</v>
      </c>
      <c r="B3" s="2" t="e">
        <f ca="1">image("https://ws-tcg.com/wordpress/wp-content/uploads/today_card/20220119_sq01.png")</f>
        <v>#NAME?</v>
      </c>
      <c r="C3" s="3" t="s">
        <v>6</v>
      </c>
      <c r="D3" s="6" t="e">
        <f ca="1">image("https://ws-tcg.com/wordpress/wp-content/uploads/today_card/20220119_sq21.png")</f>
        <v>#NAME?</v>
      </c>
      <c r="E3" s="5" t="s">
        <v>2</v>
      </c>
      <c r="F3" s="5"/>
    </row>
    <row r="4" spans="1:6" ht="137.25" customHeight="1" x14ac:dyDescent="0.2">
      <c r="A4" s="1" t="s">
        <v>7</v>
      </c>
      <c r="B4" s="2" t="e">
        <f ca="1">image("https://ws-tcg.com/wordpress/wp-content/uploads/today_card/20220126_om01.png")</f>
        <v>#NAME?</v>
      </c>
      <c r="C4" s="3" t="s">
        <v>8</v>
      </c>
      <c r="D4" s="4" t="e">
        <f ca="1">image("https://ws-tcg.com/wordpress/wp-content/uploads/today_card/20220126_om21.png")</f>
        <v>#NAME?</v>
      </c>
      <c r="E4" s="5" t="s">
        <v>2</v>
      </c>
      <c r="F4" s="5"/>
    </row>
    <row r="5" spans="1:6" ht="137.25" customHeight="1" x14ac:dyDescent="0.2">
      <c r="A5" s="1" t="s">
        <v>9</v>
      </c>
      <c r="B5" s="2" t="e">
        <f ca="1">image("https://ws-tcg.com/wordpress/wp-content/images/cardlist/p/pjs_s91/pjs_s91_005.png")</f>
        <v>#NAME?</v>
      </c>
      <c r="C5" s="3" t="s">
        <v>10</v>
      </c>
      <c r="D5" s="7" t="e">
        <f ca="1">image("https://ws-tcg.com/wordpress/wp-content/images/cardlist/p/pjs_s91/pjs_s91_005s.png")</f>
        <v>#NAME?</v>
      </c>
      <c r="E5" s="5" t="s">
        <v>11</v>
      </c>
      <c r="F5" s="5"/>
    </row>
    <row r="6" spans="1:6" ht="137.25" customHeight="1" x14ac:dyDescent="0.2">
      <c r="A6" s="1" t="s">
        <v>12</v>
      </c>
      <c r="B6" s="7" t="e">
        <f ca="1">image("https://ws-tcg.com/wordpress/wp-content/uploads/today_card/20220209_nz06.png")</f>
        <v>#NAME?</v>
      </c>
      <c r="C6" s="3" t="s">
        <v>13</v>
      </c>
      <c r="D6" s="4" t="e">
        <f ca="1">image("https://ws-tcg.com/wordpress/wp-content/uploads/today_card/20220209_nz26.png")</f>
        <v>#NAME?</v>
      </c>
      <c r="E6" s="5" t="s">
        <v>2</v>
      </c>
      <c r="F6" s="5"/>
    </row>
    <row r="7" spans="1:6" ht="137.25" customHeight="1" x14ac:dyDescent="0.2">
      <c r="A7" s="1" t="s">
        <v>14</v>
      </c>
      <c r="B7" s="2" t="e">
        <f ca="1">image("https://ws-tcg.com/wordpress/wp-content/uploads/today_card/20220202_fr07.png")</f>
        <v>#NAME?</v>
      </c>
      <c r="C7" s="3" t="s">
        <v>15</v>
      </c>
      <c r="D7" s="4" t="e">
        <f ca="1">image("https://ws-tcg.com/wordpress/wp-content/uploads/today_card/20220202_fr27.png")</f>
        <v>#NAME?</v>
      </c>
      <c r="E7" s="8" t="s">
        <v>11</v>
      </c>
      <c r="F7" s="5"/>
    </row>
    <row r="8" spans="1:6" ht="137.25" customHeight="1" x14ac:dyDescent="0.2">
      <c r="A8" s="1" t="s">
        <v>16</v>
      </c>
      <c r="B8" s="7" t="e">
        <f ca="1">image("https://ws-tcg.com/wordpress/wp-content/uploads/today_card/20220119_sq02.png")</f>
        <v>#NAME?</v>
      </c>
      <c r="C8" s="9" t="s">
        <v>17</v>
      </c>
      <c r="D8" s="7" t="e">
        <f ca="1">image("https://ws-tcg.com/wordpress/wp-content/uploads/today_card/20220119_sq22.png")</f>
        <v>#NAME?</v>
      </c>
      <c r="E8" s="5" t="s">
        <v>2</v>
      </c>
      <c r="F8" s="5"/>
    </row>
    <row r="9" spans="1:6" ht="137.25" customHeight="1" x14ac:dyDescent="0.2">
      <c r="A9" s="1" t="s">
        <v>18</v>
      </c>
      <c r="B9" s="7" t="e">
        <f ca="1">image("https://ws-tcg.com/wordpress/wp-content/uploads/today_card/20220126_om02.png")</f>
        <v>#NAME?</v>
      </c>
      <c r="C9" s="9" t="s">
        <v>19</v>
      </c>
      <c r="D9" s="10" t="e">
        <f ca="1">image("https://ws-tcg.com/wordpress/wp-content/uploads/today_card/20220126_om22.png")</f>
        <v>#NAME?</v>
      </c>
      <c r="E9" s="5" t="s">
        <v>2</v>
      </c>
      <c r="F9" s="5"/>
    </row>
    <row r="10" spans="1:6" ht="137.25" customHeight="1" x14ac:dyDescent="0.2">
      <c r="A10" s="1" t="s">
        <v>20</v>
      </c>
      <c r="B10" s="2" t="e">
        <f ca="1">image("https://ws-tcg.com/wordpress/wp-content/uploads/today_card/20220119_sq03.png")</f>
        <v>#NAME?</v>
      </c>
      <c r="C10" s="9" t="s">
        <v>21</v>
      </c>
      <c r="D10" s="6" t="e">
        <f ca="1">image("https://ws-tcg.com/wordpress/wp-content/uploads/today_card/20220119_sq23.png")</f>
        <v>#NAME?</v>
      </c>
      <c r="E10" s="5" t="e">
        <f ca="1">image("https://ws-tcg.com/wordpress/wp-content/uploads/today_card/20220119_sq24.png")</f>
        <v>#NAME?</v>
      </c>
      <c r="F10" s="5" t="s">
        <v>22</v>
      </c>
    </row>
    <row r="11" spans="1:6" ht="137.25" customHeight="1" x14ac:dyDescent="0.2">
      <c r="A11" s="1" t="s">
        <v>23</v>
      </c>
      <c r="B11" s="7" t="e">
        <f ca="1">image("https://ws-tcg.com/wordpress/wp-content/uploads/today_card/20220126_om03.png")</f>
        <v>#NAME?</v>
      </c>
      <c r="C11" s="3" t="s">
        <v>24</v>
      </c>
      <c r="D11" s="4" t="e">
        <f ca="1">image("https://ws-tcg.com/wordpress/wp-content/uploads/today_card/20220126_om23.png")</f>
        <v>#NAME?</v>
      </c>
      <c r="E11" s="5" t="e">
        <f ca="1">image("https://ws-tcg.com/wordpress/wp-content/uploads/today_card/20220126_om24.png")</f>
        <v>#NAME?</v>
      </c>
      <c r="F11" s="5" t="s">
        <v>22</v>
      </c>
    </row>
    <row r="12" spans="1:6" ht="137.25" customHeight="1" x14ac:dyDescent="0.2">
      <c r="A12" s="1" t="s">
        <v>25</v>
      </c>
      <c r="B12" s="11" t="e">
        <f ca="1">image("https://ws-tcg.com/wordpress/wp-content/uploads/today_card/20220209_nz07.png")</f>
        <v>#NAME?</v>
      </c>
      <c r="C12" s="12" t="s">
        <v>26</v>
      </c>
      <c r="D12" s="11" t="e">
        <f ca="1">image("https://ws-tcg.com/wordpress/wp-content/uploads/today_card/20220209_nz27.png")</f>
        <v>#NAME?</v>
      </c>
      <c r="E12" s="11" t="e">
        <f ca="1">image("https://ws-tcg.com/wordpress/wp-content/uploads/today_card/20220209_nz28.png")</f>
        <v>#NAME?</v>
      </c>
      <c r="F12" s="5" t="s">
        <v>22</v>
      </c>
    </row>
    <row r="13" spans="1:6" ht="137.25" customHeight="1" x14ac:dyDescent="0.2">
      <c r="A13" s="1" t="s">
        <v>27</v>
      </c>
      <c r="B13" s="7" t="e">
        <f ca="1">image("https://ws-tcg.com/wordpress/wp-content/uploads/today_card/20220209_nz08.png")</f>
        <v>#NAME?</v>
      </c>
      <c r="C13" s="3" t="s">
        <v>28</v>
      </c>
      <c r="D13" s="4" t="e">
        <f ca="1">image("https://ws-tcg.com/wordpress/wp-content/uploads/today_card/20220209_nz29.png")</f>
        <v>#NAME?</v>
      </c>
      <c r="E13" s="4" t="e">
        <f ca="1">image("https://ws-tcg.com/wordpress/wp-content/uploads/today_card/20220209_nz30.png")</f>
        <v>#NAME?</v>
      </c>
      <c r="F13" s="5" t="s">
        <v>22</v>
      </c>
    </row>
    <row r="14" spans="1:6" ht="137.25" customHeight="1" x14ac:dyDescent="0.2">
      <c r="A14" s="1" t="s">
        <v>29</v>
      </c>
      <c r="B14" s="2" t="e">
        <f ca="1">image("https://ws-tcg.com/wordpress/wp-content/uploads/today_card/20220202_fr08.png")</f>
        <v>#NAME?</v>
      </c>
      <c r="C14" s="3" t="s">
        <v>30</v>
      </c>
      <c r="D14" s="6" t="e">
        <f ca="1">image("https://ws-tcg.com/wordpress/wp-content/uploads/today_card/20220202_fr28.png")</f>
        <v>#NAME?</v>
      </c>
      <c r="E14" s="6" t="e">
        <f ca="1">image("https://ws-tcg.com/wordpress/wp-content/uploads/today_card/20220202_fr29.png")</f>
        <v>#NAME?</v>
      </c>
      <c r="F14" s="5" t="s">
        <v>22</v>
      </c>
    </row>
    <row r="15" spans="1:6" ht="137.25" customHeight="1" x14ac:dyDescent="0.2">
      <c r="A15" s="1" t="s">
        <v>31</v>
      </c>
      <c r="B15" s="7" t="e">
        <f ca="1">image("https://ws-tcg.com/wordpress/wp-content/uploads/today_card/20220121_ls02.png")</f>
        <v>#NAME?</v>
      </c>
      <c r="C15" s="9" t="s">
        <v>32</v>
      </c>
      <c r="D15" s="6" t="e">
        <f ca="1">image("https://ws-tcg.com/wordpress/wp-content/uploads/today_card/20220121_ls22.png")</f>
        <v>#NAME?</v>
      </c>
      <c r="E15" s="5" t="e">
        <f ca="1">image("https://ws-tcg.com/wordpress/wp-content/uploads/today_card/20220121_ls23.png")</f>
        <v>#NAME?</v>
      </c>
      <c r="F15" s="5" t="s">
        <v>22</v>
      </c>
    </row>
    <row r="16" spans="1:6" ht="137.25" customHeight="1" x14ac:dyDescent="0.2">
      <c r="A16" s="1" t="s">
        <v>33</v>
      </c>
      <c r="B16" s="2" t="e">
        <f ca="1">image("https://ws-tcg.com/wordpress/wp-content/images/cardlist/p/pjs_s91/pjs_s91_016.png")</f>
        <v>#NAME?</v>
      </c>
      <c r="C16" s="13" t="s">
        <v>34</v>
      </c>
      <c r="D16" s="6"/>
      <c r="E16" s="5"/>
      <c r="F16" s="5"/>
    </row>
    <row r="17" spans="1:6" ht="137.25" customHeight="1" x14ac:dyDescent="0.2">
      <c r="A17" s="1" t="s">
        <v>35</v>
      </c>
      <c r="B17" s="7" t="e">
        <f ca="1">image("https://ws-tcg.com/wordpress/wp-content/images/cardlist/p/pjs_s91/pjs_s91_017.png")</f>
        <v>#NAME?</v>
      </c>
      <c r="C17" s="9" t="s">
        <v>36</v>
      </c>
      <c r="D17" s="6"/>
      <c r="E17" s="5"/>
      <c r="F17" s="5"/>
    </row>
    <row r="18" spans="1:6" ht="137.25" customHeight="1" x14ac:dyDescent="0.2">
      <c r="A18" s="1" t="s">
        <v>37</v>
      </c>
      <c r="B18" s="7" t="e">
        <f ca="1">image("https://ws-tcg.com/wordpress/wp-content/images/cardlist/p/pjs_s91/pjs_s91_018.png")</f>
        <v>#NAME?</v>
      </c>
      <c r="C18" s="9" t="s">
        <v>38</v>
      </c>
      <c r="D18" s="6"/>
      <c r="E18" s="5"/>
      <c r="F18" s="5"/>
    </row>
    <row r="19" spans="1:6" ht="137.25" customHeight="1" x14ac:dyDescent="0.2">
      <c r="A19" s="1" t="s">
        <v>39</v>
      </c>
      <c r="B19" s="7" t="e">
        <f ca="1">image("https://ws-tcg.com/wordpress/wp-content/images/cardlist/p/pjs_s91/pjs_s91_019.png")</f>
        <v>#NAME?</v>
      </c>
      <c r="C19" s="9" t="s">
        <v>40</v>
      </c>
      <c r="D19" s="6"/>
      <c r="E19" s="5"/>
      <c r="F19" s="5"/>
    </row>
    <row r="20" spans="1:6" ht="137.25" customHeight="1" x14ac:dyDescent="0.2">
      <c r="A20" s="1" t="s">
        <v>41</v>
      </c>
      <c r="B20" s="7" t="e">
        <f ca="1">image("https://ws-tcg.com/wordpress/wp-content/images/cardlist/p/pjs_s91/pjs_s91_020.png")</f>
        <v>#NAME?</v>
      </c>
      <c r="C20" s="9" t="s">
        <v>42</v>
      </c>
      <c r="D20" s="6"/>
      <c r="E20" s="5"/>
      <c r="F20" s="5"/>
    </row>
    <row r="21" spans="1:6" ht="137.25" customHeight="1" x14ac:dyDescent="0.2">
      <c r="A21" s="1" t="s">
        <v>43</v>
      </c>
      <c r="B21" s="2" t="e">
        <f ca="1">image("https://ws-tcg.com/wordpress/wp-content/images/cardlist/p/pjs_s91/pjs_s91_021.png")</f>
        <v>#NAME?</v>
      </c>
      <c r="C21" s="9" t="s">
        <v>44</v>
      </c>
      <c r="D21" s="6"/>
      <c r="E21" s="5"/>
      <c r="F21" s="5"/>
    </row>
    <row r="22" spans="1:6" ht="137.25" customHeight="1" x14ac:dyDescent="0.2">
      <c r="A22" s="1" t="s">
        <v>45</v>
      </c>
      <c r="B22" s="7" t="e">
        <f ca="1">image("https://ws-tcg.com/wordpress/wp-content/images/cardlist/p/pjs_s91/pjs_s91_022.png")</f>
        <v>#NAME?</v>
      </c>
      <c r="C22" s="9" t="s">
        <v>46</v>
      </c>
      <c r="D22" s="6"/>
      <c r="E22" s="5"/>
      <c r="F22" s="5"/>
    </row>
    <row r="23" spans="1:6" ht="137.25" customHeight="1" x14ac:dyDescent="0.2">
      <c r="A23" s="1" t="s">
        <v>47</v>
      </c>
      <c r="B23" s="7" t="e">
        <f ca="1">image("https://ws-tcg.com/wordpress/wp-content/images/cardlist/p/pjs_s91/pjs_s91_023.png")</f>
        <v>#NAME?</v>
      </c>
      <c r="C23" s="9" t="s">
        <v>48</v>
      </c>
      <c r="D23" s="6"/>
      <c r="E23" s="5"/>
      <c r="F23" s="5"/>
    </row>
    <row r="24" spans="1:6" ht="137.25" customHeight="1" x14ac:dyDescent="0.2">
      <c r="A24" s="1" t="s">
        <v>49</v>
      </c>
      <c r="B24" s="2" t="e">
        <f ca="1">image("https://ws-tcg.com/wordpress/wp-content/images/cardlist/p/pjs_s91/pjs_s91_024.png")</f>
        <v>#NAME?</v>
      </c>
      <c r="C24" s="9" t="s">
        <v>50</v>
      </c>
      <c r="D24" s="6"/>
      <c r="E24" s="5"/>
      <c r="F24" s="5"/>
    </row>
    <row r="25" spans="1:6" ht="137.25" customHeight="1" x14ac:dyDescent="0.2">
      <c r="A25" s="1" t="s">
        <v>51</v>
      </c>
      <c r="B25" s="2" t="e">
        <f ca="1">image("https://i.imgur.com/rt1RVZ1.png?1")</f>
        <v>#NAME?</v>
      </c>
      <c r="C25" s="9" t="s">
        <v>52</v>
      </c>
      <c r="D25" s="6" t="e">
        <f ca="1">image("https://i.imgur.com/5BFSMz1.png?1")</f>
        <v>#NAME?</v>
      </c>
      <c r="E25" s="5" t="s">
        <v>53</v>
      </c>
      <c r="F25" s="5"/>
    </row>
    <row r="26" spans="1:6" ht="137.25" customHeight="1" x14ac:dyDescent="0.2">
      <c r="A26" s="1" t="s">
        <v>54</v>
      </c>
      <c r="B26" s="2" t="e">
        <f ca="1">image("https://i.imgur.com/J9CnhEl.png?1")</f>
        <v>#NAME?</v>
      </c>
      <c r="C26" s="9" t="s">
        <v>52</v>
      </c>
      <c r="D26" s="6" t="e">
        <f ca="1">image("https://i.imgur.com/y8EsxU0.png?1")</f>
        <v>#NAME?</v>
      </c>
      <c r="E26" s="5" t="s">
        <v>53</v>
      </c>
      <c r="F26" s="5"/>
    </row>
    <row r="27" spans="1:6" ht="137.25" customHeight="1" x14ac:dyDescent="0.2">
      <c r="A27" s="1" t="s">
        <v>55</v>
      </c>
      <c r="B27" s="2" t="e">
        <f ca="1">image("https://i.imgur.com/CHPyw6j.png?1")</f>
        <v>#NAME?</v>
      </c>
      <c r="C27" s="9" t="s">
        <v>52</v>
      </c>
      <c r="D27" s="6" t="e">
        <f ca="1">image("https://i.imgur.com/jrlnJ4L.png?1")</f>
        <v>#NAME?</v>
      </c>
      <c r="E27" s="5" t="s">
        <v>53</v>
      </c>
      <c r="F27" s="5"/>
    </row>
    <row r="28" spans="1:6" ht="137.25" customHeight="1" x14ac:dyDescent="0.2">
      <c r="A28" s="1" t="s">
        <v>56</v>
      </c>
      <c r="B28" s="7" t="e">
        <f ca="1">image("https://i.imgur.com/7oYg7iA.png?1")</f>
        <v>#NAME?</v>
      </c>
      <c r="C28" s="9" t="s">
        <v>52</v>
      </c>
      <c r="D28" s="6" t="e">
        <f ca="1">image("https://i.imgur.com/5eaF5tC.png?1")</f>
        <v>#NAME?</v>
      </c>
      <c r="E28" s="5" t="s">
        <v>53</v>
      </c>
      <c r="F28" s="5"/>
    </row>
    <row r="29" spans="1:6" ht="137.25" customHeight="1" x14ac:dyDescent="0.2">
      <c r="A29" s="1" t="s">
        <v>57</v>
      </c>
      <c r="B29" s="7" t="e">
        <f ca="1">image("https://i.imgur.com/P3andMf.png?1")</f>
        <v>#NAME?</v>
      </c>
      <c r="C29" s="9" t="s">
        <v>52</v>
      </c>
      <c r="D29" s="6" t="e">
        <f ca="1">image("https://i.imgur.com/ZPCuB54.png?1")</f>
        <v>#NAME?</v>
      </c>
      <c r="E29" s="5" t="s">
        <v>53</v>
      </c>
      <c r="F29" s="5"/>
    </row>
    <row r="30" spans="1:6" ht="137.25" customHeight="1" x14ac:dyDescent="0.2">
      <c r="A30" s="1" t="s">
        <v>58</v>
      </c>
      <c r="B30" s="7" t="e">
        <f ca="1">image("https://ws-tcg.com/wordpress/wp-content/uploads/today_card/20220131_by01.png")</f>
        <v>#NAME?</v>
      </c>
      <c r="C30" s="9" t="s">
        <v>59</v>
      </c>
      <c r="D30" s="6" t="e">
        <f ca="1">image("https://ws-tcg.com/wordpress/wp-content/uploads/today_card/20220131_by21.png")</f>
        <v>#NAME?</v>
      </c>
      <c r="E30" s="5" t="s">
        <v>2</v>
      </c>
      <c r="F30" s="5"/>
    </row>
    <row r="31" spans="1:6" ht="137.25" customHeight="1" x14ac:dyDescent="0.2">
      <c r="A31" s="1" t="s">
        <v>60</v>
      </c>
      <c r="B31" s="7" t="e">
        <f ca="1">image("https://ws-tcg.com/wordpress/wp-content/uploads/today_card/20220117_jm01.png")</f>
        <v>#NAME?</v>
      </c>
      <c r="C31" s="9" t="s">
        <v>61</v>
      </c>
      <c r="D31" s="6" t="e">
        <f ca="1">image("https://ws-tcg.com/wordpress/wp-content/uploads/today_card/20220117_jm21.png")</f>
        <v>#NAME?</v>
      </c>
      <c r="E31" s="5" t="s">
        <v>2</v>
      </c>
      <c r="F31" s="5"/>
    </row>
    <row r="32" spans="1:6" ht="137.25" customHeight="1" x14ac:dyDescent="0.2">
      <c r="A32" s="1" t="s">
        <v>62</v>
      </c>
      <c r="B32" s="6" t="e">
        <f ca="1">image("https://ws-tcg.com/wordpress/wp-content/uploads/today_card/20220117_jm02.png")</f>
        <v>#NAME?</v>
      </c>
      <c r="C32" s="9" t="s">
        <v>63</v>
      </c>
      <c r="D32" s="6" t="e">
        <f ca="1">image("https://ws-tcg.com/wordpress/wp-content/uploads/today_card/20220117_jm22.png")</f>
        <v>#NAME?</v>
      </c>
      <c r="E32" s="5" t="s">
        <v>11</v>
      </c>
      <c r="F32" s="5"/>
    </row>
    <row r="33" spans="1:6" ht="137.25" customHeight="1" x14ac:dyDescent="0.2">
      <c r="A33" s="1" t="s">
        <v>64</v>
      </c>
      <c r="B33" s="7" t="e">
        <f ca="1">image("https://ws-tcg.com/wordpress/wp-content/uploads/today_card/20220124_di01.png")</f>
        <v>#NAME?</v>
      </c>
      <c r="C33" s="9" t="s">
        <v>65</v>
      </c>
      <c r="D33" s="6" t="e">
        <f ca="1">image("https://ws-tcg.com/wordpress/wp-content/uploads/today_card/20220124_di21.png")</f>
        <v>#NAME?</v>
      </c>
      <c r="E33" s="14" t="s">
        <v>2</v>
      </c>
      <c r="F33" s="15"/>
    </row>
    <row r="34" spans="1:6" ht="137.25" customHeight="1" x14ac:dyDescent="0.2">
      <c r="A34" s="1" t="s">
        <v>66</v>
      </c>
      <c r="B34" s="2" t="e">
        <f ca="1">image("https://ws-tcg.com/wordpress/wp-content/uploads/today_card/20220207_hs07.png")</f>
        <v>#NAME?</v>
      </c>
      <c r="C34" s="13" t="s">
        <v>67</v>
      </c>
      <c r="D34" s="16" t="e">
        <f ca="1">image("https://ws-tcg.com/wordpress/wp-content/uploads/today_card/20220207_hs27.png")</f>
        <v>#NAME?</v>
      </c>
      <c r="E34" s="5" t="s">
        <v>2</v>
      </c>
      <c r="F34" s="5"/>
    </row>
    <row r="35" spans="1:6" ht="137.25" customHeight="1" x14ac:dyDescent="0.2">
      <c r="A35" s="1" t="s">
        <v>68</v>
      </c>
      <c r="B35" s="2" t="e">
        <f ca="1">image("https://ws-tcg.com/wordpress/wp-content/uploads/today_card/20220124_di02.png")</f>
        <v>#NAME?</v>
      </c>
      <c r="C35" s="9" t="s">
        <v>69</v>
      </c>
      <c r="D35" s="6" t="e">
        <f ca="1">image("https://ws-tcg.com/wordpress/wp-content/uploads/today_card/20220124_di22.png")</f>
        <v>#NAME?</v>
      </c>
      <c r="E35" s="5" t="s">
        <v>2</v>
      </c>
      <c r="F35" s="5"/>
    </row>
    <row r="36" spans="1:6" ht="137.25" customHeight="1" x14ac:dyDescent="0.2">
      <c r="A36" s="1" t="s">
        <v>70</v>
      </c>
      <c r="B36" s="2" t="e">
        <f ca="1">image("https://ws-tcg.com/wordpress/wp-content/uploads/today_card/20220204_ua07.png")</f>
        <v>#NAME?</v>
      </c>
      <c r="C36" s="9" t="s">
        <v>71</v>
      </c>
      <c r="D36" s="6" t="e">
        <f ca="1">image("https://ws-tcg.com/wordpress/wp-content/uploads/today_card/20220204_ua26.png")</f>
        <v>#NAME?</v>
      </c>
      <c r="E36" s="5" t="s">
        <v>2</v>
      </c>
      <c r="F36" s="5"/>
    </row>
    <row r="37" spans="1:6" ht="137.25" customHeight="1" x14ac:dyDescent="0.2">
      <c r="A37" s="1" t="s">
        <v>72</v>
      </c>
      <c r="B37" s="2" t="e">
        <f ca="1">image("https://ws-tcg.com/wordpress/wp-content/uploads/today_card/20220131_by02.png")</f>
        <v>#NAME?</v>
      </c>
      <c r="C37" s="9" t="s">
        <v>73</v>
      </c>
      <c r="D37" s="6" t="e">
        <f ca="1">image("https://ws-tcg.com/wordpress/wp-content/uploads/today_card/20220131_by22.png")</f>
        <v>#NAME?</v>
      </c>
      <c r="E37" s="5" t="e">
        <f ca="1">image("https://ws-tcg.com/wordpress/wp-content/uploads/today_card/20220131_by23.png")</f>
        <v>#NAME?</v>
      </c>
      <c r="F37" s="5" t="s">
        <v>22</v>
      </c>
    </row>
    <row r="38" spans="1:6" ht="137.25" customHeight="1" x14ac:dyDescent="0.2">
      <c r="A38" s="1" t="s">
        <v>74</v>
      </c>
      <c r="B38" s="2" t="e">
        <f ca="1">image("https://ws-tcg.com/wordpress/wp-content/uploads/today_card/20220204_ua08.png")</f>
        <v>#NAME?</v>
      </c>
      <c r="C38" s="9" t="s">
        <v>75</v>
      </c>
      <c r="D38" s="6" t="e">
        <f ca="1">image("https://ws-tcg.com/wordpress/wp-content/uploads/today_card/20220204_ua27.png")</f>
        <v>#NAME?</v>
      </c>
      <c r="E38" s="6" t="e">
        <f ca="1">image("https://ws-tcg.com/wordpress/wp-content/uploads/today_card/20220204_ua28.png")</f>
        <v>#NAME?</v>
      </c>
      <c r="F38" s="5" t="s">
        <v>22</v>
      </c>
    </row>
    <row r="39" spans="1:6" ht="137.25" customHeight="1" x14ac:dyDescent="0.2">
      <c r="A39" s="1" t="s">
        <v>76</v>
      </c>
      <c r="B39" s="7" t="e">
        <f ca="1">image("https://ws-tcg.com/wordpress/wp-content/uploads/today_card/20220124_di03.png")</f>
        <v>#NAME?</v>
      </c>
      <c r="C39" s="9" t="s">
        <v>77</v>
      </c>
      <c r="D39" s="6" t="e">
        <f ca="1">image("https://ws-tcg.com/wordpress/wp-content/uploads/today_card/20220124_di23.png")</f>
        <v>#NAME?</v>
      </c>
      <c r="E39" s="5" t="e">
        <f ca="1">image("https://ws-tcg.com/wordpress/wp-content/uploads/today_card/20220124_di24.png")</f>
        <v>#NAME?</v>
      </c>
      <c r="F39" s="5" t="s">
        <v>22</v>
      </c>
    </row>
    <row r="40" spans="1:6" ht="137.25" customHeight="1" x14ac:dyDescent="0.2">
      <c r="A40" s="1" t="s">
        <v>78</v>
      </c>
      <c r="B40" s="7" t="e">
        <f ca="1">image("https://ws-tcg.com/wordpress/wp-content/uploads/today_card/20220131_by03.png")</f>
        <v>#NAME?</v>
      </c>
      <c r="C40" s="9" t="s">
        <v>79</v>
      </c>
      <c r="D40" s="6" t="e">
        <f ca="1">image("https://ws-tcg.com/wordpress/wp-content/uploads/today_card/20220131_by24.png")</f>
        <v>#NAME?</v>
      </c>
      <c r="E40" s="5" t="e">
        <f ca="1">image("https://ws-tcg.com/wordpress/wp-content/uploads/today_card/20220131_by25.png")</f>
        <v>#NAME?</v>
      </c>
      <c r="F40" s="5" t="s">
        <v>22</v>
      </c>
    </row>
    <row r="41" spans="1:6" ht="137.25" customHeight="1" x14ac:dyDescent="0.2">
      <c r="A41" s="1" t="s">
        <v>80</v>
      </c>
      <c r="B41" s="7" t="e">
        <f ca="1">image("https://ws-tcg.com/wordpress/wp-content/uploads/today_card/20220207_hs08.png")</f>
        <v>#NAME?</v>
      </c>
      <c r="C41" s="9" t="s">
        <v>81</v>
      </c>
      <c r="D41" s="6" t="e">
        <f ca="1">image("https://ws-tcg.com/wordpress/wp-content/uploads/today_card/20220207_hs28.png")</f>
        <v>#NAME?</v>
      </c>
      <c r="E41" s="6" t="e">
        <f ca="1">image("https://ws-tcg.com/wordpress/wp-content/uploads/today_card/20220207_hs29.png")</f>
        <v>#NAME?</v>
      </c>
      <c r="F41" s="5" t="s">
        <v>22</v>
      </c>
    </row>
    <row r="42" spans="1:6" ht="137.25" customHeight="1" x14ac:dyDescent="0.2">
      <c r="A42" s="1" t="s">
        <v>82</v>
      </c>
      <c r="B42" s="2" t="e">
        <f ca="1">image("https://ws-tcg.com/wordpress/wp-content/uploads/today_card/20220117_jm03.png")</f>
        <v>#NAME?</v>
      </c>
      <c r="C42" s="9" t="s">
        <v>83</v>
      </c>
      <c r="D42" s="6" t="e">
        <f ca="1">image("https://ws-tcg.com/wordpress/wp-content/images/cardlist/p/pjs_s91/pjs_s91_042s.png")</f>
        <v>#NAME?</v>
      </c>
      <c r="E42" s="5" t="e">
        <f ca="1">image("https://ws-tcg.com/wordpress/wp-content/images/cardlist/p/pjs_s91/pjs_s91_042v.png")</f>
        <v>#NAME?</v>
      </c>
      <c r="F42" s="5" t="s">
        <v>22</v>
      </c>
    </row>
    <row r="43" spans="1:6" ht="137.25" customHeight="1" x14ac:dyDescent="0.2">
      <c r="A43" s="1" t="s">
        <v>84</v>
      </c>
      <c r="B43" s="7" t="e">
        <f ca="1">image("https://ws-tcg.com/wordpress/wp-content/images/cardlist/p/pjs_s91/pjs_s91_043.png")</f>
        <v>#NAME?</v>
      </c>
      <c r="C43" s="9" t="s">
        <v>85</v>
      </c>
      <c r="D43" s="7"/>
      <c r="E43" s="5"/>
      <c r="F43" s="5"/>
    </row>
    <row r="44" spans="1:6" ht="137.25" customHeight="1" x14ac:dyDescent="0.2">
      <c r="A44" s="1" t="s">
        <v>86</v>
      </c>
      <c r="B44" s="7" t="e">
        <f ca="1">image("https://ws-tcg.com/wordpress/wp-content/uploads/today_card/20220207_hs09.png")</f>
        <v>#NAME?</v>
      </c>
      <c r="C44" s="9" t="s">
        <v>87</v>
      </c>
      <c r="D44" s="6"/>
      <c r="E44" s="5"/>
      <c r="F44" s="5"/>
    </row>
    <row r="45" spans="1:6" ht="137.25" customHeight="1" x14ac:dyDescent="0.2">
      <c r="A45" s="1" t="s">
        <v>88</v>
      </c>
      <c r="B45" s="2" t="e">
        <f ca="1">image("https://ws-tcg.com/wordpress/wp-content/images/cardlist/p/pjs_s91/pjs_s91_045.png")</f>
        <v>#NAME?</v>
      </c>
      <c r="C45" s="9" t="s">
        <v>89</v>
      </c>
      <c r="D45" s="6"/>
      <c r="E45" s="5"/>
      <c r="F45" s="5"/>
    </row>
    <row r="46" spans="1:6" ht="137.25" customHeight="1" x14ac:dyDescent="0.2">
      <c r="A46" s="1" t="s">
        <v>90</v>
      </c>
      <c r="B46" s="2" t="e">
        <f ca="1">image("https://ws-tcg.com/wordpress/wp-content/images/cardlist/p/pjs_s91/pjs_s91_046.png")</f>
        <v>#NAME?</v>
      </c>
      <c r="C46" s="13" t="s">
        <v>91</v>
      </c>
      <c r="D46" s="6"/>
      <c r="E46" s="5"/>
      <c r="F46" s="5"/>
    </row>
    <row r="47" spans="1:6" ht="137.25" customHeight="1" x14ac:dyDescent="0.2">
      <c r="A47" s="1" t="s">
        <v>92</v>
      </c>
      <c r="B47" s="2" t="e">
        <f ca="1">image("https://ws-tcg.com/wordpress/wp-content/images/cardlist/p/pjs_s91/pjs_s91_047.png")</f>
        <v>#NAME?</v>
      </c>
      <c r="C47" s="3" t="s">
        <v>93</v>
      </c>
      <c r="D47" s="6"/>
      <c r="E47" s="5"/>
      <c r="F47" s="5"/>
    </row>
    <row r="48" spans="1:6" ht="137.25" customHeight="1" x14ac:dyDescent="0.2">
      <c r="A48" s="1" t="s">
        <v>94</v>
      </c>
      <c r="B48" s="2" t="e">
        <f ca="1">image("https://ws-tcg.com/wordpress/wp-content/images/cardlist/p/pjs_s91/pjs_s91_048.png")</f>
        <v>#NAME?</v>
      </c>
      <c r="C48" s="9" t="s">
        <v>95</v>
      </c>
      <c r="D48" s="6"/>
      <c r="E48" s="5"/>
      <c r="F48" s="5"/>
    </row>
    <row r="49" spans="1:6" ht="137.25" customHeight="1" x14ac:dyDescent="0.2">
      <c r="A49" s="1" t="s">
        <v>96</v>
      </c>
      <c r="B49" s="7" t="e">
        <f ca="1">image("https://i.imgur.com/9BHWWzO.png?1")</f>
        <v>#NAME?</v>
      </c>
      <c r="C49" s="9" t="s">
        <v>97</v>
      </c>
      <c r="D49" s="6" t="e">
        <f ca="1">image("https://i.imgur.com/pnz33Qy.png?1")</f>
        <v>#NAME?</v>
      </c>
      <c r="E49" s="5" t="s">
        <v>53</v>
      </c>
      <c r="F49" s="5"/>
    </row>
    <row r="50" spans="1:6" ht="137.25" customHeight="1" x14ac:dyDescent="0.2">
      <c r="A50" s="1" t="s">
        <v>98</v>
      </c>
      <c r="B50" s="2" t="e">
        <f ca="1">image("https://i.imgur.com/ugaHhxI.png?1")</f>
        <v>#NAME?</v>
      </c>
      <c r="C50" s="9" t="s">
        <v>97</v>
      </c>
      <c r="D50" s="6" t="e">
        <f ca="1">image("https://i.imgur.com/2Yrc0kV.png?1")</f>
        <v>#NAME?</v>
      </c>
      <c r="E50" s="5" t="s">
        <v>53</v>
      </c>
      <c r="F50" s="5"/>
    </row>
    <row r="51" spans="1:6" ht="137.25" customHeight="1" x14ac:dyDescent="0.2">
      <c r="A51" s="1" t="s">
        <v>99</v>
      </c>
      <c r="B51" s="2" t="e">
        <f ca="1">image("https://i.imgur.com/b8ShIZj.png?1")</f>
        <v>#NAME?</v>
      </c>
      <c r="C51" s="9" t="s">
        <v>97</v>
      </c>
      <c r="D51" s="6" t="e">
        <f ca="1">image("https://i.imgur.com/BRiwA4C.png?1")</f>
        <v>#NAME?</v>
      </c>
      <c r="E51" s="5" t="s">
        <v>53</v>
      </c>
      <c r="F51" s="5"/>
    </row>
    <row r="52" spans="1:6" ht="137.25" customHeight="1" x14ac:dyDescent="0.2">
      <c r="A52" s="1" t="s">
        <v>100</v>
      </c>
      <c r="B52" s="7" t="e">
        <f ca="1">image("https://i.imgur.com/yV0BRui.png?1")</f>
        <v>#NAME?</v>
      </c>
      <c r="C52" s="9" t="s">
        <v>97</v>
      </c>
      <c r="D52" s="6" t="e">
        <f ca="1">image("https://i.imgur.com/5yUXyj5.png?1")</f>
        <v>#NAME?</v>
      </c>
      <c r="E52" s="5" t="s">
        <v>53</v>
      </c>
      <c r="F52" s="5"/>
    </row>
    <row r="53" spans="1:6" ht="137.25" customHeight="1" x14ac:dyDescent="0.2">
      <c r="A53" s="1" t="s">
        <v>101</v>
      </c>
      <c r="B53" s="2" t="e">
        <f ca="1">image("https://i.imgur.com/ie07BQY.png?1")</f>
        <v>#NAME?</v>
      </c>
      <c r="C53" s="9" t="s">
        <v>97</v>
      </c>
      <c r="D53" s="6" t="e">
        <f ca="1">image("https://i.imgur.com/JbCnjYh.png?1")</f>
        <v>#NAME?</v>
      </c>
      <c r="E53" s="5" t="s">
        <v>53</v>
      </c>
      <c r="F53" s="5"/>
    </row>
    <row r="54" spans="1:6" ht="137.25" customHeight="1" x14ac:dyDescent="0.2">
      <c r="A54" s="1" t="s">
        <v>102</v>
      </c>
      <c r="B54" s="7" t="e">
        <f ca="1">image("https://ws-tcg.com/wordpress/wp-content/uploads/today_card/20220201_zq07.png")</f>
        <v>#NAME?</v>
      </c>
      <c r="C54" s="9" t="s">
        <v>103</v>
      </c>
      <c r="D54" s="6" t="e">
        <f ca="1">image("https://ws-tcg.com/wordpress/wp-content/uploads/today_card/20220201_zq21.png")</f>
        <v>#NAME?</v>
      </c>
      <c r="E54" s="5" t="s">
        <v>2</v>
      </c>
      <c r="F54" s="5"/>
    </row>
    <row r="55" spans="1:6" ht="137.25" customHeight="1" x14ac:dyDescent="0.2">
      <c r="A55" s="1" t="s">
        <v>104</v>
      </c>
      <c r="B55" s="2" t="e">
        <f ca="1">image("https://ws-tcg.com/wordpress/wp-content/uploads/today_card/20220118_tg01.png")</f>
        <v>#NAME?</v>
      </c>
      <c r="C55" s="9" t="s">
        <v>105</v>
      </c>
      <c r="D55" s="6" t="e">
        <f ca="1">image("https://ws-tcg.com/wordpress/wp-content/uploads/today_card/20220118_tg21.png")</f>
        <v>#NAME?</v>
      </c>
      <c r="E55" s="17" t="e">
        <f ca="1">image("https://ws-tcg.com/wordpress/wp-content/uploads/today_card/20220118_tg22.png")</f>
        <v>#NAME?</v>
      </c>
      <c r="F55" s="5" t="s">
        <v>22</v>
      </c>
    </row>
    <row r="56" spans="1:6" ht="137.25" customHeight="1" x14ac:dyDescent="0.2">
      <c r="A56" s="1" t="s">
        <v>106</v>
      </c>
      <c r="B56" s="7" t="e">
        <f ca="1">image("https://ws-tcg.com/wordpress/wp-content/uploads/today_card/20220118_tg02.png")</f>
        <v>#NAME?</v>
      </c>
      <c r="C56" s="9" t="s">
        <v>107</v>
      </c>
      <c r="D56" t="e">
        <f ca="1">image("https://ws-tcg.com/wordpress/wp-content/uploads/today_card/20220118_tg23.png")</f>
        <v>#NAME?</v>
      </c>
      <c r="E56" s="5" t="s">
        <v>2</v>
      </c>
      <c r="F56" s="5"/>
    </row>
    <row r="57" spans="1:6" ht="137.25" customHeight="1" x14ac:dyDescent="0.2">
      <c r="A57" s="1" t="s">
        <v>108</v>
      </c>
      <c r="B57" s="2" t="e">
        <f ca="1">image("https://ws-tcg.com/wordpress/wp-content/uploads/today_card/20220208_ds06.png")</f>
        <v>#NAME?</v>
      </c>
      <c r="C57" s="9" t="s">
        <v>109</v>
      </c>
      <c r="D57" s="6" t="e">
        <f ca="1">image("https://ws-tcg.com/wordpress/wp-content/uploads/today_card/20220208_ds26.png")</f>
        <v>#NAME?</v>
      </c>
      <c r="E57" s="5" t="s">
        <v>2</v>
      </c>
      <c r="F57" s="5"/>
    </row>
    <row r="58" spans="1:6" ht="137.25" customHeight="1" x14ac:dyDescent="0.2">
      <c r="A58" s="1" t="s">
        <v>110</v>
      </c>
      <c r="B58" s="2" t="e">
        <f ca="1">image("https://ws-tcg.com/wordpress/wp-content/uploads/today_card/20220128_zj01.png")</f>
        <v>#NAME?</v>
      </c>
      <c r="C58" s="9" t="s">
        <v>111</v>
      </c>
      <c r="D58" s="6" t="e">
        <f ca="1">image("https://ws-tcg.com/wordpress/wp-content/uploads/today_card/20220128_zj21.png")</f>
        <v>#NAME?</v>
      </c>
      <c r="E58" s="5" t="s">
        <v>2</v>
      </c>
      <c r="F58" s="5"/>
    </row>
    <row r="59" spans="1:6" ht="137.25" customHeight="1" x14ac:dyDescent="0.2">
      <c r="A59" s="1" t="s">
        <v>112</v>
      </c>
      <c r="B59" s="2" t="e">
        <f ca="1">image("https://ws-tcg.com/wordpress/wp-content/uploads/today_card/20220125_vj01.png")</f>
        <v>#NAME?</v>
      </c>
      <c r="C59" s="9" t="s">
        <v>113</v>
      </c>
      <c r="D59" s="6" t="e">
        <f ca="1">image("https://ws-tcg.com/wordpress/wp-content/uploads/today_card/20220125_vj21.png")</f>
        <v>#NAME?</v>
      </c>
      <c r="E59" s="5" t="s">
        <v>2</v>
      </c>
      <c r="F59" s="5"/>
    </row>
    <row r="60" spans="1:6" ht="137.25" customHeight="1" x14ac:dyDescent="0.2">
      <c r="A60" s="1" t="s">
        <v>114</v>
      </c>
      <c r="B60" s="7" t="e">
        <f ca="1">image("https://ws-tcg.com/wordpress/wp-content/uploads/today_card/20220125_vj02.png")</f>
        <v>#NAME?</v>
      </c>
      <c r="C60" s="9" t="s">
        <v>115</v>
      </c>
      <c r="D60" s="6" t="e">
        <f ca="1">image("https://ws-tcg.com/wordpress/wp-content/uploads/today_card/20220125_vj22.png")</f>
        <v>#NAME?</v>
      </c>
      <c r="E60" s="5" t="s">
        <v>2</v>
      </c>
      <c r="F60" s="5"/>
    </row>
    <row r="61" spans="1:6" ht="137.25" customHeight="1" x14ac:dyDescent="0.2">
      <c r="A61" s="1" t="s">
        <v>116</v>
      </c>
      <c r="B61" s="7" t="e">
        <f ca="1">image("https://ws-tcg.com/wordpress/wp-content/uploads/today_card/20220125_vj03.png")</f>
        <v>#NAME?</v>
      </c>
      <c r="C61" s="13" t="s">
        <v>117</v>
      </c>
      <c r="D61" s="6" t="e">
        <f ca="1">image("https://ws-tcg.com/wordpress/wp-content/uploads/today_card/20220125_vj23.png")</f>
        <v>#NAME?</v>
      </c>
      <c r="E61" s="5" t="e">
        <f ca="1">image("https://ws-tcg.com/wordpress/wp-content/uploads/today_card/20220125_vj24.png")</f>
        <v>#NAME?</v>
      </c>
      <c r="F61" s="5" t="s">
        <v>22</v>
      </c>
    </row>
    <row r="62" spans="1:6" ht="137.25" customHeight="1" x14ac:dyDescent="0.2">
      <c r="A62" s="1" t="s">
        <v>118</v>
      </c>
      <c r="B62" s="7" t="e">
        <f ca="1">image("https://ws-tcg.com/wordpress/wp-content/uploads/today_card/20220128_zj02.png")</f>
        <v>#NAME?</v>
      </c>
      <c r="C62" s="9" t="s">
        <v>119</v>
      </c>
      <c r="D62" s="6" t="e">
        <f ca="1">image("https://ws-tcg.com/wordpress/wp-content/uploads/today_card/20220128_zj22.png")</f>
        <v>#NAME?</v>
      </c>
      <c r="E62" s="5" t="e">
        <f ca="1">image("https://ws-tcg.com/wordpress/wp-content/uploads/today_card/20220128_zj23.png")</f>
        <v>#NAME?</v>
      </c>
      <c r="F62" s="5" t="s">
        <v>22</v>
      </c>
    </row>
    <row r="63" spans="1:6" ht="137.25" customHeight="1" x14ac:dyDescent="0.2">
      <c r="A63" s="1" t="s">
        <v>120</v>
      </c>
      <c r="B63" s="7" t="e">
        <f ca="1">image("https://ws-tcg.com/wordpress/wp-content/uploads/today_card/20220118_tg03.png")</f>
        <v>#NAME?</v>
      </c>
      <c r="C63" s="13" t="s">
        <v>121</v>
      </c>
      <c r="D63" s="6" t="e">
        <f ca="1">image("https://ws-tcg.com/wordpress/wp-content/uploads/today_card/20220118_tg24.png")</f>
        <v>#NAME?</v>
      </c>
      <c r="E63" s="5" t="e">
        <f ca="1">image("https://ws-tcg.com/wordpress/wp-content/uploads/today_card/20220118_tg25.png")</f>
        <v>#NAME?</v>
      </c>
      <c r="F63" s="5" t="s">
        <v>22</v>
      </c>
    </row>
    <row r="64" spans="1:6" ht="137.25" customHeight="1" x14ac:dyDescent="0.2">
      <c r="A64" s="1" t="s">
        <v>122</v>
      </c>
      <c r="B64" s="2" t="e">
        <f ca="1">image("https://ws-tcg.com/wordpress/wp-content/uploads/today_card/20220201_zq08.png")</f>
        <v>#NAME?</v>
      </c>
      <c r="C64" s="9" t="s">
        <v>123</v>
      </c>
      <c r="D64" s="6" t="e">
        <f ca="1">image("https://ws-tcg.com/wordpress/wp-content/uploads/today_card/20220201_zq22.png")</f>
        <v>#NAME?</v>
      </c>
      <c r="E64" s="6" t="e">
        <f ca="1">image("https://ws-tcg.com/wordpress/wp-content/uploads/today_card/20220201_zq23.png")</f>
        <v>#NAME?</v>
      </c>
      <c r="F64" s="5" t="s">
        <v>22</v>
      </c>
    </row>
    <row r="65" spans="1:6" ht="137.25" customHeight="1" x14ac:dyDescent="0.2">
      <c r="A65" s="1" t="s">
        <v>124</v>
      </c>
      <c r="B65" s="7" t="e">
        <f ca="1">image("https://ws-tcg.com/wordpress/wp-content/uploads/today_card/20220201_zq09.png")</f>
        <v>#NAME?</v>
      </c>
      <c r="C65" s="9" t="s">
        <v>125</v>
      </c>
      <c r="D65" s="6" t="e">
        <f ca="1">image("https://ws-tcg.com/wordpress/wp-content/uploads/today_card/20220201_zq24.png")</f>
        <v>#NAME?</v>
      </c>
      <c r="E65" s="6" t="e">
        <f ca="1">image("https://ws-tcg.com/wordpress/wp-content/uploads/today_card/20220201_zq25.png")</f>
        <v>#NAME?</v>
      </c>
      <c r="F65" s="5" t="s">
        <v>22</v>
      </c>
    </row>
    <row r="66" spans="1:6" ht="137.25" customHeight="1" x14ac:dyDescent="0.2">
      <c r="A66" s="1" t="s">
        <v>126</v>
      </c>
      <c r="B66" s="7" t="e">
        <f ca="1">image("https://ws-tcg.com/wordpress/wp-content/uploads/today_card/20220208_ds07.png")</f>
        <v>#NAME?</v>
      </c>
      <c r="C66" s="9" t="s">
        <v>127</v>
      </c>
      <c r="D66" s="7" t="e">
        <f ca="1">image("https://ws-tcg.com/wordpress/wp-content/uploads/today_card/20220208_ds27.png")</f>
        <v>#NAME?</v>
      </c>
      <c r="E66" s="7" t="e">
        <f ca="1">image("https://ws-tcg.com/wordpress/wp-content/uploads/today_card/20220208_ds28.png")</f>
        <v>#NAME?</v>
      </c>
      <c r="F66" s="5" t="s">
        <v>22</v>
      </c>
    </row>
    <row r="67" spans="1:6" ht="137.25" customHeight="1" x14ac:dyDescent="0.2">
      <c r="A67" s="1" t="s">
        <v>128</v>
      </c>
      <c r="B67" s="7" t="e">
        <f ca="1">image("https://ws-tcg.com/wordpress/wp-content/uploads/today_card/20220208_ds08.png")</f>
        <v>#NAME?</v>
      </c>
      <c r="C67" s="9" t="s">
        <v>129</v>
      </c>
      <c r="D67" s="6" t="e">
        <f ca="1">image("https://ws-tcg.com/wordpress/wp-content/uploads/today_card/20220208_ds29.png")</f>
        <v>#NAME?</v>
      </c>
      <c r="E67" s="6" t="e">
        <f ca="1">image("https://ws-tcg.com/wordpress/wp-content/uploads/today_card/20220208_ds30.png")</f>
        <v>#NAME?</v>
      </c>
      <c r="F67" s="5" t="s">
        <v>22</v>
      </c>
    </row>
    <row r="68" spans="1:6" ht="137.25" customHeight="1" x14ac:dyDescent="0.2">
      <c r="A68" s="1" t="s">
        <v>130</v>
      </c>
      <c r="B68" s="2" t="e">
        <f ca="1">image("https://ws-tcg.com/wordpress/wp-content/images/cardlist/p/pjs_s91/pjs_s91_068.png")</f>
        <v>#NAME?</v>
      </c>
      <c r="C68" s="9" t="s">
        <v>131</v>
      </c>
      <c r="D68" s="6"/>
      <c r="E68" s="5"/>
      <c r="F68" s="5"/>
    </row>
    <row r="69" spans="1:6" ht="137.25" customHeight="1" x14ac:dyDescent="0.2">
      <c r="A69" s="1" t="s">
        <v>132</v>
      </c>
      <c r="B69" s="2" t="e">
        <f ca="1">image("https://ws-tcg.com/wordpress/wp-content/images/cardlist/p/pjs_s91/pjs_s91_069.png")</f>
        <v>#NAME?</v>
      </c>
      <c r="C69" s="13" t="s">
        <v>133</v>
      </c>
      <c r="D69" s="6"/>
      <c r="E69" s="5"/>
      <c r="F69" s="5"/>
    </row>
    <row r="70" spans="1:6" ht="137.25" customHeight="1" x14ac:dyDescent="0.2">
      <c r="A70" s="1" t="s">
        <v>134</v>
      </c>
      <c r="B70" s="2" t="e">
        <f ca="1">image("https://ws-tcg.com/wordpress/wp-content/images/cardlist/p/pjs_s91/pjs_s91_070.png")</f>
        <v>#NAME?</v>
      </c>
      <c r="C70" s="9" t="s">
        <v>135</v>
      </c>
      <c r="D70" s="6"/>
      <c r="E70" s="5"/>
      <c r="F70" s="5"/>
    </row>
    <row r="71" spans="1:6" ht="137.25" customHeight="1" x14ac:dyDescent="0.2">
      <c r="A71" s="1" t="s">
        <v>136</v>
      </c>
      <c r="B71" s="7" t="e">
        <f ca="1">image("https://ws-tcg.com/wordpress/wp-content/images/cardlist/p/pjs_s91/pjs_s91_071.png")</f>
        <v>#NAME?</v>
      </c>
      <c r="C71" s="9" t="s">
        <v>137</v>
      </c>
      <c r="D71" s="6"/>
      <c r="E71" s="5"/>
      <c r="F71" s="5"/>
    </row>
    <row r="72" spans="1:6" ht="137.25" customHeight="1" x14ac:dyDescent="0.2">
      <c r="A72" s="1" t="s">
        <v>138</v>
      </c>
      <c r="B72" s="2" t="e">
        <f ca="1">image("https://ws-tcg.com/wordpress/wp-content/images/cardlist/p/pjs_s91/pjs_s91_072.png")</f>
        <v>#NAME?</v>
      </c>
      <c r="C72" s="9" t="s">
        <v>139</v>
      </c>
      <c r="D72" s="6"/>
      <c r="E72" s="5"/>
      <c r="F72" s="5"/>
    </row>
    <row r="73" spans="1:6" ht="137.25" customHeight="1" x14ac:dyDescent="0.2">
      <c r="A73" s="1" t="s">
        <v>140</v>
      </c>
      <c r="B73" s="2" t="e">
        <f ca="1">image("https://ws-tcg.com/wordpress/wp-content/images/cardlist/p/pjs_s91/pjs_s91_073.png")</f>
        <v>#NAME?</v>
      </c>
      <c r="C73" s="9" t="s">
        <v>141</v>
      </c>
      <c r="D73" s="6"/>
      <c r="E73" s="5"/>
      <c r="F73" s="5"/>
    </row>
    <row r="74" spans="1:6" ht="137.25" customHeight="1" x14ac:dyDescent="0.2">
      <c r="A74" s="1" t="s">
        <v>142</v>
      </c>
      <c r="B74" s="2" t="e">
        <f ca="1">image("https://ws-tcg.com/wordpress/wp-content/images/cardlist/p/pjs_s91/pjs_s91_074.png")</f>
        <v>#NAME?</v>
      </c>
      <c r="C74" s="9" t="s">
        <v>143</v>
      </c>
      <c r="D74" s="6"/>
      <c r="E74" s="5"/>
      <c r="F74" s="5"/>
    </row>
    <row r="75" spans="1:6" ht="137.25" customHeight="1" x14ac:dyDescent="0.2">
      <c r="A75" s="1" t="s">
        <v>144</v>
      </c>
      <c r="B75" s="2" t="e">
        <f ca="1">image("https://ws-tcg.com/wordpress/wp-content/images/cardlist/p/pjs_s91/pjs_s91_075.png")</f>
        <v>#NAME?</v>
      </c>
      <c r="C75" s="9" t="s">
        <v>145</v>
      </c>
      <c r="D75" s="6"/>
      <c r="E75" s="5"/>
      <c r="F75" s="5"/>
    </row>
    <row r="76" spans="1:6" ht="137.25" customHeight="1" x14ac:dyDescent="0.2">
      <c r="A76" s="1" t="s">
        <v>146</v>
      </c>
      <c r="B76" s="2" t="e">
        <f ca="1">image("https://i.imgur.com/fSOLuYP.png?1")</f>
        <v>#NAME?</v>
      </c>
      <c r="C76" s="9" t="s">
        <v>147</v>
      </c>
      <c r="D76" s="6" t="e">
        <f ca="1">image("https://i.imgur.com/MN2FXXO.png?1")</f>
        <v>#NAME?</v>
      </c>
      <c r="E76" s="5" t="s">
        <v>53</v>
      </c>
      <c r="F76" s="5"/>
    </row>
    <row r="77" spans="1:6" ht="137.25" customHeight="1" x14ac:dyDescent="0.2">
      <c r="A77" s="1" t="s">
        <v>148</v>
      </c>
      <c r="B77" s="2" t="e">
        <f ca="1">image("https://i.imgur.com/ePLzdBO.png?1")</f>
        <v>#NAME?</v>
      </c>
      <c r="C77" s="9" t="s">
        <v>147</v>
      </c>
      <c r="D77" s="6" t="e">
        <f ca="1">image("https://i.imgur.com/KKO6jPS.png?1")</f>
        <v>#NAME?</v>
      </c>
      <c r="E77" s="5" t="s">
        <v>53</v>
      </c>
      <c r="F77" s="5"/>
    </row>
    <row r="78" spans="1:6" ht="137.25" customHeight="1" x14ac:dyDescent="0.2">
      <c r="A78" s="1" t="s">
        <v>149</v>
      </c>
      <c r="B78" s="2" t="e">
        <f ca="1">image("https://i.imgur.com/OGttDNK.png?1")</f>
        <v>#NAME?</v>
      </c>
      <c r="C78" s="9" t="s">
        <v>147</v>
      </c>
      <c r="D78" s="6" t="e">
        <f ca="1">image("https://i.imgur.com/uLMTBkk.png?1")</f>
        <v>#NAME?</v>
      </c>
      <c r="E78" s="5" t="s">
        <v>53</v>
      </c>
      <c r="F78" s="5"/>
    </row>
    <row r="79" spans="1:6" ht="137.25" customHeight="1" x14ac:dyDescent="0.2">
      <c r="A79" s="1" t="s">
        <v>150</v>
      </c>
      <c r="B79" s="2" t="e">
        <f ca="1">image("https://i.imgur.com/LTDwy9A.png?1")</f>
        <v>#NAME?</v>
      </c>
      <c r="C79" s="9" t="s">
        <v>147</v>
      </c>
      <c r="D79" s="6" t="e">
        <f ca="1">image("https://i.imgur.com/lGNUSgs.png?1")</f>
        <v>#NAME?</v>
      </c>
      <c r="E79" s="5" t="s">
        <v>53</v>
      </c>
      <c r="F79" s="5"/>
    </row>
    <row r="80" spans="1:6" ht="137.25" customHeight="1" x14ac:dyDescent="0.2">
      <c r="A80" s="1" t="s">
        <v>151</v>
      </c>
      <c r="B80" s="7" t="e">
        <f ca="1">image("https://i.imgur.com/S8UM41z.png?1")</f>
        <v>#NAME?</v>
      </c>
      <c r="C80" s="9" t="s">
        <v>152</v>
      </c>
      <c r="D80" s="6" t="e">
        <f ca="1">image("https://i.imgur.com/5MapS2L.png?1")</f>
        <v>#NAME?</v>
      </c>
      <c r="E80" s="5" t="s">
        <v>53</v>
      </c>
      <c r="F80" s="5"/>
    </row>
    <row r="81" spans="1:6" ht="137.25" customHeight="1" x14ac:dyDescent="0.2">
      <c r="A81" s="1" t="s">
        <v>153</v>
      </c>
      <c r="B81" s="7" t="e">
        <f ca="1">image("https://ws-tcg.com/wordpress/wp-content/uploads/today_card/20220114_js01.png")</f>
        <v>#NAME?</v>
      </c>
      <c r="C81" s="3" t="s">
        <v>154</v>
      </c>
      <c r="D81" s="7" t="e">
        <f ca="1">image("https://ws-tcg.com/wordpress/wp-content/uploads/today_card/20220114_js31.png")</f>
        <v>#NAME?</v>
      </c>
      <c r="E81" s="5" t="s">
        <v>2</v>
      </c>
      <c r="F81" s="5"/>
    </row>
    <row r="82" spans="1:6" ht="137.25" customHeight="1" x14ac:dyDescent="0.2">
      <c r="A82" s="1" t="s">
        <v>155</v>
      </c>
      <c r="B82" s="2" t="e">
        <f ca="1">image("https://ws-tcg.com/wordpress/wp-content/uploads/today_card/20220120_ss01.png")</f>
        <v>#NAME?</v>
      </c>
      <c r="C82" s="3" t="s">
        <v>156</v>
      </c>
      <c r="D82" s="2" t="e">
        <f ca="1">image("https://ws-tcg.com/wordpress/wp-content/uploads/today_card/20220120_ss21.png")</f>
        <v>#NAME?</v>
      </c>
      <c r="E82" s="5" t="s">
        <v>2</v>
      </c>
      <c r="F82" s="5"/>
    </row>
    <row r="83" spans="1:6" ht="137.25" customHeight="1" x14ac:dyDescent="0.2">
      <c r="A83" s="1" t="s">
        <v>157</v>
      </c>
      <c r="B83" s="2" t="e">
        <f ca="1">image("https://ws-tcg.com/wordpress/wp-content/images/cardlist/p/pjs_s91/pjs_s91_083.png")</f>
        <v>#NAME?</v>
      </c>
      <c r="C83" s="9" t="s">
        <v>158</v>
      </c>
      <c r="D83" s="2" t="e">
        <f ca="1">image("https://ws-tcg.com/wordpress/wp-content/images/cardlist/p/pjs_s91/pjs_s91_083ssp.png")</f>
        <v>#NAME?</v>
      </c>
      <c r="E83" s="5" t="s">
        <v>2</v>
      </c>
      <c r="F83" s="5"/>
    </row>
    <row r="84" spans="1:6" ht="137.25" customHeight="1" x14ac:dyDescent="0.2">
      <c r="A84" s="1" t="s">
        <v>159</v>
      </c>
      <c r="B84" s="7" t="e">
        <f ca="1">image("https://ws-tcg.com/wordpress/wp-content/uploads/today_card/20220114_js02.png")</f>
        <v>#NAME?</v>
      </c>
      <c r="C84" s="9" t="s">
        <v>160</v>
      </c>
      <c r="D84" s="6" t="e">
        <f ca="1">image("https://ws-tcg.com/wordpress/wp-content/uploads/today_card/20220114_js32.png")</f>
        <v>#NAME?</v>
      </c>
      <c r="E84" s="5" t="s">
        <v>11</v>
      </c>
      <c r="F84" s="5"/>
    </row>
    <row r="85" spans="1:6" ht="137.25" customHeight="1" x14ac:dyDescent="0.2">
      <c r="A85" s="1" t="s">
        <v>161</v>
      </c>
      <c r="B85" s="7" t="e">
        <f ca="1">image("https://ws-tcg.com/wordpress/wp-content/uploads/today_card/20220203_en06.png")</f>
        <v>#NAME?</v>
      </c>
      <c r="C85" s="3" t="s">
        <v>162</v>
      </c>
      <c r="D85" s="6" t="e">
        <f ca="1">image("https://ws-tcg.com/wordpress/wp-content/uploads/today_card/20220203_en26.png")</f>
        <v>#NAME?</v>
      </c>
      <c r="E85" s="5" t="s">
        <v>2</v>
      </c>
      <c r="F85" s="5"/>
    </row>
    <row r="86" spans="1:6" ht="137.25" customHeight="1" x14ac:dyDescent="0.2">
      <c r="A86" s="1" t="s">
        <v>163</v>
      </c>
      <c r="B86" s="18" t="e">
        <f ca="1">image("https://ws-tcg.com/wordpress/wp-content/uploads/today_card/20220121_ls04.png")</f>
        <v>#NAME?</v>
      </c>
      <c r="C86" s="3" t="s">
        <v>164</v>
      </c>
      <c r="D86" s="6" t="e">
        <f ca="1">image("https://ws-tcg.com/wordpress/wp-content/uploads/today_card/20220121_ls25.png")</f>
        <v>#NAME?</v>
      </c>
      <c r="E86" s="5" t="s">
        <v>2</v>
      </c>
      <c r="F86" s="5"/>
    </row>
    <row r="87" spans="1:6" ht="137.25" customHeight="1" x14ac:dyDescent="0.2">
      <c r="A87" s="1" t="s">
        <v>165</v>
      </c>
      <c r="B87" s="2" t="e">
        <f ca="1">image("https://ws-tcg.com/wordpress/wp-content/uploads/today_card/20220127_qb01.png")</f>
        <v>#NAME?</v>
      </c>
      <c r="C87" s="9" t="s">
        <v>166</v>
      </c>
      <c r="D87" s="6" t="e">
        <f ca="1">image("https://ws-tcg.com/wordpress/wp-content/uploads/today_card/20220127_qb21.png")</f>
        <v>#NAME?</v>
      </c>
      <c r="E87" s="5" t="s">
        <v>2</v>
      </c>
      <c r="F87" s="5"/>
    </row>
    <row r="88" spans="1:6" ht="137.25" customHeight="1" x14ac:dyDescent="0.2">
      <c r="A88" s="1" t="s">
        <v>167</v>
      </c>
      <c r="B88" s="7" t="e">
        <f ca="1">image("https://ws-tcg.com/wordpress/wp-content/uploads/today_card/20220127_qb02.png")</f>
        <v>#NAME?</v>
      </c>
      <c r="C88" s="9" t="s">
        <v>168</v>
      </c>
      <c r="D88" s="6" t="e">
        <f ca="1">image("https://ws-tcg.com/wordpress/wp-content/uploads/today_card/20220127_qb22.png")</f>
        <v>#NAME?</v>
      </c>
      <c r="E88" s="5" t="s">
        <v>2</v>
      </c>
      <c r="F88" s="5"/>
    </row>
    <row r="89" spans="1:6" ht="137.25" customHeight="1" x14ac:dyDescent="0.2">
      <c r="A89" s="1" t="s">
        <v>169</v>
      </c>
      <c r="B89" s="7" t="e">
        <f ca="1">image("https://ws-tcg.com/wordpress/wp-content/images/cardlist/p/pjs_s91/pjs_s91_089.png")</f>
        <v>#NAME?</v>
      </c>
      <c r="C89" s="9" t="s">
        <v>170</v>
      </c>
      <c r="D89" s="6" t="e">
        <f ca="1">image("https://ws-tcg.com/wordpress/wp-content/images/cardlist/p/pjs_s91/pjs_s91_089s.png")</f>
        <v>#NAME?</v>
      </c>
      <c r="E89" s="5" t="e">
        <f ca="1">image("https://ws-tcg.com/wordpress/wp-content/images/cardlist/p/pjs_s91/pjs_s91_089v.png")</f>
        <v>#NAME?</v>
      </c>
      <c r="F89" s="5" t="s">
        <v>22</v>
      </c>
    </row>
    <row r="90" spans="1:6" ht="137.25" customHeight="1" x14ac:dyDescent="0.2">
      <c r="A90" s="1" t="s">
        <v>171</v>
      </c>
      <c r="B90" s="7" t="e">
        <f ca="1">image("https://ws-tcg.com/wordpress/wp-content/uploads/today_card/20220127_qb03.png")</f>
        <v>#NAME?</v>
      </c>
      <c r="C90" s="9" t="s">
        <v>172</v>
      </c>
      <c r="D90" s="6" t="e">
        <f ca="1">image("https://ws-tcg.com/wordpress/wp-content/uploads/today_card/20220127_qb23.png")</f>
        <v>#NAME?</v>
      </c>
      <c r="E90" s="5" t="e">
        <f ca="1">image("https://ws-tcg.com/wordpress/wp-content/uploads/today_card/20220127_qb24.png")</f>
        <v>#NAME?</v>
      </c>
      <c r="F90" s="5" t="s">
        <v>22</v>
      </c>
    </row>
    <row r="91" spans="1:6" ht="137.25" customHeight="1" x14ac:dyDescent="0.2">
      <c r="A91" s="1" t="s">
        <v>173</v>
      </c>
      <c r="B91" s="7" t="e">
        <f ca="1">image("https://ws-tcg.com/wordpress/wp-content/uploads/today_card/20220120_ss02.png")</f>
        <v>#NAME?</v>
      </c>
      <c r="C91" s="9" t="s">
        <v>174</v>
      </c>
      <c r="D91" s="6" t="e">
        <f ca="1">image("https://ws-tcg.com/wordpress/wp-content/uploads/today_card/20220120_ss22.png")</f>
        <v>#NAME?</v>
      </c>
      <c r="E91" s="5" t="e">
        <f ca="1">image("https://ws-tcg.com/wordpress/wp-content/uploads/today_card/20220120_ss23.png")</f>
        <v>#NAME?</v>
      </c>
      <c r="F91" s="5" t="s">
        <v>22</v>
      </c>
    </row>
    <row r="92" spans="1:6" ht="137.25" customHeight="1" x14ac:dyDescent="0.2">
      <c r="A92" s="1" t="s">
        <v>175</v>
      </c>
      <c r="B92" s="7" t="e">
        <f ca="1">image("https://ws-tcg.com/wordpress/wp-content/uploads/products/pjs_img/001.png")</f>
        <v>#NAME?</v>
      </c>
      <c r="C92" s="9" t="s">
        <v>176</v>
      </c>
      <c r="D92" s="6" t="e">
        <f ca="1">image("https://ws-tcg.com/wordpress/wp-content/images/cardlist/p/pjs_s91/pjs_s91_092s.png")</f>
        <v>#NAME?</v>
      </c>
      <c r="E92" s="5" t="e">
        <f ca="1">image("https://ws-tcg.com/wordpress/wp-content/images/cardlist/p/pjs_s91/pjs_s91_092v.png")</f>
        <v>#NAME?</v>
      </c>
      <c r="F92" s="5" t="s">
        <v>22</v>
      </c>
    </row>
    <row r="93" spans="1:6" ht="137.25" customHeight="1" x14ac:dyDescent="0.2">
      <c r="A93" s="1" t="s">
        <v>177</v>
      </c>
      <c r="B93" s="7" t="e">
        <f ca="1">image("https://ws-tcg.com/wordpress/wp-content/uploads/today_card/20220128_zj04.png")</f>
        <v>#NAME?</v>
      </c>
      <c r="C93" s="9" t="s">
        <v>178</v>
      </c>
      <c r="D93" s="7" t="e">
        <f ca="1">image("https://ws-tcg.com/wordpress/wp-content/uploads/today_card/20220128_zj25.png")</f>
        <v>#NAME?</v>
      </c>
      <c r="E93" s="7" t="e">
        <f ca="1">image("https://ws-tcg.com/wordpress/wp-content/uploads/today_card/20220128_zj26.png")</f>
        <v>#NAME?</v>
      </c>
      <c r="F93" s="5" t="s">
        <v>22</v>
      </c>
    </row>
    <row r="94" spans="1:6" ht="137.25" customHeight="1" x14ac:dyDescent="0.2">
      <c r="A94" s="1" t="s">
        <v>179</v>
      </c>
      <c r="B94" s="7" t="e">
        <f ca="1">image("https://ws-tcg.com/wordpress/wp-content/uploads/today_card/20220203_en07.png")</f>
        <v>#NAME?</v>
      </c>
      <c r="C94" s="9" t="s">
        <v>180</v>
      </c>
      <c r="D94" s="6" t="e">
        <f ca="1">image("https://ws-tcg.com/wordpress/wp-content/uploads/today_card/20220203_en27.png")</f>
        <v>#NAME?</v>
      </c>
      <c r="E94" s="5" t="e">
        <f ca="1">image("https://ws-tcg.com/wordpress/wp-content/uploads/today_card/20220203_en28.png")</f>
        <v>#NAME?</v>
      </c>
      <c r="F94" s="5" t="s">
        <v>22</v>
      </c>
    </row>
    <row r="95" spans="1:6" ht="137.25" customHeight="1" x14ac:dyDescent="0.2">
      <c r="A95" s="1" t="s">
        <v>181</v>
      </c>
      <c r="B95" s="7" t="e">
        <f ca="1">image("https://ws-tcg.com/wordpress/wp-content/images/cardlist/p/pjs_s91/pjs_s91_095.png")</f>
        <v>#NAME?</v>
      </c>
      <c r="C95" s="9" t="s">
        <v>182</v>
      </c>
      <c r="D95" s="6"/>
      <c r="E95" s="5"/>
      <c r="F95" s="5"/>
    </row>
    <row r="96" spans="1:6" ht="137.25" customHeight="1" x14ac:dyDescent="0.2">
      <c r="A96" s="1" t="s">
        <v>183</v>
      </c>
      <c r="B96" s="7" t="e">
        <f ca="1">image("https://ws-tcg.com/wordpress/wp-content/images/cardlist/p/pjs_s91/pjs_s91_096.png")</f>
        <v>#NAME?</v>
      </c>
      <c r="C96" s="9" t="s">
        <v>184</v>
      </c>
      <c r="D96" s="6"/>
      <c r="E96" s="5"/>
      <c r="F96" s="5"/>
    </row>
    <row r="97" spans="1:6" ht="137.25" customHeight="1" x14ac:dyDescent="0.2">
      <c r="A97" s="1" t="s">
        <v>185</v>
      </c>
      <c r="B97" s="7" t="e">
        <f ca="1">image("https://ws-tcg.com/wordpress/wp-content/images/cardlist/p/pjs_s91/pjs_s91_097.png")</f>
        <v>#NAME?</v>
      </c>
      <c r="C97" s="9" t="s">
        <v>186</v>
      </c>
      <c r="D97" s="6"/>
      <c r="E97" s="5"/>
      <c r="F97" s="5"/>
    </row>
    <row r="98" spans="1:6" ht="137.25" customHeight="1" x14ac:dyDescent="0.2">
      <c r="A98" s="1" t="s">
        <v>187</v>
      </c>
      <c r="B98" s="7" t="e">
        <f ca="1">image("https://ws-tcg.com/wordpress/wp-content/images/cardlist/p/pjs_s91/pjs_s91_098.png")</f>
        <v>#NAME?</v>
      </c>
      <c r="C98" s="9" t="s">
        <v>188</v>
      </c>
      <c r="D98" s="6"/>
      <c r="E98" s="5"/>
      <c r="F98" s="5"/>
    </row>
    <row r="99" spans="1:6" ht="137.25" customHeight="1" x14ac:dyDescent="0.2">
      <c r="A99" s="1" t="s">
        <v>189</v>
      </c>
      <c r="B99" s="2" t="e">
        <f ca="1">image("https://ws-tcg.com/wordpress/wp-content/uploads/today_card/20220204_ua10.png")</f>
        <v>#NAME?</v>
      </c>
      <c r="C99" s="9" t="s">
        <v>190</v>
      </c>
      <c r="D99" s="6"/>
      <c r="E99" s="5"/>
      <c r="F99" s="5"/>
    </row>
    <row r="100" spans="1:6" ht="137.25" customHeight="1" x14ac:dyDescent="0.2">
      <c r="A100" s="1" t="s">
        <v>191</v>
      </c>
      <c r="B100" s="2" t="e">
        <f ca="1">image("https://ws-tcg.com/wordpress/wp-content/images/cardlist/p/pjs_s91/pjs_s91_100.png")</f>
        <v>#NAME?</v>
      </c>
      <c r="C100" s="9" t="s">
        <v>192</v>
      </c>
      <c r="D100" s="6"/>
      <c r="E100" s="5"/>
      <c r="F100" s="5"/>
    </row>
    <row r="101" spans="1:6" ht="137.25" customHeight="1" x14ac:dyDescent="0.2">
      <c r="A101" s="1" t="s">
        <v>193</v>
      </c>
      <c r="B101" s="2" t="e">
        <f ca="1">image("https://ws-tcg.com/wordpress/wp-content/images/cardlist/p/pjs_s91/pjs_s91_101.png")</f>
        <v>#NAME?</v>
      </c>
      <c r="C101" s="9" t="s">
        <v>194</v>
      </c>
      <c r="D101" s="6" t="e">
        <f ca="1">image("https://i.imgur.com/6pguPUu.png")</f>
        <v>#NAME?</v>
      </c>
      <c r="E101" s="5" t="e">
        <f ca="1">image("https://i.imgur.com/wBIsdmA.png")</f>
        <v>#NAME?</v>
      </c>
      <c r="F101" s="5" t="s">
        <v>22</v>
      </c>
    </row>
    <row r="102" spans="1:6" ht="137.25" customHeight="1" x14ac:dyDescent="0.2">
      <c r="A102" s="1" t="s">
        <v>195</v>
      </c>
      <c r="B102" s="2" t="e">
        <f ca="1">image("https://ws-tcg.com/wordpress/wp-content/images/cardlist/p/pjs_s91/pjs_s91_102.png")</f>
        <v>#NAME?</v>
      </c>
      <c r="C102" s="9" t="s">
        <v>196</v>
      </c>
      <c r="D102" s="6"/>
      <c r="E102" s="5"/>
      <c r="F102" s="5"/>
    </row>
    <row r="103" spans="1:6" ht="137.25" customHeight="1" x14ac:dyDescent="0.2">
      <c r="A103" s="1" t="s">
        <v>197</v>
      </c>
      <c r="B103" s="2" t="e">
        <f ca="1">image("https://i.imgur.com/dbr3HQF.png?1")</f>
        <v>#NAME?</v>
      </c>
      <c r="C103" s="9" t="s">
        <v>198</v>
      </c>
      <c r="D103" s="6" t="e">
        <f ca="1">image("https://i.imgur.com/ioHMGbI.png?1")</f>
        <v>#NAME?</v>
      </c>
      <c r="E103" s="5" t="s">
        <v>53</v>
      </c>
      <c r="F103" s="5"/>
    </row>
    <row r="104" spans="1:6" ht="137.25" customHeight="1" x14ac:dyDescent="0.2">
      <c r="A104" s="1" t="s">
        <v>199</v>
      </c>
      <c r="B104" s="2" t="e">
        <f ca="1">image("https://i.imgur.com/sAmnf7K.png?1")</f>
        <v>#NAME?</v>
      </c>
      <c r="C104" s="9" t="s">
        <v>198</v>
      </c>
      <c r="D104" s="6" t="e">
        <f ca="1">image("https://i.imgur.com/sAmnf7K.png?1")</f>
        <v>#NAME?</v>
      </c>
      <c r="E104" s="5" t="s">
        <v>53</v>
      </c>
      <c r="F104" s="5"/>
    </row>
    <row r="105" spans="1:6" ht="137.25" customHeight="1" x14ac:dyDescent="0.2">
      <c r="A105" s="1" t="s">
        <v>200</v>
      </c>
      <c r="B105" s="2" t="e">
        <f ca="1">image("https://i.imgur.com/BbBQie0.png?1")</f>
        <v>#NAME?</v>
      </c>
      <c r="C105" s="9" t="s">
        <v>198</v>
      </c>
      <c r="D105" s="6" t="e">
        <f ca="1">image("https://i.imgur.com/HbxmmH6.png?1")</f>
        <v>#NAME?</v>
      </c>
      <c r="E105" s="5" t="s">
        <v>53</v>
      </c>
      <c r="F105" s="5"/>
    </row>
    <row r="106" spans="1:6" ht="137.25" customHeight="1" x14ac:dyDescent="0.2">
      <c r="A106" s="1" t="s">
        <v>201</v>
      </c>
      <c r="B106" s="2" t="e">
        <f ca="1">image("https://i.imgur.com/xHYOOeS.png?1")</f>
        <v>#NAME?</v>
      </c>
      <c r="C106" s="9" t="s">
        <v>198</v>
      </c>
      <c r="D106" s="6" t="e">
        <f ca="1">image("https://i.imgur.com/JKwjDF0.png?1")</f>
        <v>#NAME?</v>
      </c>
      <c r="E106" s="5" t="s">
        <v>53</v>
      </c>
      <c r="F106" s="5"/>
    </row>
    <row r="107" spans="1:6" ht="137.25" customHeight="1" x14ac:dyDescent="0.2">
      <c r="A107" s="1" t="s">
        <v>202</v>
      </c>
      <c r="B107" s="2" t="e">
        <f ca="1">image("https://i.imgur.com/NH8GaeJ.png?1")</f>
        <v>#NAME?</v>
      </c>
      <c r="C107" s="9" t="s">
        <v>198</v>
      </c>
      <c r="D107" s="6" t="e">
        <f ca="1">image("https://i.imgur.com/xf8BWk9.png?1")</f>
        <v>#NAME?</v>
      </c>
      <c r="E107" s="5" t="s">
        <v>53</v>
      </c>
      <c r="F107" s="5"/>
    </row>
    <row r="108" spans="1:6" ht="137.25" customHeight="1" x14ac:dyDescent="0.2">
      <c r="A108" s="1" t="s">
        <v>203</v>
      </c>
      <c r="B108" s="2" t="e">
        <f ca="1">image("https://i.imgur.com/flK9GZW.png?1")</f>
        <v>#NAME?</v>
      </c>
      <c r="C108" s="9" t="s">
        <v>198</v>
      </c>
      <c r="D108" s="2" t="e">
        <f ca="1">image("https://i.imgur.com/s9quDa9.png?1")</f>
        <v>#NAME?</v>
      </c>
      <c r="E108" s="5" t="s">
        <v>53</v>
      </c>
      <c r="F108" s="5"/>
    </row>
    <row r="109" spans="1:6" ht="137.25" customHeight="1" x14ac:dyDescent="0.2">
      <c r="A109" s="1" t="s">
        <v>204</v>
      </c>
      <c r="B109" s="2" t="e">
        <f ca="1">image("https://i.imgur.com/cJoaz2V.png")</f>
        <v>#NAME?</v>
      </c>
      <c r="C109" s="9" t="s">
        <v>205</v>
      </c>
      <c r="D109" s="2"/>
      <c r="E109" s="5"/>
      <c r="F109" s="5"/>
    </row>
    <row r="110" spans="1:6" ht="137.25" customHeight="1" x14ac:dyDescent="0.2">
      <c r="A110" s="1" t="s">
        <v>206</v>
      </c>
      <c r="B110" s="2" t="e">
        <f ca="1">image("https://i.imgur.com/fgcT3CG.png")</f>
        <v>#NAME?</v>
      </c>
      <c r="C110" s="9" t="s">
        <v>207</v>
      </c>
      <c r="D110" s="2"/>
      <c r="E110" s="5"/>
      <c r="F110" s="5"/>
    </row>
  </sheetData>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E15"/>
  <sheetViews>
    <sheetView tabSelected="1" workbookViewId="0">
      <selection sqref="A1:XFD1"/>
    </sheetView>
  </sheetViews>
  <sheetFormatPr defaultColWidth="12.5703125" defaultRowHeight="15.75" customHeight="1" x14ac:dyDescent="0.2"/>
  <cols>
    <col min="1" max="1" width="9.7109375" customWidth="1"/>
    <col min="2" max="2" width="16.42578125" customWidth="1"/>
    <col min="3" max="3" width="50.85546875" customWidth="1"/>
    <col min="4" max="4" width="16.42578125" customWidth="1"/>
    <col min="5" max="5" width="9.140625" customWidth="1"/>
  </cols>
  <sheetData>
    <row r="1" spans="1:5" ht="137.25" customHeight="1" x14ac:dyDescent="0.2">
      <c r="A1" s="1" t="s">
        <v>208</v>
      </c>
      <c r="B1" s="2" t="e">
        <f ca="1">image("https://ws-tcg.com/wordpress/wp-content/uploads/today_card/20220121_ls05.png")</f>
        <v>#NAME?</v>
      </c>
      <c r="C1" s="3" t="s">
        <v>209</v>
      </c>
      <c r="D1" s="4" t="e">
        <f ca="1">image("https://ws-tcg.com/wordpress/wp-content/uploads/today_card/20220121_ls26.png")</f>
        <v>#NAME?</v>
      </c>
      <c r="E1" s="5" t="s">
        <v>210</v>
      </c>
    </row>
    <row r="2" spans="1:5" ht="137.25" customHeight="1" x14ac:dyDescent="0.2">
      <c r="A2" s="1" t="s">
        <v>211</v>
      </c>
      <c r="B2" s="2" t="e">
        <f ca="1">image("https://ws-tcg.com/wordpress/wp-content/uploads/today_card/20220204_ua11.png")</f>
        <v>#NAME?</v>
      </c>
      <c r="C2" s="3" t="s">
        <v>212</v>
      </c>
      <c r="D2" s="4" t="e">
        <f ca="1">image("https://ws-tcg.com/wordpress/wp-content/uploads/today_card/20220204_ua30.png")</f>
        <v>#NAME?</v>
      </c>
      <c r="E2" s="5" t="s">
        <v>210</v>
      </c>
    </row>
    <row r="3" spans="1:5" ht="137.25" customHeight="1" x14ac:dyDescent="0.2">
      <c r="A3" s="1" t="s">
        <v>213</v>
      </c>
      <c r="B3" s="2" t="e">
        <f ca="1">image("https://ws-tcg.com/wordpress/wp-content/images/cardlist/p/pjs_s91/pjs_s91_t03.png")</f>
        <v>#NAME?</v>
      </c>
      <c r="C3" s="3" t="s">
        <v>214</v>
      </c>
      <c r="D3" s="6"/>
      <c r="E3" s="5"/>
    </row>
    <row r="4" spans="1:5" ht="137.25" customHeight="1" x14ac:dyDescent="0.2">
      <c r="A4" s="1" t="s">
        <v>215</v>
      </c>
      <c r="B4" s="2" t="e">
        <f ca="1">image("https://ws-tcg.com/wordpress/wp-content/images/cardlist/p/pjs_s91/pjs_s91_t04.png")</f>
        <v>#NAME?</v>
      </c>
      <c r="C4" s="3" t="s">
        <v>216</v>
      </c>
      <c r="D4" s="4"/>
      <c r="E4" s="5"/>
    </row>
    <row r="5" spans="1:5" ht="137.25" customHeight="1" x14ac:dyDescent="0.2">
      <c r="A5" s="1" t="s">
        <v>217</v>
      </c>
      <c r="B5" s="7" t="e">
        <f ca="1">image("https://ws-tcg.com/wordpress/wp-content/images/cardlist/p/pjs_s91/pjs_s91_t05.png")</f>
        <v>#NAME?</v>
      </c>
      <c r="C5" s="9" t="s">
        <v>218</v>
      </c>
      <c r="D5" s="7"/>
      <c r="E5" s="5"/>
    </row>
    <row r="6" spans="1:5" ht="137.25" customHeight="1" x14ac:dyDescent="0.2">
      <c r="A6" s="1" t="s">
        <v>219</v>
      </c>
      <c r="B6" s="7" t="e">
        <f ca="1">image("https://ws-tcg.com/wordpress/wp-content/uploads/today_card/20220128_zj05.png")</f>
        <v>#NAME?</v>
      </c>
      <c r="C6" s="3" t="s">
        <v>220</v>
      </c>
      <c r="D6" s="4" t="e">
        <f ca="1">image("https://ws-tcg.com/wordpress/wp-content/uploads/today_card/20220128_zj27.png")</f>
        <v>#NAME?</v>
      </c>
      <c r="E6" s="5" t="s">
        <v>210</v>
      </c>
    </row>
    <row r="7" spans="1:5" ht="137.25" customHeight="1" x14ac:dyDescent="0.2">
      <c r="A7" s="1" t="s">
        <v>221</v>
      </c>
      <c r="B7" s="2" t="e">
        <f ca="1">image("https://ws-tcg.com/wordpress/wp-content/images/cardlist/p/pjs_s91/pjs_s91_t07.png")</f>
        <v>#NAME?</v>
      </c>
      <c r="C7" s="3" t="s">
        <v>222</v>
      </c>
      <c r="D7" s="4"/>
      <c r="E7" s="5"/>
    </row>
    <row r="8" spans="1:5" ht="137.25" customHeight="1" x14ac:dyDescent="0.2">
      <c r="A8" s="1" t="s">
        <v>223</v>
      </c>
      <c r="B8" s="7" t="e">
        <f ca="1">image("https://i.imgur.com/8eCMTRg.png?1")</f>
        <v>#NAME?</v>
      </c>
      <c r="C8" s="9" t="s">
        <v>224</v>
      </c>
      <c r="D8" s="7" t="e">
        <f ca="1">image("https://i.imgur.com/tU5G5mv.png?1")</f>
        <v>#NAME?</v>
      </c>
      <c r="E8" s="5" t="s">
        <v>11</v>
      </c>
    </row>
    <row r="9" spans="1:5" ht="137.25" customHeight="1" x14ac:dyDescent="0.2">
      <c r="A9" s="1" t="s">
        <v>225</v>
      </c>
      <c r="B9" s="7" t="e">
        <f ca="1">image("https://ws-tcg.com/wordpress/wp-content/images/cardlist/p/pjs_s91/pjs_s91_t09.png")</f>
        <v>#NAME?</v>
      </c>
      <c r="C9" s="9" t="s">
        <v>226</v>
      </c>
      <c r="D9" s="10"/>
      <c r="E9" s="5"/>
    </row>
    <row r="10" spans="1:5" ht="137.25" customHeight="1" x14ac:dyDescent="0.2">
      <c r="A10" s="1" t="s">
        <v>227</v>
      </c>
      <c r="B10" s="2" t="e">
        <f ca="1">image("https://ws-tcg.com/wordpress/wp-content/uploads/today_card/20220114_js05.png")</f>
        <v>#NAME?</v>
      </c>
      <c r="C10" s="9" t="s">
        <v>228</v>
      </c>
      <c r="D10" s="6" t="e">
        <f ca="1">image("https://ws-tcg.com/wordpress/wp-content/uploads/today_card/20220114_js36.png")</f>
        <v>#NAME?</v>
      </c>
      <c r="E10" s="5" t="s">
        <v>2</v>
      </c>
    </row>
    <row r="11" spans="1:5" ht="137.25" customHeight="1" x14ac:dyDescent="0.2">
      <c r="A11" s="1" t="s">
        <v>229</v>
      </c>
      <c r="B11" s="7" t="e">
        <f ca="1">image("https://ws-tcg.com/wordpress/wp-content/uploads/today_card/20220204_ua12.png")</f>
        <v>#NAME?</v>
      </c>
      <c r="C11" s="3" t="s">
        <v>230</v>
      </c>
      <c r="D11" s="4"/>
      <c r="E11" s="5"/>
    </row>
    <row r="12" spans="1:5" ht="137.25" customHeight="1" x14ac:dyDescent="0.2">
      <c r="A12" s="1" t="s">
        <v>231</v>
      </c>
      <c r="B12" s="2" t="e">
        <f ca="1">image("https://ws-tcg.com/wordpress/wp-content/uploads/today_card/20220121_ls06.png")</f>
        <v>#NAME?</v>
      </c>
      <c r="C12" s="3" t="s">
        <v>232</v>
      </c>
      <c r="D12" s="4" t="e">
        <f ca="1">image("https://ws-tcg.com/wordpress/wp-content/uploads/today_card/20220121_ls27.png")</f>
        <v>#NAME?</v>
      </c>
      <c r="E12" s="5" t="s">
        <v>210</v>
      </c>
    </row>
    <row r="13" spans="1:5" ht="137.25" customHeight="1" x14ac:dyDescent="0.2">
      <c r="A13" s="1" t="s">
        <v>233</v>
      </c>
      <c r="B13" s="7" t="e">
        <f ca="1">image("https://ws-tcg.com/wordpress/wp-content/uploads/today_card/20220114_js06.png")</f>
        <v>#NAME?</v>
      </c>
      <c r="C13" s="3" t="s">
        <v>234</v>
      </c>
      <c r="D13" s="4" t="e">
        <f ca="1">image("https://ws-tcg.com/wordpress/wp-content/uploads/today_card/20220114_js37.png")</f>
        <v>#NAME?</v>
      </c>
      <c r="E13" s="5" t="s">
        <v>210</v>
      </c>
    </row>
    <row r="14" spans="1:5" ht="137.25" customHeight="1" x14ac:dyDescent="0.2">
      <c r="A14" s="1" t="s">
        <v>235</v>
      </c>
      <c r="B14" s="2" t="e">
        <f ca="1">image("https://ws-tcg.com/wordpress/wp-content/uploads/today_card/20220128_zj06.png")</f>
        <v>#NAME?</v>
      </c>
      <c r="C14" s="3" t="s">
        <v>236</v>
      </c>
      <c r="D14" s="6"/>
      <c r="E14" s="5"/>
    </row>
    <row r="15" spans="1:5" ht="137.25" customHeight="1" x14ac:dyDescent="0.2">
      <c r="A15" s="1" t="s">
        <v>237</v>
      </c>
      <c r="B15" s="7" t="e">
        <f ca="1">image("https://i.imgur.com/UqSFirf.png?1")</f>
        <v>#NAME?</v>
      </c>
      <c r="C15" s="9" t="s">
        <v>238</v>
      </c>
      <c r="D15" s="6"/>
      <c r="E15" s="5"/>
    </row>
  </sheetData>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E15"/>
  <sheetViews>
    <sheetView workbookViewId="0">
      <selection sqref="A1:XFD1"/>
    </sheetView>
  </sheetViews>
  <sheetFormatPr defaultColWidth="12.5703125" defaultRowHeight="15.75" customHeight="1" x14ac:dyDescent="0.2"/>
  <cols>
    <col min="1" max="1" width="9.7109375" customWidth="1"/>
    <col min="2" max="2" width="16.42578125" customWidth="1"/>
    <col min="3" max="3" width="50.85546875" customWidth="1"/>
    <col min="4" max="4" width="16.42578125" customWidth="1"/>
    <col min="5" max="5" width="9.140625" customWidth="1"/>
  </cols>
  <sheetData>
    <row r="1" spans="1:5" ht="137.25" customHeight="1" x14ac:dyDescent="0.2">
      <c r="A1" s="1" t="s">
        <v>239</v>
      </c>
      <c r="B1" s="2" t="e">
        <f ca="1">image("https://ws-tcg.com/wordpress/wp-content/images/cardlist/p/pjs_s91/pjs_s91_t16.png")</f>
        <v>#NAME?</v>
      </c>
      <c r="C1" s="3" t="s">
        <v>240</v>
      </c>
      <c r="D1" s="4"/>
      <c r="E1" s="5"/>
    </row>
    <row r="2" spans="1:5" ht="137.25" customHeight="1" x14ac:dyDescent="0.2">
      <c r="A2" s="1" t="s">
        <v>241</v>
      </c>
      <c r="B2" s="2" t="e">
        <f ca="1">image("https://ws-tcg.com/wordpress/wp-content/images/cardlist/p/pjs_s91/pjs_s91_t17.png")</f>
        <v>#NAME?</v>
      </c>
      <c r="C2" s="3" t="s">
        <v>242</v>
      </c>
      <c r="D2" s="4"/>
      <c r="E2" s="5"/>
    </row>
    <row r="3" spans="1:5" ht="137.25" customHeight="1" x14ac:dyDescent="0.2">
      <c r="A3" s="1" t="s">
        <v>243</v>
      </c>
      <c r="B3" s="2" t="e">
        <f ca="1">image("https://ws-tcg.com/wordpress/wp-content/uploads/today_card/20220124_di05.png")</f>
        <v>#NAME?</v>
      </c>
      <c r="C3" s="3" t="s">
        <v>244</v>
      </c>
      <c r="D3" s="6" t="e">
        <f ca="1">image("https://ws-tcg.com/wordpress/wp-content/uploads/today_card/20220124_di26.png")</f>
        <v>#NAME?</v>
      </c>
      <c r="E3" s="5" t="s">
        <v>210</v>
      </c>
    </row>
    <row r="4" spans="1:5" ht="137.25" customHeight="1" x14ac:dyDescent="0.2">
      <c r="A4" s="1" t="s">
        <v>245</v>
      </c>
      <c r="B4" s="2" t="e">
        <f ca="1">image("https://ws-tcg.com/wordpress/wp-content/images/cardlist/p/pjs_s91/pjs_s91_t19.png")</f>
        <v>#NAME?</v>
      </c>
      <c r="C4" s="9" t="s">
        <v>246</v>
      </c>
      <c r="D4" s="4"/>
      <c r="E4" s="5"/>
    </row>
    <row r="5" spans="1:5" ht="137.25" customHeight="1" x14ac:dyDescent="0.2">
      <c r="A5" s="1" t="s">
        <v>247</v>
      </c>
      <c r="B5" s="7" t="e">
        <f ca="1">image("https://ws-tcg.com/wordpress/wp-content/uploads/today_card/20220131_by05.png")</f>
        <v>#NAME?</v>
      </c>
      <c r="C5" s="3" t="s">
        <v>248</v>
      </c>
      <c r="D5" s="7" t="e">
        <f ca="1">image("https://ws-tcg.com/wordpress/wp-content/uploads/today_card/20220131_by27.png")</f>
        <v>#NAME?</v>
      </c>
      <c r="E5" s="5" t="s">
        <v>210</v>
      </c>
    </row>
    <row r="6" spans="1:5" ht="137.25" customHeight="1" x14ac:dyDescent="0.2">
      <c r="A6" s="1" t="s">
        <v>249</v>
      </c>
      <c r="B6" s="7" t="e">
        <f ca="1">image("https://ws-tcg.com/wordpress/wp-content/uploads/today_card/20220117_jm05.png")</f>
        <v>#NAME?</v>
      </c>
      <c r="C6" s="9" t="s">
        <v>250</v>
      </c>
      <c r="D6" s="6" t="e">
        <f ca="1">image("https://ws-tcg.com/wordpress/wp-content/uploads/today_card/20220117_jm26.png")</f>
        <v>#NAME?</v>
      </c>
      <c r="E6" s="5" t="s">
        <v>2</v>
      </c>
    </row>
    <row r="7" spans="1:5" ht="137.25" customHeight="1" x14ac:dyDescent="0.2">
      <c r="A7" s="1" t="s">
        <v>251</v>
      </c>
      <c r="B7" s="2" t="e">
        <f ca="1">image("https://ws-tcg.com/wordpress/wp-content/images/cardlist/p/pjs_s91/pjs_s91_t22.png")</f>
        <v>#NAME?</v>
      </c>
      <c r="C7" s="9" t="s">
        <v>218</v>
      </c>
      <c r="D7" s="4"/>
      <c r="E7" s="5"/>
    </row>
    <row r="8" spans="1:5" ht="137.25" customHeight="1" x14ac:dyDescent="0.2">
      <c r="A8" s="1" t="s">
        <v>252</v>
      </c>
      <c r="B8" s="7" t="e">
        <f ca="1">image("https://ws-tcg.com/wordpress/wp-content/uploads/today_card/20220207_hs11.png")</f>
        <v>#NAME?</v>
      </c>
      <c r="C8" s="9" t="s">
        <v>253</v>
      </c>
      <c r="D8" s="7"/>
      <c r="E8" s="5"/>
    </row>
    <row r="9" spans="1:5" ht="137.25" customHeight="1" x14ac:dyDescent="0.2">
      <c r="A9" s="1" t="s">
        <v>254</v>
      </c>
      <c r="B9" s="7" t="e">
        <f ca="1">image("https://ws-tcg.com/wordpress/wp-content/uploads/today_card/20220207_hs12.png")</f>
        <v>#NAME?</v>
      </c>
      <c r="C9" s="9" t="s">
        <v>255</v>
      </c>
      <c r="D9" s="10" t="e">
        <f ca="1">image("https://ws-tcg.com/wordpress/wp-content/uploads/today_card/20220207_hs31.png")</f>
        <v>#NAME?</v>
      </c>
      <c r="E9" s="5" t="s">
        <v>210</v>
      </c>
    </row>
    <row r="10" spans="1:5" ht="137.25" customHeight="1" x14ac:dyDescent="0.2">
      <c r="A10" s="1" t="s">
        <v>256</v>
      </c>
      <c r="B10" s="2" t="e">
        <f ca="1">image("https://ws-tcg.com/wordpress/wp-content/images/cardlist/p/pjs_s91/pjs_s91_t25.png")</f>
        <v>#NAME?</v>
      </c>
      <c r="C10" s="3" t="s">
        <v>257</v>
      </c>
      <c r="D10" s="6"/>
      <c r="E10" s="5"/>
    </row>
    <row r="11" spans="1:5" ht="137.25" customHeight="1" x14ac:dyDescent="0.2">
      <c r="A11" s="1" t="s">
        <v>258</v>
      </c>
      <c r="B11" s="7" t="e">
        <f ca="1">image("https://ws-tcg.com/wordpress/wp-content/uploads/today_card/20220124_di06.png")</f>
        <v>#NAME?</v>
      </c>
      <c r="C11" s="3" t="s">
        <v>259</v>
      </c>
      <c r="D11" s="7" t="e">
        <f ca="1">image("https://ws-tcg.com/wordpress/wp-content/uploads/today_card/20220124_di27.png")</f>
        <v>#NAME?</v>
      </c>
      <c r="E11" s="5" t="s">
        <v>210</v>
      </c>
    </row>
    <row r="12" spans="1:5" ht="137.25" customHeight="1" x14ac:dyDescent="0.2">
      <c r="A12" s="1" t="s">
        <v>260</v>
      </c>
      <c r="B12" s="2" t="e">
        <f ca="1">image("https://ws-tcg.com/wordpress/wp-content/uploads/today_card/20220117_jm06.png")</f>
        <v>#NAME?</v>
      </c>
      <c r="C12" s="3" t="s">
        <v>261</v>
      </c>
      <c r="D12" s="4" t="e">
        <f ca="1">image("https://ws-tcg.com/wordpress/wp-content/uploads/today_card/20220117_jm27.png")</f>
        <v>#NAME?</v>
      </c>
      <c r="E12" s="5" t="s">
        <v>210</v>
      </c>
    </row>
    <row r="13" spans="1:5" ht="137.25" customHeight="1" x14ac:dyDescent="0.2">
      <c r="A13" s="1" t="s">
        <v>262</v>
      </c>
      <c r="B13" s="7" t="e">
        <f ca="1">image("https://ws-tcg.com/wordpress/wp-content/uploads/today_card/20220131_by06.png")</f>
        <v>#NAME?</v>
      </c>
      <c r="C13" s="3" t="s">
        <v>263</v>
      </c>
      <c r="D13" s="4"/>
      <c r="E13" s="5"/>
    </row>
    <row r="14" spans="1:5" ht="137.25" customHeight="1" x14ac:dyDescent="0.2">
      <c r="A14" s="1" t="s">
        <v>264</v>
      </c>
      <c r="B14" s="2" t="e">
        <f ca="1">image("https://i.imgur.com/V1I5uX0.png?1")</f>
        <v>#NAME?</v>
      </c>
      <c r="C14" s="9" t="s">
        <v>224</v>
      </c>
      <c r="D14" s="6" t="e">
        <f ca="1">image("https://i.imgur.com/3mejqPu.png?1")</f>
        <v>#NAME?</v>
      </c>
      <c r="E14" s="5" t="s">
        <v>11</v>
      </c>
    </row>
    <row r="15" spans="1:5" ht="137.25" customHeight="1" x14ac:dyDescent="0.2">
      <c r="A15" s="1" t="s">
        <v>265</v>
      </c>
      <c r="B15" s="7" t="e">
        <f ca="1">image("https://i.imgur.com/IDzA887.png?1")</f>
        <v>#NAME?</v>
      </c>
      <c r="C15" s="9" t="s">
        <v>266</v>
      </c>
      <c r="D15" s="6"/>
      <c r="E15" s="5"/>
    </row>
  </sheetData>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workbookViewId="0">
      <selection sqref="A1:XFD1"/>
    </sheetView>
  </sheetViews>
  <sheetFormatPr defaultColWidth="12.5703125" defaultRowHeight="15.75" customHeight="1" x14ac:dyDescent="0.2"/>
  <cols>
    <col min="1" max="1" width="9.7109375" customWidth="1"/>
    <col min="2" max="2" width="16.42578125" customWidth="1"/>
    <col min="3" max="3" width="50.85546875" customWidth="1"/>
    <col min="4" max="4" width="16.42578125" customWidth="1"/>
    <col min="5" max="5" width="9.140625" customWidth="1"/>
  </cols>
  <sheetData>
    <row r="1" spans="1:5" ht="137.25" customHeight="1" x14ac:dyDescent="0.2">
      <c r="A1" s="1" t="s">
        <v>267</v>
      </c>
      <c r="B1" s="2" t="e">
        <f ca="1">image("https://ws-tcg.com/wordpress/wp-content/images/cardlist/p/pjs_s91/pjs_s91_t31.png")</f>
        <v>#NAME?</v>
      </c>
      <c r="C1" s="3" t="s">
        <v>268</v>
      </c>
      <c r="D1" s="4"/>
      <c r="E1" s="5"/>
    </row>
    <row r="2" spans="1:5" ht="137.25" customHeight="1" x14ac:dyDescent="0.2">
      <c r="A2" s="1" t="s">
        <v>269</v>
      </c>
      <c r="B2" s="2" t="e">
        <f ca="1">image("https://ws-tcg.com/wordpress/wp-content/images/cardlist/p/pjs_s91/pjs_s91_t32.png")</f>
        <v>#NAME?</v>
      </c>
      <c r="C2" s="3" t="s">
        <v>270</v>
      </c>
      <c r="D2" s="4"/>
      <c r="E2" s="5"/>
    </row>
    <row r="3" spans="1:5" ht="137.25" customHeight="1" x14ac:dyDescent="0.2">
      <c r="A3" s="1" t="s">
        <v>271</v>
      </c>
      <c r="B3" s="2" t="e">
        <f ca="1">image("https://ws-tcg.com/wordpress/wp-content/uploads/today_card/20220125_vj05.png")</f>
        <v>#NAME?</v>
      </c>
      <c r="C3" s="3" t="s">
        <v>272</v>
      </c>
      <c r="D3" s="6" t="e">
        <f ca="1">image("https://ws-tcg.com/wordpress/wp-content/uploads/today_card/20220125_vj26.png")</f>
        <v>#NAME?</v>
      </c>
      <c r="E3" s="5" t="s">
        <v>210</v>
      </c>
    </row>
    <row r="4" spans="1:5" ht="137.25" customHeight="1" x14ac:dyDescent="0.2">
      <c r="A4" s="1" t="s">
        <v>273</v>
      </c>
      <c r="B4" s="2" t="e">
        <f ca="1">image("https://ws-tcg.com/wordpress/wp-content/uploads/today_card/20220208_ds10.png")</f>
        <v>#NAME?</v>
      </c>
      <c r="C4" s="3" t="s">
        <v>274</v>
      </c>
      <c r="D4" s="4" t="e">
        <f ca="1">image("https://ws-tcg.com/wordpress/wp-content/uploads/today_card/20220208_ds32.png")</f>
        <v>#NAME?</v>
      </c>
      <c r="E4" s="5" t="s">
        <v>210</v>
      </c>
    </row>
    <row r="5" spans="1:5" ht="137.25" customHeight="1" x14ac:dyDescent="0.2">
      <c r="A5" s="1" t="s">
        <v>275</v>
      </c>
      <c r="B5" s="7" t="e">
        <f ca="1">image("https://ws-tcg.com/wordpress/wp-content/images/cardlist/p/pjs_s91/pjs_s91_t35.png")</f>
        <v>#NAME?</v>
      </c>
      <c r="C5" s="9" t="s">
        <v>276</v>
      </c>
      <c r="D5" s="7"/>
      <c r="E5" s="5"/>
    </row>
    <row r="6" spans="1:5" ht="137.25" customHeight="1" x14ac:dyDescent="0.2">
      <c r="A6" s="1" t="s">
        <v>277</v>
      </c>
      <c r="B6" s="7" t="e">
        <f ca="1">image("https://ws-tcg.com/wordpress/wp-content/uploads/today_card/20220118_tg05.png")</f>
        <v>#NAME?</v>
      </c>
      <c r="C6" s="9" t="s">
        <v>278</v>
      </c>
      <c r="D6" s="6" t="e">
        <f ca="1">image("https://ws-tcg.com/wordpress/wp-content/uploads/today_card/20220118_tg27.png")</f>
        <v>#NAME?</v>
      </c>
      <c r="E6" s="5" t="s">
        <v>2</v>
      </c>
    </row>
    <row r="7" spans="1:5" ht="137.25" customHeight="1" x14ac:dyDescent="0.2">
      <c r="A7" s="1" t="s">
        <v>279</v>
      </c>
      <c r="B7" s="2" t="e">
        <f ca="1">image("https://ws-tcg.com/wordpress/wp-content/images/cardlist/p/pjs_s91/pjs_s91_t37.png")</f>
        <v>#NAME?</v>
      </c>
      <c r="C7" s="9" t="s">
        <v>218</v>
      </c>
      <c r="D7" s="4"/>
      <c r="E7" s="5"/>
    </row>
    <row r="8" spans="1:5" ht="137.25" customHeight="1" x14ac:dyDescent="0.2">
      <c r="A8" s="1" t="s">
        <v>280</v>
      </c>
      <c r="B8" s="7" t="e">
        <f ca="1">image("https://ws-tcg.com/wordpress/wp-content/uploads/today_card/20220118_tg06.png")</f>
        <v>#NAME?</v>
      </c>
      <c r="C8" s="9" t="s">
        <v>281</v>
      </c>
      <c r="D8" s="7" t="e">
        <f ca="1">image("https://ws-tcg.com/wordpress/wp-content/uploads/today_card/20220118_tg28.png")</f>
        <v>#NAME?</v>
      </c>
      <c r="E8" s="5" t="s">
        <v>210</v>
      </c>
    </row>
    <row r="9" spans="1:5" ht="137.25" customHeight="1" x14ac:dyDescent="0.2">
      <c r="A9" s="1" t="s">
        <v>282</v>
      </c>
      <c r="B9" s="7" t="e">
        <f ca="1">image("https://ws-tcg.com/wordpress/wp-content/uploads/today_card/20220208_ds11.png")</f>
        <v>#NAME?</v>
      </c>
      <c r="C9" s="9" t="s">
        <v>283</v>
      </c>
      <c r="D9" s="10"/>
      <c r="E9" s="5"/>
    </row>
    <row r="10" spans="1:5" ht="137.25" customHeight="1" x14ac:dyDescent="0.2">
      <c r="A10" s="1" t="s">
        <v>284</v>
      </c>
      <c r="B10" s="2" t="e">
        <f ca="1">image("https://ws-tcg.com/wordpress/wp-content/uploads/today_card/20220201_zq11.png")</f>
        <v>#NAME?</v>
      </c>
      <c r="C10" s="9" t="s">
        <v>285</v>
      </c>
      <c r="D10" s="6" t="e">
        <f ca="1">image("https://ws-tcg.com/wordpress/wp-content/uploads/today_card/20220201_zq27.png")</f>
        <v>#NAME?</v>
      </c>
      <c r="E10" s="5" t="s">
        <v>210</v>
      </c>
    </row>
    <row r="11" spans="1:5" ht="137.25" customHeight="1" x14ac:dyDescent="0.2">
      <c r="A11" s="1" t="s">
        <v>286</v>
      </c>
      <c r="B11" s="7" t="e">
        <f ca="1">image("https://ws-tcg.com/wordpress/wp-content/images/cardlist/p/pjs_s91/pjs_s91_t41.png")</f>
        <v>#NAME?</v>
      </c>
      <c r="C11" s="3" t="s">
        <v>287</v>
      </c>
      <c r="D11" s="4"/>
      <c r="E11" s="5"/>
    </row>
    <row r="12" spans="1:5" ht="137.25" customHeight="1" x14ac:dyDescent="0.2">
      <c r="A12" s="1" t="s">
        <v>288</v>
      </c>
      <c r="B12" s="2" t="e">
        <f ca="1">image("https://ws-tcg.com/wordpress/wp-content/uploads/today_card/20220125_vj06.png")</f>
        <v>#NAME?</v>
      </c>
      <c r="C12" s="3" t="s">
        <v>289</v>
      </c>
      <c r="D12" s="4" t="e">
        <f ca="1">image("https://ws-tcg.com/wordpress/wp-content/uploads/today_card/20220125_vj27.png")</f>
        <v>#NAME?</v>
      </c>
      <c r="E12" s="5" t="s">
        <v>210</v>
      </c>
    </row>
    <row r="13" spans="1:5" ht="137.25" customHeight="1" x14ac:dyDescent="0.2">
      <c r="A13" s="1" t="s">
        <v>290</v>
      </c>
      <c r="B13" s="7" t="e">
        <f ca="1">image("https://ws-tcg.com/wordpress/wp-content/uploads/today_card/20220201_zq12.png")</f>
        <v>#NAME?</v>
      </c>
      <c r="C13" s="3" t="s">
        <v>291</v>
      </c>
      <c r="D13" s="6" t="e">
        <f ca="1">image("https://ws-tcg.com/wordpress/wp-content/uploads/today_card/20220201_zq28.png")</f>
        <v>#NAME?</v>
      </c>
      <c r="E13" s="5" t="s">
        <v>210</v>
      </c>
    </row>
    <row r="14" spans="1:5" ht="137.25" customHeight="1" x14ac:dyDescent="0.2">
      <c r="A14" s="1" t="s">
        <v>292</v>
      </c>
      <c r="B14" s="2" t="e">
        <f ca="1">image("https://i.imgur.com/ay3wzde.png?1")</f>
        <v>#NAME?</v>
      </c>
      <c r="C14" s="9" t="s">
        <v>224</v>
      </c>
      <c r="D14" s="6" t="e">
        <f ca="1">image("https://i.imgur.com/xPMOe3O.png?1")</f>
        <v>#NAME?</v>
      </c>
      <c r="E14" s="5" t="s">
        <v>11</v>
      </c>
    </row>
    <row r="15" spans="1:5" ht="137.25" customHeight="1" x14ac:dyDescent="0.2">
      <c r="A15" s="1" t="s">
        <v>293</v>
      </c>
      <c r="B15" s="7" t="e">
        <f ca="1">image("https://i.imgur.com/fCv0MmO.png?1")</f>
        <v>#NAME?</v>
      </c>
      <c r="C15" s="9" t="s">
        <v>294</v>
      </c>
      <c r="D15" s="6"/>
      <c r="E15" s="5"/>
    </row>
  </sheetData>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E15"/>
  <sheetViews>
    <sheetView workbookViewId="0">
      <selection sqref="A1:XFD1"/>
    </sheetView>
  </sheetViews>
  <sheetFormatPr defaultColWidth="12.5703125" defaultRowHeight="15.75" customHeight="1" x14ac:dyDescent="0.2"/>
  <cols>
    <col min="1" max="1" width="9.7109375" customWidth="1"/>
    <col min="2" max="2" width="16.42578125" customWidth="1"/>
    <col min="3" max="3" width="50.85546875" customWidth="1"/>
    <col min="4" max="4" width="16.42578125" customWidth="1"/>
    <col min="5" max="5" width="9.140625" customWidth="1"/>
  </cols>
  <sheetData>
    <row r="1" spans="1:5" ht="137.25" customHeight="1" x14ac:dyDescent="0.2">
      <c r="A1" s="1" t="s">
        <v>295</v>
      </c>
      <c r="B1" s="2" t="e">
        <f ca="1">image("https://ws-tcg.com/wordpress/wp-content/images/cardlist/p/pjs_s91/pjs_s91_t46.png")</f>
        <v>#NAME?</v>
      </c>
      <c r="C1" s="3" t="s">
        <v>296</v>
      </c>
      <c r="D1" s="4"/>
      <c r="E1" s="5"/>
    </row>
    <row r="2" spans="1:5" ht="137.25" customHeight="1" x14ac:dyDescent="0.2">
      <c r="A2" s="1" t="s">
        <v>297</v>
      </c>
      <c r="B2" s="2" t="e">
        <f ca="1">image("https://ws-tcg.com/wordpress/wp-content/images/cardlist/p/pjs_s91/pjs_s91_t47.png")</f>
        <v>#NAME?</v>
      </c>
      <c r="C2" s="3" t="s">
        <v>298</v>
      </c>
      <c r="D2" s="4"/>
      <c r="E2" s="5"/>
    </row>
    <row r="3" spans="1:5" ht="137.25" customHeight="1" x14ac:dyDescent="0.2">
      <c r="A3" s="1" t="s">
        <v>299</v>
      </c>
      <c r="B3" s="2" t="e">
        <f ca="1">image("https://ws-tcg.com/wordpress/wp-content/uploads/today_card/20220119_sq05.png")</f>
        <v>#NAME?</v>
      </c>
      <c r="C3" s="3" t="s">
        <v>300</v>
      </c>
      <c r="D3" s="6" t="e">
        <f ca="1">image("https://ws-tcg.com/wordpress/wp-content/uploads/today_card/20220119_sq26.png")</f>
        <v>#NAME?</v>
      </c>
      <c r="E3" s="5" t="s">
        <v>210</v>
      </c>
    </row>
    <row r="4" spans="1:5" ht="137.25" customHeight="1" x14ac:dyDescent="0.2">
      <c r="A4" s="1" t="s">
        <v>301</v>
      </c>
      <c r="B4" s="2" t="e">
        <f ca="1">image("https://ws-tcg.com/wordpress/wp-content/uploads/today_card/20220209_nz10.png")</f>
        <v>#NAME?</v>
      </c>
      <c r="C4" s="3" t="s">
        <v>302</v>
      </c>
      <c r="D4" s="4" t="e">
        <f ca="1">image("https://ws-tcg.com/wordpress/wp-content/uploads/today_card/20220209_nz32.png")</f>
        <v>#NAME?</v>
      </c>
      <c r="E4" s="5" t="s">
        <v>210</v>
      </c>
    </row>
    <row r="5" spans="1:5" ht="137.25" customHeight="1" x14ac:dyDescent="0.2">
      <c r="A5" s="1" t="s">
        <v>303</v>
      </c>
      <c r="B5" s="7" t="e">
        <f ca="1">image("https://ws-tcg.com/wordpress/wp-content/images/cardlist/p/pjs_s91/pjs_s91_t50.png")</f>
        <v>#NAME?</v>
      </c>
      <c r="C5" s="9" t="s">
        <v>304</v>
      </c>
      <c r="D5" s="7"/>
      <c r="E5" s="5"/>
    </row>
    <row r="6" spans="1:5" ht="137.25" customHeight="1" x14ac:dyDescent="0.2">
      <c r="A6" s="1" t="s">
        <v>305</v>
      </c>
      <c r="B6" s="7" t="e">
        <f ca="1">image("https://ws-tcg.com/wordpress/wp-content/uploads/today_card/20220119_sq06.png")</f>
        <v>#NAME?</v>
      </c>
      <c r="C6" s="9" t="s">
        <v>306</v>
      </c>
      <c r="D6" s="6" t="e">
        <f ca="1">image("https://ws-tcg.com/wordpress/wp-content/uploads/today_card/20220119_sq27.png")</f>
        <v>#NAME?</v>
      </c>
      <c r="E6" s="5" t="s">
        <v>2</v>
      </c>
    </row>
    <row r="7" spans="1:5" ht="137.25" customHeight="1" x14ac:dyDescent="0.2">
      <c r="A7" s="1" t="s">
        <v>307</v>
      </c>
      <c r="B7" s="2" t="e">
        <f ca="1">image("https://ws-tcg.com/wordpress/wp-content/images/cardlist/p/pjs_s91/pjs_s91_t52.png")</f>
        <v>#NAME?</v>
      </c>
      <c r="C7" s="9" t="s">
        <v>218</v>
      </c>
      <c r="D7" s="4"/>
      <c r="E7" s="5"/>
    </row>
    <row r="8" spans="1:5" ht="137.25" customHeight="1" x14ac:dyDescent="0.2">
      <c r="A8" s="1" t="s">
        <v>308</v>
      </c>
      <c r="B8" s="7" t="e">
        <f ca="1">image("https://ws-tcg.com/wordpress/wp-content/uploads/today_card/20220209_nz11.png")</f>
        <v>#NAME?</v>
      </c>
      <c r="C8" s="9" t="s">
        <v>309</v>
      </c>
      <c r="D8" s="7"/>
      <c r="E8" s="5"/>
    </row>
    <row r="9" spans="1:5" ht="137.25" customHeight="1" x14ac:dyDescent="0.2">
      <c r="A9" s="1" t="s">
        <v>310</v>
      </c>
      <c r="B9" s="7" t="e">
        <f ca="1">image("https://ws-tcg.com/wordpress/wp-content/uploads/today_card/20220126_om05.png")</f>
        <v>#NAME?</v>
      </c>
      <c r="C9" s="9" t="s">
        <v>311</v>
      </c>
      <c r="D9" s="10" t="e">
        <f ca="1">image("https://ws-tcg.com/wordpress/wp-content/uploads/today_card/20220126_om26.png")</f>
        <v>#NAME?</v>
      </c>
      <c r="E9" s="5" t="s">
        <v>210</v>
      </c>
    </row>
    <row r="10" spans="1:5" ht="137.25" customHeight="1" x14ac:dyDescent="0.2">
      <c r="A10" s="1" t="s">
        <v>312</v>
      </c>
      <c r="B10" s="2" t="e">
        <f ca="1">image("https://ws-tcg.com/wordpress/wp-content/images/cardlist/p/pjs_s91/pjs_s91_t55.png")</f>
        <v>#NAME?</v>
      </c>
      <c r="C10" s="3" t="s">
        <v>313</v>
      </c>
      <c r="D10" s="6"/>
      <c r="E10" s="5"/>
    </row>
    <row r="11" spans="1:5" ht="137.25" customHeight="1" x14ac:dyDescent="0.2">
      <c r="A11" s="1" t="s">
        <v>314</v>
      </c>
      <c r="B11" s="7" t="e">
        <f ca="1">image("https://ws-tcg.com/wordpress/wp-content/uploads/today_card/20220126_om06.png")</f>
        <v>#NAME?</v>
      </c>
      <c r="C11" s="3" t="s">
        <v>315</v>
      </c>
      <c r="D11" s="4" t="e">
        <f ca="1">image("https://ws-tcg.com/wordpress/wp-content/uploads/today_card/20220126_om27.png")</f>
        <v>#NAME?</v>
      </c>
      <c r="E11" s="5" t="s">
        <v>210</v>
      </c>
    </row>
    <row r="12" spans="1:5" ht="137.25" customHeight="1" x14ac:dyDescent="0.2">
      <c r="A12" s="1" t="s">
        <v>316</v>
      </c>
      <c r="B12" s="2" t="e">
        <f ca="1">image("https://ws-tcg.com/wordpress/wp-content/uploads/today_card/20220202_fr10.png")</f>
        <v>#NAME?</v>
      </c>
      <c r="C12" s="3" t="s">
        <v>317</v>
      </c>
      <c r="D12" s="2" t="e">
        <f ca="1">image("https://ws-tcg.com/wordpress/wp-content/uploads/today_card/20220202_fr31.png")</f>
        <v>#NAME?</v>
      </c>
      <c r="E12" s="5" t="s">
        <v>210</v>
      </c>
    </row>
    <row r="13" spans="1:5" ht="137.25" customHeight="1" x14ac:dyDescent="0.2">
      <c r="A13" s="1" t="s">
        <v>318</v>
      </c>
      <c r="B13" s="7" t="e">
        <f ca="1">image("https://ws-tcg.com/wordpress/wp-content/uploads/today_card/20220202_fr11.png")</f>
        <v>#NAME?</v>
      </c>
      <c r="C13" s="3" t="s">
        <v>319</v>
      </c>
      <c r="D13" s="4"/>
      <c r="E13" s="5"/>
    </row>
    <row r="14" spans="1:5" ht="137.25" customHeight="1" x14ac:dyDescent="0.2">
      <c r="A14" s="1" t="s">
        <v>320</v>
      </c>
      <c r="B14" s="2" t="e">
        <f ca="1">image("https://i.imgur.com/wDoStbC.png?1")</f>
        <v>#NAME?</v>
      </c>
      <c r="C14" s="9" t="s">
        <v>224</v>
      </c>
      <c r="D14" s="6" t="e">
        <f ca="1">image("https://i.imgur.com/AVPzD3T.png?1")</f>
        <v>#NAME?</v>
      </c>
      <c r="E14" s="5" t="s">
        <v>11</v>
      </c>
    </row>
    <row r="15" spans="1:5" ht="137.25" customHeight="1" x14ac:dyDescent="0.2">
      <c r="A15" s="1" t="s">
        <v>321</v>
      </c>
      <c r="B15" s="7" t="e">
        <f ca="1">image("https://i.imgur.com/kImKRyG.png?1")</f>
        <v>#NAME?</v>
      </c>
      <c r="C15" s="9" t="s">
        <v>322</v>
      </c>
      <c r="D15" s="6"/>
      <c r="E15" s="5"/>
    </row>
  </sheetData>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E15"/>
  <sheetViews>
    <sheetView workbookViewId="0">
      <selection activeCell="B7" sqref="B7"/>
    </sheetView>
  </sheetViews>
  <sheetFormatPr defaultColWidth="12.5703125" defaultRowHeight="15.75" customHeight="1" x14ac:dyDescent="0.2"/>
  <cols>
    <col min="1" max="1" width="9.7109375" customWidth="1"/>
    <col min="2" max="2" width="16.42578125" customWidth="1"/>
    <col min="3" max="3" width="50.85546875" customWidth="1"/>
    <col min="4" max="4" width="16.42578125" customWidth="1"/>
    <col min="5" max="5" width="9.140625" customWidth="1"/>
  </cols>
  <sheetData>
    <row r="1" spans="1:5" ht="137.25" customHeight="1" x14ac:dyDescent="0.2">
      <c r="A1" s="1" t="s">
        <v>323</v>
      </c>
      <c r="B1" s="2" t="e">
        <f ca="1">image("https://ws-tcg.com/wordpress/wp-content/images/cardlist/p/pjs_s91/pjs_s91_t61.png")</f>
        <v>#NAME?</v>
      </c>
      <c r="C1" s="3" t="s">
        <v>324</v>
      </c>
      <c r="D1" s="4"/>
      <c r="E1" s="5"/>
    </row>
    <row r="2" spans="1:5" ht="137.25" customHeight="1" x14ac:dyDescent="0.2">
      <c r="A2" s="1" t="s">
        <v>325</v>
      </c>
      <c r="B2" s="2" t="e">
        <f ca="1">image("https://ws-tcg.com/wordpress/wp-content/images/cardlist/p/pjs_s91/pjs_s91_t62.png")</f>
        <v>#NAME?</v>
      </c>
      <c r="C2" s="3" t="s">
        <v>326</v>
      </c>
      <c r="D2" s="4"/>
      <c r="E2" s="5"/>
    </row>
    <row r="3" spans="1:5" ht="137.25" customHeight="1" x14ac:dyDescent="0.2">
      <c r="A3" s="1" t="s">
        <v>327</v>
      </c>
      <c r="B3" s="2" t="e">
        <f ca="1">image("https://ws-tcg.com/wordpress/wp-content/uploads/today_card/20220120_ss04.png")</f>
        <v>#NAME?</v>
      </c>
      <c r="C3" s="3" t="s">
        <v>328</v>
      </c>
      <c r="D3" s="6" t="e">
        <f ca="1">image("https://ws-tcg.com/wordpress/wp-content/uploads/today_card/20220120_ss25.png")</f>
        <v>#NAME?</v>
      </c>
      <c r="E3" s="5" t="s">
        <v>210</v>
      </c>
    </row>
    <row r="4" spans="1:5" ht="137.25" customHeight="1" x14ac:dyDescent="0.2">
      <c r="A4" s="1" t="s">
        <v>329</v>
      </c>
      <c r="B4" s="2" t="e">
        <f ca="1">image("https://ws-tcg.com/wordpress/wp-content/images/cardlist/p/pjs_s91/pjs_s91_t64.png")</f>
        <v>#NAME?</v>
      </c>
      <c r="C4" s="3" t="s">
        <v>330</v>
      </c>
      <c r="D4" s="4" t="e">
        <f ca="1">image("https://ws-tcg.com/wordpress/wp-content/images/cardlist/p/pjs_s91/pjs_s91_t64ofr.png")</f>
        <v>#NAME?</v>
      </c>
      <c r="E4" s="5" t="s">
        <v>210</v>
      </c>
    </row>
    <row r="5" spans="1:5" ht="137.25" customHeight="1" x14ac:dyDescent="0.2">
      <c r="A5" s="1" t="s">
        <v>331</v>
      </c>
      <c r="B5" s="7" t="e">
        <f ca="1">image("https://ws-tcg.com/wordpress/wp-content/images/cardlist/p/pjs_s91/pjs_s91_t65.png")</f>
        <v>#NAME?</v>
      </c>
      <c r="C5" s="9" t="s">
        <v>332</v>
      </c>
      <c r="D5" s="7"/>
      <c r="E5" s="5"/>
    </row>
    <row r="6" spans="1:5" ht="137.25" customHeight="1" x14ac:dyDescent="0.2">
      <c r="A6" s="1" t="s">
        <v>333</v>
      </c>
      <c r="B6" s="7" t="e">
        <f ca="1">image("https://ws-tcg.com/wordpress/wp-content/uploads/today_card/20220120_ss05.png")</f>
        <v>#NAME?</v>
      </c>
      <c r="C6" s="9" t="s">
        <v>334</v>
      </c>
      <c r="D6" s="6" t="e">
        <f ca="1">image("https://ws-tcg.com/wordpress/wp-content/uploads/today_card/20220120_ss26.png")</f>
        <v>#NAME?</v>
      </c>
      <c r="E6" s="5" t="s">
        <v>2</v>
      </c>
    </row>
    <row r="7" spans="1:5" ht="137.25" customHeight="1" x14ac:dyDescent="0.2">
      <c r="A7" s="1" t="s">
        <v>335</v>
      </c>
      <c r="B7" s="2" t="e">
        <f ca="1">image("https://ws-tcg.com/wordpress/wp-content/uploads/today_card/20220127_qb06.png")</f>
        <v>#NAME?</v>
      </c>
      <c r="C7" s="3" t="s">
        <v>336</v>
      </c>
      <c r="D7" s="4" t="e">
        <f ca="1">image("https://ws-tcg.com/wordpress/wp-content/uploads/today_card/20220127_qb27.png")</f>
        <v>#NAME?</v>
      </c>
      <c r="E7" s="5" t="s">
        <v>210</v>
      </c>
    </row>
    <row r="8" spans="1:5" ht="137.25" customHeight="1" x14ac:dyDescent="0.2">
      <c r="A8" s="1" t="s">
        <v>337</v>
      </c>
      <c r="B8" s="7" t="e">
        <f ca="1">image("https://ws-tcg.com/wordpress/wp-content/images/cardlist/p/pjs_s91/pjs_s91_t68.png")</f>
        <v>#NAME?</v>
      </c>
      <c r="C8" s="9" t="s">
        <v>218</v>
      </c>
      <c r="D8" s="7"/>
      <c r="E8" s="5"/>
    </row>
    <row r="9" spans="1:5" ht="137.25" customHeight="1" x14ac:dyDescent="0.2">
      <c r="A9" s="1" t="s">
        <v>338</v>
      </c>
      <c r="B9" s="7" t="e">
        <f ca="1">image("https://ws-tcg.com/wordpress/wp-content/images/cardlist/p/pjs_s91/pjs_s91_t69.png")</f>
        <v>#NAME?</v>
      </c>
      <c r="C9" s="9" t="s">
        <v>339</v>
      </c>
      <c r="D9" s="10"/>
      <c r="E9" s="5"/>
    </row>
    <row r="10" spans="1:5" ht="137.25" customHeight="1" x14ac:dyDescent="0.2">
      <c r="A10" s="1" t="s">
        <v>340</v>
      </c>
      <c r="B10" s="2" t="e">
        <f ca="1">image("https://ws-tcg.com/wordpress/wp-content/images/cardlist/p/pjs_s91/pjs_s91_t70.png")</f>
        <v>#NAME?</v>
      </c>
      <c r="C10" s="3" t="s">
        <v>341</v>
      </c>
      <c r="D10" s="6"/>
      <c r="E10" s="5"/>
    </row>
    <row r="11" spans="1:5" ht="137.25" customHeight="1" x14ac:dyDescent="0.2">
      <c r="A11" s="1" t="s">
        <v>342</v>
      </c>
      <c r="B11" s="7" t="e">
        <f ca="1">image("https://ws-tcg.com/wordpress/wp-content/uploads/today_card/20220127_qb07.png")</f>
        <v>#NAME?</v>
      </c>
      <c r="C11" s="3" t="s">
        <v>343</v>
      </c>
      <c r="D11" s="7" t="e">
        <f ca="1">image("https://ws-tcg.com/wordpress/wp-content/uploads/today_card/20220127_qb28.png")</f>
        <v>#NAME?</v>
      </c>
      <c r="E11" s="5" t="s">
        <v>210</v>
      </c>
    </row>
    <row r="12" spans="1:5" ht="137.25" customHeight="1" x14ac:dyDescent="0.2">
      <c r="A12" s="1" t="s">
        <v>344</v>
      </c>
      <c r="B12" s="2" t="e">
        <f ca="1">image("https://ws-tcg.com/wordpress/wp-content/uploads/today_card/20220203_en09.png")</f>
        <v>#NAME?</v>
      </c>
      <c r="C12" s="3" t="s">
        <v>345</v>
      </c>
      <c r="D12" s="4" t="e">
        <f ca="1">image("https://ws-tcg.com/wordpress/wp-content/uploads/today_card/20220203_en30.png")</f>
        <v>#NAME?</v>
      </c>
      <c r="E12" s="5" t="s">
        <v>210</v>
      </c>
    </row>
    <row r="13" spans="1:5" ht="137.25" customHeight="1" x14ac:dyDescent="0.2">
      <c r="A13" s="1" t="s">
        <v>346</v>
      </c>
      <c r="B13" s="7" t="e">
        <f ca="1">image("https://ws-tcg.com/wordpress/wp-content/uploads/today_card/20220203_en10.png")</f>
        <v>#NAME?</v>
      </c>
      <c r="C13" s="3" t="s">
        <v>347</v>
      </c>
      <c r="D13" s="4"/>
      <c r="E13" s="5"/>
    </row>
    <row r="14" spans="1:5" ht="137.25" customHeight="1" x14ac:dyDescent="0.2">
      <c r="A14" s="1" t="s">
        <v>348</v>
      </c>
      <c r="B14" s="2" t="e">
        <f ca="1">image("https://i.imgur.com/PvA5fBF.png?1")</f>
        <v>#NAME?</v>
      </c>
      <c r="C14" s="9" t="s">
        <v>224</v>
      </c>
      <c r="D14" s="6" t="e">
        <f ca="1">image("https://i.imgur.com/Nnfjrd6.png?2")</f>
        <v>#NAME?</v>
      </c>
      <c r="E14" s="5" t="s">
        <v>11</v>
      </c>
    </row>
    <row r="15" spans="1:5" ht="137.25" customHeight="1" x14ac:dyDescent="0.2">
      <c r="A15" s="1" t="s">
        <v>349</v>
      </c>
      <c r="B15" s="7" t="e">
        <f ca="1">image("https://i.imgur.com/kTt2MEO.png?1")</f>
        <v>#NAME?</v>
      </c>
      <c r="C15" s="9" t="s">
        <v>350</v>
      </c>
      <c r="D15" s="6"/>
      <c r="E15" s="5"/>
    </row>
  </sheetData>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Booster</vt:lpstr>
      <vt:lpstr>Leoneed TD+</vt:lpstr>
      <vt:lpstr>MORE MORE JUMP！TD+</vt:lpstr>
      <vt:lpstr>Vivid BAD SQUAD TD+</vt:lpstr>
      <vt:lpstr>Wonderlands x Showtime TD+</vt:lpstr>
      <vt:lpstr>25-ji, Nightcord de. 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Carmen</cp:lastModifiedBy>
  <dcterms:modified xsi:type="dcterms:W3CDTF">2022-04-28T19:39:14Z</dcterms:modified>
</cp:coreProperties>
</file>