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huck\Documents\ublox\"/>
    </mc:Choice>
  </mc:AlternateContent>
  <xr:revisionPtr revIDLastSave="0" documentId="13_ncr:1_{506ACDC2-53EE-45EA-9892-6EA9167538E5}" xr6:coauthVersionLast="47" xr6:coauthVersionMax="47" xr10:uidLastSave="{00000000-0000-0000-0000-000000000000}"/>
  <bookViews>
    <workbookView xWindow="28680" yWindow="1920" windowWidth="29040" windowHeight="15840" activeTab="2" xr2:uid="{FF8F90E5-7698-44B3-8E08-F267882275CE}"/>
  </bookViews>
  <sheets>
    <sheet name="How to" sheetId="8" r:id="rId1"/>
    <sheet name="ITRF2014ETRF89" sheetId="17" r:id="rId2"/>
    <sheet name="Validation BKG PBB incl formula" sheetId="19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9" l="1"/>
  <c r="M30" i="19" s="1"/>
  <c r="M26" i="19"/>
  <c r="D26" i="19"/>
  <c r="D25" i="19"/>
  <c r="I24" i="19"/>
  <c r="D24" i="19"/>
  <c r="B17" i="19"/>
  <c r="M15" i="19" s="1"/>
  <c r="B32" i="17"/>
  <c r="M30" i="17" s="1"/>
  <c r="D25" i="17"/>
  <c r="D26" i="17"/>
  <c r="D24" i="17"/>
  <c r="I24" i="17"/>
  <c r="B17" i="17"/>
  <c r="M26" i="17"/>
  <c r="M24" i="19" l="1"/>
  <c r="H24" i="19" s="1"/>
  <c r="M16" i="19"/>
  <c r="H16" i="19" s="1"/>
  <c r="M21" i="19"/>
  <c r="H21" i="19" s="1"/>
  <c r="M20" i="19"/>
  <c r="H20" i="19" s="1"/>
  <c r="M18" i="19"/>
  <c r="H18" i="19" s="1"/>
  <c r="B26" i="19" s="1"/>
  <c r="M22" i="19"/>
  <c r="H22" i="19" s="1"/>
  <c r="M17" i="19"/>
  <c r="H17" i="19" s="1"/>
  <c r="B25" i="19" s="1"/>
  <c r="M31" i="19"/>
  <c r="H31" i="19" s="1"/>
  <c r="M37" i="19"/>
  <c r="H37" i="19" s="1"/>
  <c r="M35" i="19"/>
  <c r="H35" i="19" s="1"/>
  <c r="M33" i="19"/>
  <c r="H33" i="19" s="1"/>
  <c r="M39" i="19"/>
  <c r="H39" i="19" s="1"/>
  <c r="M36" i="19"/>
  <c r="H36" i="19" s="1"/>
  <c r="M32" i="19"/>
  <c r="H32" i="19" s="1"/>
  <c r="M15" i="17"/>
  <c r="M20" i="17" s="1"/>
  <c r="H20" i="17" s="1"/>
  <c r="M39" i="17"/>
  <c r="H39" i="17" s="1"/>
  <c r="M33" i="17"/>
  <c r="H33" i="17" s="1"/>
  <c r="M32" i="17"/>
  <c r="H32" i="17" s="1"/>
  <c r="M36" i="17"/>
  <c r="H36" i="17" s="1"/>
  <c r="M31" i="17"/>
  <c r="H31" i="17" s="1"/>
  <c r="M35" i="17"/>
  <c r="H35" i="17" s="1"/>
  <c r="M37" i="17"/>
  <c r="H37" i="17" s="1"/>
  <c r="B24" i="19" l="1"/>
  <c r="D36" i="19"/>
  <c r="M22" i="17"/>
  <c r="H22" i="17" s="1"/>
  <c r="M18" i="17"/>
  <c r="H18" i="17" s="1"/>
  <c r="M16" i="17"/>
  <c r="H16" i="17" s="1"/>
  <c r="M21" i="17"/>
  <c r="H21" i="17" s="1"/>
  <c r="M17" i="17"/>
  <c r="H17" i="17" s="1"/>
  <c r="M24" i="17"/>
  <c r="H24" i="17" s="1"/>
  <c r="D38" i="19" l="1"/>
  <c r="B36" i="19"/>
  <c r="B42" i="19" s="1"/>
  <c r="D37" i="19"/>
  <c r="B37" i="19"/>
  <c r="B43" i="19" s="1"/>
  <c r="B38" i="19"/>
  <c r="B44" i="19" s="1"/>
  <c r="B25" i="17"/>
  <c r="B26" i="17"/>
  <c r="B24" i="17"/>
  <c r="B38" i="17" l="1"/>
  <c r="B36" i="17"/>
  <c r="D38" i="17"/>
  <c r="D37" i="17"/>
  <c r="B37" i="17"/>
  <c r="D36" i="17"/>
  <c r="B44" i="17" l="1"/>
  <c r="B43" i="17"/>
  <c r="B42" i="17"/>
</calcChain>
</file>

<file path=xl/sharedStrings.xml><?xml version="1.0" encoding="utf-8"?>
<sst xmlns="http://schemas.openxmlformats.org/spreadsheetml/2006/main" count="105" uniqueCount="39">
  <si>
    <t>m</t>
  </si>
  <si>
    <t>Conversion factor milliseconds (mas) to radians</t>
  </si>
  <si>
    <t>Rotation</t>
  </si>
  <si>
    <t>Coordinate XYZ ITRF 2014 current epoch</t>
  </si>
  <si>
    <t>X</t>
  </si>
  <si>
    <t>Y</t>
  </si>
  <si>
    <t>Z</t>
  </si>
  <si>
    <t>epoch</t>
  </si>
  <si>
    <t>enter epoch of measurement (year month)</t>
  </si>
  <si>
    <t>Station velocities</t>
  </si>
  <si>
    <t>Delta Time (years)</t>
  </si>
  <si>
    <t>Tx(t0)</t>
  </si>
  <si>
    <t>Ty(t0)</t>
  </si>
  <si>
    <t>Tz(t0)</t>
  </si>
  <si>
    <t>Scale</t>
  </si>
  <si>
    <t>εx(t0)</t>
  </si>
  <si>
    <t>εy(t0)</t>
  </si>
  <si>
    <t>εz(t0)</t>
  </si>
  <si>
    <t>s(t0)</t>
  </si>
  <si>
    <t>https://itrf.ign.fr/en/solutions/itrf2014</t>
  </si>
  <si>
    <t>Velocity ITRF89</t>
  </si>
  <si>
    <t>Rates</t>
  </si>
  <si>
    <t>Elapsed time ITRF current to 2010 reference epoch</t>
  </si>
  <si>
    <t>Elapsed time ETRF current to 1989 reference epoch</t>
  </si>
  <si>
    <t xml:space="preserve">Coordinate XYZ ITRF89 current epoch </t>
  </si>
  <si>
    <t xml:space="preserve">Coordinate XYZ ETRF89 current epoch </t>
  </si>
  <si>
    <t>Transformation Parameters used ITRF2014-&gt;ITRF89</t>
  </si>
  <si>
    <t xml:space="preserve">ITRF 89 to ETRF89 </t>
  </si>
  <si>
    <t>Velocity ETRF89</t>
  </si>
  <si>
    <t>Coordinate XYZ ETRF89 epoch  1989</t>
  </si>
  <si>
    <t>1) ITRF current -&gt; ITRF89 current</t>
  </si>
  <si>
    <t>2) ITRF89 current -&gt; ETRF89 current -&gt; ETRF89 1989.0</t>
  </si>
  <si>
    <t>3) Control by tool https://www.epncb.oma.be/_productsservices/coord_trans/</t>
  </si>
  <si>
    <t>1)</t>
  </si>
  <si>
    <t>enter epoch of measurement (year / month)</t>
  </si>
  <si>
    <t xml:space="preserve">Enter date of measurement (year &amp; month) coordinates and velocities </t>
  </si>
  <si>
    <t xml:space="preserve">Station velocities: get from </t>
  </si>
  <si>
    <t>2)</t>
  </si>
  <si>
    <t>Find transformed ETRF coordinates at the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</si>
</sst>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00000000"/>
    <numFmt numFmtId="167" formatCode="0.00000000"/>
    <numFmt numFmtId="168" formatCode="0.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1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0" applyNumberFormat="1" applyFill="1"/>
    <xf numFmtId="0" fontId="4" fillId="0" borderId="0" xfId="1" applyAlignment="1">
      <alignment horizontal="left" vertical="center" readingOrder="1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1" fillId="0" borderId="0" xfId="0" applyNumberFormat="1" applyFont="1"/>
    <xf numFmtId="0" fontId="0" fillId="3" borderId="0" xfId="0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1" fillId="4" borderId="1" xfId="0" applyFont="1" applyFill="1" applyBorder="1"/>
    <xf numFmtId="0" fontId="0" fillId="4" borderId="2" xfId="0" applyFill="1" applyBorder="1"/>
    <xf numFmtId="164" fontId="1" fillId="4" borderId="3" xfId="0" applyNumberFormat="1" applyFont="1" applyFill="1" applyBorder="1"/>
    <xf numFmtId="0" fontId="0" fillId="4" borderId="4" xfId="0" applyFill="1" applyBorder="1"/>
    <xf numFmtId="164" fontId="1" fillId="4" borderId="5" xfId="0" applyNumberFormat="1" applyFont="1" applyFill="1" applyBorder="1"/>
    <xf numFmtId="0" fontId="0" fillId="4" borderId="6" xfId="0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7" fontId="0" fillId="0" borderId="7" xfId="0" applyNumberFormat="1" applyBorder="1"/>
    <xf numFmtId="167" fontId="0" fillId="0" borderId="8" xfId="0" applyNumberFormat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212571</xdr:colOff>
      <xdr:row>15</xdr:row>
      <xdr:rowOff>37846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5E2387-916F-4297-A54E-95FBBB8A4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723900"/>
          <a:ext cx="6314286" cy="2028571"/>
        </a:xfrm>
        <a:prstGeom prst="rect">
          <a:avLst/>
        </a:prstGeom>
      </xdr:spPr>
    </xdr:pic>
    <xdr:clientData/>
  </xdr:twoCellAnchor>
  <xdr:twoCellAnchor editAs="oneCell">
    <xdr:from>
      <xdr:col>8</xdr:col>
      <xdr:colOff>5715</xdr:colOff>
      <xdr:row>18</xdr:row>
      <xdr:rowOff>148590</xdr:rowOff>
    </xdr:from>
    <xdr:to>
      <xdr:col>13</xdr:col>
      <xdr:colOff>399620</xdr:colOff>
      <xdr:row>37</xdr:row>
      <xdr:rowOff>75780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38548F-2389-417C-AD5F-DEDDD0344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2515" y="3406140"/>
          <a:ext cx="3441905" cy="3365715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21</xdr:row>
      <xdr:rowOff>9525</xdr:rowOff>
    </xdr:from>
    <xdr:to>
      <xdr:col>7</xdr:col>
      <xdr:colOff>342900</xdr:colOff>
      <xdr:row>27</xdr:row>
      <xdr:rowOff>167640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9DD0B40-77EB-4D2B-B705-168400CD8212}"/>
            </a:ext>
          </a:extLst>
        </xdr:cNvPr>
        <xdr:cNvCxnSpPr/>
      </xdr:nvCxnSpPr>
      <xdr:spPr>
        <a:xfrm>
          <a:off x="2543175" y="3810000"/>
          <a:ext cx="2066925" cy="124396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169545</xdr:colOff>
      <xdr:row>13</xdr:row>
      <xdr:rowOff>167640</xdr:rowOff>
    </xdr:from>
    <xdr:to>
      <xdr:col>27</xdr:col>
      <xdr:colOff>283845</xdr:colOff>
      <xdr:row>24</xdr:row>
      <xdr:rowOff>17293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1571FD-A667-48BB-A370-47BC7E88B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75505" y="2705100"/>
          <a:ext cx="3771900" cy="1840378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1</xdr:row>
      <xdr:rowOff>174519</xdr:rowOff>
    </xdr:from>
    <xdr:to>
      <xdr:col>30</xdr:col>
      <xdr:colOff>92966</xdr:colOff>
      <xdr:row>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C71723-CFBD-4C1B-A74B-17B726289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45665" y="351684"/>
          <a:ext cx="7939661" cy="1448541"/>
        </a:xfrm>
        <a:prstGeom prst="rect">
          <a:avLst/>
        </a:prstGeom>
      </xdr:spPr>
    </xdr:pic>
    <xdr:clientData/>
  </xdr:twoCellAnchor>
  <xdr:twoCellAnchor>
    <xdr:from>
      <xdr:col>8</xdr:col>
      <xdr:colOff>323850</xdr:colOff>
      <xdr:row>4</xdr:row>
      <xdr:rowOff>15240</xdr:rowOff>
    </xdr:from>
    <xdr:to>
      <xdr:col>20</xdr:col>
      <xdr:colOff>544830</xdr:colOff>
      <xdr:row>15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8D6EDD0-611D-4C13-BBC3-7BB243BF9929}"/>
            </a:ext>
          </a:extLst>
        </xdr:cNvPr>
        <xdr:cNvCxnSpPr/>
      </xdr:nvCxnSpPr>
      <xdr:spPr>
        <a:xfrm flipH="1">
          <a:off x="7825740" y="752475"/>
          <a:ext cx="9315450" cy="21431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361950</xdr:colOff>
      <xdr:row>2</xdr:row>
      <xdr:rowOff>1905</xdr:rowOff>
    </xdr:from>
    <xdr:to>
      <xdr:col>14</xdr:col>
      <xdr:colOff>511543</xdr:colOff>
      <xdr:row>4</xdr:row>
      <xdr:rowOff>131382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03DD07-98CA-46B4-A2FA-D81B1658B3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4590" y="363855"/>
          <a:ext cx="7234288" cy="504762"/>
        </a:xfrm>
        <a:prstGeom prst="rect">
          <a:avLst/>
        </a:prstGeom>
      </xdr:spPr>
    </xdr:pic>
    <xdr:clientData/>
  </xdr:twoCellAnchor>
  <xdr:twoCellAnchor editAs="oneCell">
    <xdr:from>
      <xdr:col>14</xdr:col>
      <xdr:colOff>160020</xdr:colOff>
      <xdr:row>28</xdr:row>
      <xdr:rowOff>123825</xdr:rowOff>
    </xdr:from>
    <xdr:to>
      <xdr:col>24</xdr:col>
      <xdr:colOff>511644</xdr:colOff>
      <xdr:row>51</xdr:row>
      <xdr:rowOff>56629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BC68F0A-FD14-4D93-B36D-A4D91EAD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25450" y="5535930"/>
          <a:ext cx="6420954" cy="4097134"/>
        </a:xfrm>
        <a:prstGeom prst="rect">
          <a:avLst/>
        </a:prstGeom>
      </xdr:spPr>
    </xdr:pic>
    <xdr:clientData/>
  </xdr:twoCellAnchor>
  <xdr:twoCellAnchor>
    <xdr:from>
      <xdr:col>12</xdr:col>
      <xdr:colOff>304800</xdr:colOff>
      <xdr:row>5</xdr:row>
      <xdr:rowOff>171450</xdr:rowOff>
    </xdr:from>
    <xdr:to>
      <xdr:col>22</xdr:col>
      <xdr:colOff>167640</xdr:colOff>
      <xdr:row>21</xdr:row>
      <xdr:rowOff>49530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2C630BB-95A4-4F64-9AA9-DC34EB0C181D}"/>
            </a:ext>
          </a:extLst>
        </xdr:cNvPr>
        <xdr:cNvCxnSpPr/>
      </xdr:nvCxnSpPr>
      <xdr:spPr>
        <a:xfrm flipH="1">
          <a:off x="11620500" y="1091565"/>
          <a:ext cx="6362700" cy="2943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15240</xdr:colOff>
      <xdr:row>43</xdr:row>
      <xdr:rowOff>38100</xdr:rowOff>
    </xdr:from>
    <xdr:to>
      <xdr:col>12</xdr:col>
      <xdr:colOff>515517</xdr:colOff>
      <xdr:row>53</xdr:row>
      <xdr:rowOff>20731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CC69728-0831-45B5-B670-ACD575BB3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0" y="8162925"/>
          <a:ext cx="5921907" cy="1788571"/>
        </a:xfrm>
        <a:prstGeom prst="rect">
          <a:avLst/>
        </a:prstGeom>
      </xdr:spPr>
    </xdr:pic>
    <xdr:clientData/>
  </xdr:twoCellAnchor>
  <xdr:twoCellAnchor editAs="oneCell">
    <xdr:from>
      <xdr:col>14</xdr:col>
      <xdr:colOff>11430</xdr:colOff>
      <xdr:row>14</xdr:row>
      <xdr:rowOff>1905</xdr:rowOff>
    </xdr:from>
    <xdr:to>
      <xdr:col>21</xdr:col>
      <xdr:colOff>18517</xdr:colOff>
      <xdr:row>22</xdr:row>
      <xdr:rowOff>3629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908FE8E-5DE6-45C7-9F7A-1B29007FA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78765" y="2716530"/>
          <a:ext cx="4245712" cy="1449524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57</xdr:row>
      <xdr:rowOff>55245</xdr:rowOff>
    </xdr:from>
    <xdr:to>
      <xdr:col>11</xdr:col>
      <xdr:colOff>817757</xdr:colOff>
      <xdr:row>67</xdr:row>
      <xdr:rowOff>77880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563202D-4317-4470-BBD4-D6959D8F1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" y="10908030"/>
          <a:ext cx="11108567" cy="1828575"/>
        </a:xfrm>
        <a:prstGeom prst="rect">
          <a:avLst/>
        </a:prstGeom>
      </xdr:spPr>
    </xdr:pic>
    <xdr:clientData/>
  </xdr:twoCellAnchor>
  <xdr:twoCellAnchor>
    <xdr:from>
      <xdr:col>12</xdr:col>
      <xdr:colOff>220980</xdr:colOff>
      <xdr:row>40</xdr:row>
      <xdr:rowOff>123825</xdr:rowOff>
    </xdr:from>
    <xdr:to>
      <xdr:col>19</xdr:col>
      <xdr:colOff>386715</xdr:colOff>
      <xdr:row>49</xdr:row>
      <xdr:rowOff>66675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A113A59-FDF4-426E-9B33-1972179910FF}"/>
            </a:ext>
          </a:extLst>
        </xdr:cNvPr>
        <xdr:cNvCxnSpPr/>
      </xdr:nvCxnSpPr>
      <xdr:spPr>
        <a:xfrm flipH="1" flipV="1">
          <a:off x="11534775" y="7707630"/>
          <a:ext cx="4836795" cy="156781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63</xdr:row>
      <xdr:rowOff>171450</xdr:rowOff>
    </xdr:from>
    <xdr:to>
      <xdr:col>3</xdr:col>
      <xdr:colOff>914400</xdr:colOff>
      <xdr:row>64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C8D915-C896-468B-9D61-E5A4D69FFB84}"/>
            </a:ext>
          </a:extLst>
        </xdr:cNvPr>
        <xdr:cNvSpPr/>
      </xdr:nvSpPr>
      <xdr:spPr>
        <a:xfrm>
          <a:off x="1828800" y="12102465"/>
          <a:ext cx="2476500" cy="1657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DE" sz="1100"/>
        </a:p>
      </xdr:txBody>
    </xdr:sp>
    <xdr:clientData/>
  </xdr:twoCellAnchor>
  <xdr:twoCellAnchor>
    <xdr:from>
      <xdr:col>1</xdr:col>
      <xdr:colOff>586740</xdr:colOff>
      <xdr:row>45</xdr:row>
      <xdr:rowOff>87630</xdr:rowOff>
    </xdr:from>
    <xdr:to>
      <xdr:col>3</xdr:col>
      <xdr:colOff>133350</xdr:colOff>
      <xdr:row>60</xdr:row>
      <xdr:rowOff>142875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B77F59-8F3B-4E43-9D22-495BF3F59D95}"/>
            </a:ext>
          </a:extLst>
        </xdr:cNvPr>
        <xdr:cNvCxnSpPr/>
      </xdr:nvCxnSpPr>
      <xdr:spPr>
        <a:xfrm flipH="1" flipV="1">
          <a:off x="1847850" y="8578215"/>
          <a:ext cx="1672590" cy="295465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trf.ign.fr/en/solutions/itrf20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23CC-D690-46D6-A57E-007C790450E5}">
  <dimension ref="B3:F20"/>
  <sheetViews>
    <sheetView workbookViewId="0">
      <selection activeCell="S25" sqref="S25"/>
    </sheetView>
  </sheetViews>
  <sheetFormatPr defaultRowHeight="14.4" x14ac:dyDescent="0.3"/>
  <sheetData>
    <row r="3" spans="2:3" x14ac:dyDescent="0.3">
      <c r="B3" t="s">
        <v>33</v>
      </c>
      <c r="C3" t="s">
        <v>35</v>
      </c>
    </row>
    <row r="17" spans="2:6" x14ac:dyDescent="0.3">
      <c r="C17" t="s">
        <v>36</v>
      </c>
      <c r="F17" s="10" t="s">
        <v>19</v>
      </c>
    </row>
    <row r="20" spans="2:6" x14ac:dyDescent="0.3">
      <c r="B20" t="s">
        <v>37</v>
      </c>
      <c r="C20" t="s">
        <v>38</v>
      </c>
    </row>
  </sheetData>
  <hyperlinks>
    <hyperlink ref="F17" r:id="rId1" xr:uid="{5E05EBC2-97C5-4934-A06D-737392E3A77D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99D6-7025-4F89-A691-489997FAA68B}">
  <dimension ref="A2:V53"/>
  <sheetViews>
    <sheetView topLeftCell="A13" workbookViewId="0">
      <selection activeCell="E43" sqref="E43"/>
    </sheetView>
  </sheetViews>
  <sheetFormatPr defaultRowHeight="14.4" x14ac:dyDescent="0.3"/>
  <cols>
    <col min="1" max="1" width="18.33203125" customWidth="1"/>
    <col min="2" max="2" width="14.6640625" customWidth="1"/>
    <col min="3" max="3" width="16.44140625" customWidth="1"/>
    <col min="4" max="4" width="18.6640625" customWidth="1"/>
    <col min="8" max="8" width="14.77734375" customWidth="1"/>
    <col min="9" max="9" width="18.44140625" customWidth="1"/>
    <col min="11" max="11" width="13.5546875" customWidth="1"/>
    <col min="12" max="12" width="14.5546875" bestFit="1" customWidth="1"/>
    <col min="13" max="13" width="15.109375" customWidth="1"/>
    <col min="18" max="18" width="8.44140625" bestFit="1" customWidth="1"/>
  </cols>
  <sheetData>
    <row r="2" spans="1:22" x14ac:dyDescent="0.3">
      <c r="B2" s="1" t="s">
        <v>3</v>
      </c>
    </row>
    <row r="3" spans="1:22" x14ac:dyDescent="0.3">
      <c r="A3" t="s">
        <v>7</v>
      </c>
      <c r="B3" s="8">
        <v>2022</v>
      </c>
      <c r="C3" s="8">
        <v>4</v>
      </c>
      <c r="D3" t="s">
        <v>34</v>
      </c>
    </row>
    <row r="4" spans="1:22" ht="15" x14ac:dyDescent="0.3">
      <c r="A4" t="s">
        <v>4</v>
      </c>
      <c r="B4" s="7">
        <v>3844059.6740000001</v>
      </c>
      <c r="M4" s="2"/>
    </row>
    <row r="5" spans="1:22" ht="15" x14ac:dyDescent="0.3">
      <c r="A5" t="s">
        <v>5</v>
      </c>
      <c r="B5" s="7">
        <v>709661.60400000005</v>
      </c>
      <c r="M5" s="2"/>
    </row>
    <row r="6" spans="1:22" x14ac:dyDescent="0.3">
      <c r="A6" t="s">
        <v>6</v>
      </c>
      <c r="B6" s="7">
        <v>5023129.7189999996</v>
      </c>
    </row>
    <row r="8" spans="1:22" x14ac:dyDescent="0.3">
      <c r="B8" s="1" t="s">
        <v>9</v>
      </c>
    </row>
    <row r="9" spans="1:22" x14ac:dyDescent="0.3">
      <c r="A9" t="s">
        <v>4</v>
      </c>
      <c r="B9" s="9">
        <v>-1.54E-2</v>
      </c>
    </row>
    <row r="10" spans="1:22" x14ac:dyDescent="0.3">
      <c r="A10" t="s">
        <v>5</v>
      </c>
      <c r="B10" s="8">
        <v>1.6299999999999999E-2</v>
      </c>
    </row>
    <row r="11" spans="1:22" x14ac:dyDescent="0.3">
      <c r="A11" t="s">
        <v>6</v>
      </c>
      <c r="B11" s="8">
        <v>9.7000000000000003E-3</v>
      </c>
    </row>
    <row r="13" spans="1:22" ht="27" customHeight="1" x14ac:dyDescent="0.3">
      <c r="A13" s="16" t="s">
        <v>30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5" spans="1:22" x14ac:dyDescent="0.3">
      <c r="B15" s="1" t="s">
        <v>22</v>
      </c>
      <c r="G15" s="1" t="s">
        <v>26</v>
      </c>
      <c r="L15" s="1" t="s">
        <v>21</v>
      </c>
      <c r="M15">
        <f>B17</f>
        <v>12.333333333333258</v>
      </c>
    </row>
    <row r="16" spans="1:22" x14ac:dyDescent="0.3">
      <c r="B16">
        <v>2010</v>
      </c>
      <c r="C16">
        <v>0</v>
      </c>
      <c r="G16" t="s">
        <v>11</v>
      </c>
      <c r="H16" s="4">
        <f>I16+M16</f>
        <v>3.1633333333333326E-2</v>
      </c>
      <c r="I16" s="4">
        <v>3.04E-2</v>
      </c>
      <c r="L16">
        <v>1E-4</v>
      </c>
      <c r="M16">
        <f>L16*M15</f>
        <v>1.2333333333333259E-3</v>
      </c>
      <c r="O16" s="4"/>
    </row>
    <row r="17" spans="1:22" x14ac:dyDescent="0.3">
      <c r="A17" t="s">
        <v>10</v>
      </c>
      <c r="B17">
        <f>(C3-C16)/12+B3-B16</f>
        <v>12.333333333333258</v>
      </c>
      <c r="G17" t="s">
        <v>12</v>
      </c>
      <c r="H17" s="4">
        <f>I17+M17</f>
        <v>2.9333333333333367E-2</v>
      </c>
      <c r="I17">
        <v>3.5499999999999997E-2</v>
      </c>
      <c r="L17">
        <v>-5.0000000000000001E-4</v>
      </c>
      <c r="M17">
        <f>L17*M15</f>
        <v>-6.1666666666666285E-3</v>
      </c>
    </row>
    <row r="18" spans="1:22" x14ac:dyDescent="0.3">
      <c r="B18" s="3"/>
      <c r="G18" t="s">
        <v>13</v>
      </c>
      <c r="H18" s="4">
        <f>I18+M18</f>
        <v>-0.17149999999999976</v>
      </c>
      <c r="I18">
        <v>-0.1308</v>
      </c>
      <c r="L18">
        <v>-3.3E-3</v>
      </c>
      <c r="M18">
        <f>L18*M15</f>
        <v>-4.069999999999975E-2</v>
      </c>
    </row>
    <row r="19" spans="1:22" x14ac:dyDescent="0.3">
      <c r="B19" s="3"/>
      <c r="G19" t="s">
        <v>2</v>
      </c>
    </row>
    <row r="20" spans="1:22" x14ac:dyDescent="0.3">
      <c r="B20" s="3"/>
      <c r="G20" s="5" t="s">
        <v>15</v>
      </c>
      <c r="H20" s="4">
        <f>I20+M20</f>
        <v>0</v>
      </c>
      <c r="I20">
        <v>0</v>
      </c>
      <c r="L20">
        <v>0</v>
      </c>
      <c r="M20">
        <f>L20*M15</f>
        <v>0</v>
      </c>
    </row>
    <row r="21" spans="1:22" x14ac:dyDescent="0.3">
      <c r="G21" s="5" t="s">
        <v>16</v>
      </c>
      <c r="H21" s="4">
        <f>I21+M21</f>
        <v>0</v>
      </c>
      <c r="I21">
        <v>0</v>
      </c>
      <c r="L21">
        <v>0</v>
      </c>
      <c r="M21">
        <f>L21*M15</f>
        <v>0</v>
      </c>
    </row>
    <row r="22" spans="1:22" x14ac:dyDescent="0.3">
      <c r="G22" s="5" t="s">
        <v>17</v>
      </c>
      <c r="H22" s="4">
        <f>I22+M22</f>
        <v>0.50666666666666516</v>
      </c>
      <c r="I22">
        <v>0.26</v>
      </c>
      <c r="L22">
        <v>0.02</v>
      </c>
      <c r="M22">
        <f>L22*M15</f>
        <v>0.24666666666666515</v>
      </c>
    </row>
    <row r="23" spans="1:22" x14ac:dyDescent="0.3">
      <c r="B23" s="1" t="s">
        <v>24</v>
      </c>
      <c r="D23" s="1" t="s">
        <v>20</v>
      </c>
      <c r="G23" t="s">
        <v>14</v>
      </c>
    </row>
    <row r="24" spans="1:22" x14ac:dyDescent="0.3">
      <c r="A24" t="s">
        <v>4</v>
      </c>
      <c r="B24" s="24">
        <f>B4+H16+H24*B4+(-H22*H26*B5+H21*H26*B6)</f>
        <v>3844059.7410621853</v>
      </c>
      <c r="D24" s="27">
        <f>B9+L16+L24*B4+(-L22*B5*L26+L21*B6*L26)</f>
        <v>-1.4907523570019923E-2</v>
      </c>
      <c r="G24" t="s">
        <v>18</v>
      </c>
      <c r="H24" s="11">
        <f>I24+M24</f>
        <v>9.66999999999999E-9</v>
      </c>
      <c r="I24" s="11">
        <f>0.00000000819</f>
        <v>8.1899999999999992E-9</v>
      </c>
      <c r="L24" s="11">
        <v>1.2E-10</v>
      </c>
      <c r="M24" s="11">
        <f>L24*M15</f>
        <v>1.479999999999991E-9</v>
      </c>
      <c r="Q24" s="6"/>
    </row>
    <row r="25" spans="1:22" x14ac:dyDescent="0.3">
      <c r="A25" t="s">
        <v>5</v>
      </c>
      <c r="B25" s="25">
        <f>B5+H17+H24*B5+(H22*B4*H26-H20*B6*H26)</f>
        <v>709661.64963826828</v>
      </c>
      <c r="D25" s="28">
        <f>B10+L17+L24*B5+(L22*B4*L26-L20*B6*H26)</f>
        <v>1.6257889936587118E-2</v>
      </c>
      <c r="G25" t="s">
        <v>1</v>
      </c>
      <c r="L25" s="11"/>
      <c r="M25" s="11"/>
    </row>
    <row r="26" spans="1:22" x14ac:dyDescent="0.3">
      <c r="A26" t="s">
        <v>6</v>
      </c>
      <c r="B26" s="26">
        <f>B6+H18+H24*B6+(-H21*H26*B4+H20*B5*H26)</f>
        <v>5023129.5960736638</v>
      </c>
      <c r="D26" s="29">
        <f>B11+L18+L24*B6+(-L21*L26*B4+L20*L26*B5)</f>
        <v>7.0027755662800005E-3</v>
      </c>
      <c r="G26" t="s">
        <v>0</v>
      </c>
      <c r="H26">
        <v>4.8481368100000002E-9</v>
      </c>
      <c r="I26" s="13">
        <v>4.8481368100000002E-9</v>
      </c>
      <c r="L26" s="11">
        <v>4.8481368100000002E-9</v>
      </c>
      <c r="M26" s="11">
        <f>L26</f>
        <v>4.8481368100000002E-9</v>
      </c>
    </row>
    <row r="28" spans="1:22" ht="27" customHeight="1" x14ac:dyDescent="0.3">
      <c r="A28" s="16" t="s">
        <v>31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3">
      <c r="B29" s="1"/>
    </row>
    <row r="30" spans="1:22" x14ac:dyDescent="0.3">
      <c r="B30" s="1" t="s">
        <v>23</v>
      </c>
      <c r="D30" s="3"/>
      <c r="G30" s="1" t="s">
        <v>27</v>
      </c>
      <c r="L30" s="1" t="s">
        <v>21</v>
      </c>
      <c r="M30">
        <f>B32</f>
        <v>33.333333333333258</v>
      </c>
    </row>
    <row r="31" spans="1:22" x14ac:dyDescent="0.3">
      <c r="B31">
        <v>1989</v>
      </c>
      <c r="C31">
        <v>0</v>
      </c>
      <c r="D31" s="3"/>
      <c r="G31" t="s">
        <v>11</v>
      </c>
      <c r="H31">
        <f>M31+I31</f>
        <v>0</v>
      </c>
      <c r="I31">
        <v>0</v>
      </c>
      <c r="L31">
        <v>0</v>
      </c>
      <c r="M31">
        <f>L31*M30</f>
        <v>0</v>
      </c>
    </row>
    <row r="32" spans="1:22" x14ac:dyDescent="0.3">
      <c r="B32">
        <f>(C3-C31)/12+B3-B31</f>
        <v>33.333333333333258</v>
      </c>
      <c r="G32" t="s">
        <v>12</v>
      </c>
      <c r="H32">
        <f>M32+I32</f>
        <v>0</v>
      </c>
      <c r="I32">
        <v>0</v>
      </c>
      <c r="L32">
        <v>0</v>
      </c>
      <c r="M32">
        <f>L32*M30</f>
        <v>0</v>
      </c>
    </row>
    <row r="33" spans="2:13" x14ac:dyDescent="0.3">
      <c r="G33" t="s">
        <v>13</v>
      </c>
      <c r="H33">
        <f>M33+I33</f>
        <v>0</v>
      </c>
      <c r="I33">
        <v>0</v>
      </c>
      <c r="L33">
        <v>0</v>
      </c>
      <c r="M33">
        <f>L33*M30</f>
        <v>0</v>
      </c>
    </row>
    <row r="34" spans="2:13" x14ac:dyDescent="0.3">
      <c r="G34" t="s">
        <v>2</v>
      </c>
    </row>
    <row r="35" spans="2:13" x14ac:dyDescent="0.3">
      <c r="B35" s="1" t="s">
        <v>25</v>
      </c>
      <c r="D35" s="1" t="s">
        <v>28</v>
      </c>
      <c r="G35" s="5" t="s">
        <v>15</v>
      </c>
      <c r="H35">
        <f>M35+I35</f>
        <v>3.6666666666666585</v>
      </c>
      <c r="I35">
        <v>0</v>
      </c>
      <c r="L35">
        <v>0.11</v>
      </c>
      <c r="M35">
        <f>L35*M30</f>
        <v>3.6666666666666585</v>
      </c>
    </row>
    <row r="36" spans="2:13" x14ac:dyDescent="0.3">
      <c r="B36" s="24">
        <f>B24+I31+(-M37*H41*B25+M36*H41*B26)</f>
        <v>3844060.2851917925</v>
      </c>
      <c r="D36" s="27">
        <f>D24+(-L37*H41*B25+L36*H41*B26)</f>
        <v>1.4163646468136129E-3</v>
      </c>
      <c r="G36" s="5" t="s">
        <v>16</v>
      </c>
      <c r="H36">
        <f>M36+I36</f>
        <v>18.999999999999954</v>
      </c>
      <c r="I36">
        <v>0</v>
      </c>
      <c r="L36">
        <v>0.56999999999999995</v>
      </c>
      <c r="M36">
        <f>L36*M30</f>
        <v>18.999999999999954</v>
      </c>
    </row>
    <row r="37" spans="2:13" x14ac:dyDescent="0.3">
      <c r="B37" s="25">
        <f>B25+I32+(M37*B24*H41-M35*H41*B26)</f>
        <v>709661.11928011186</v>
      </c>
      <c r="D37" s="28">
        <f>D25+(L37*B24*H41-L35*B26*H41)</f>
        <v>3.4714524537066832E-4</v>
      </c>
      <c r="G37" s="5" t="s">
        <v>17</v>
      </c>
      <c r="H37">
        <f>M37+I37</f>
        <v>-23.666666666666611</v>
      </c>
      <c r="I37">
        <v>0</v>
      </c>
      <c r="L37">
        <v>-0.71</v>
      </c>
      <c r="M37">
        <f>L37*M30</f>
        <v>-23.666666666666611</v>
      </c>
    </row>
    <row r="38" spans="2:13" x14ac:dyDescent="0.3">
      <c r="B38" s="26">
        <f>B26+I33+(-H36*H41*B24+H35*H41*B25)</f>
        <v>5023129.2545949426</v>
      </c>
      <c r="D38" s="29">
        <f>D26+(-L36*B24*H41+L35*B25*H41)</f>
        <v>-3.241586081806881E-3</v>
      </c>
      <c r="G38" t="s">
        <v>14</v>
      </c>
    </row>
    <row r="39" spans="2:13" x14ac:dyDescent="0.3">
      <c r="G39" t="s">
        <v>18</v>
      </c>
      <c r="H39">
        <f>M39+I39</f>
        <v>0</v>
      </c>
      <c r="I39">
        <v>0</v>
      </c>
      <c r="L39">
        <v>0</v>
      </c>
      <c r="M39">
        <f>L39*M30</f>
        <v>0</v>
      </c>
    </row>
    <row r="40" spans="2:13" ht="15" thickBot="1" x14ac:dyDescent="0.35">
      <c r="G40" t="s">
        <v>1</v>
      </c>
    </row>
    <row r="41" spans="2:13" x14ac:dyDescent="0.3">
      <c r="B41" s="18" t="s">
        <v>29</v>
      </c>
      <c r="C41" s="19"/>
      <c r="G41" t="s">
        <v>0</v>
      </c>
      <c r="H41">
        <v>4.8481368100000002E-9</v>
      </c>
    </row>
    <row r="42" spans="2:13" x14ac:dyDescent="0.3">
      <c r="B42" s="20">
        <f>B36-D36*B32</f>
        <v>3844060.2379796375</v>
      </c>
      <c r="C42" s="21"/>
    </row>
    <row r="43" spans="2:13" x14ac:dyDescent="0.3">
      <c r="B43" s="20">
        <f>B37-D37*B32</f>
        <v>709661.10770860373</v>
      </c>
      <c r="C43" s="21"/>
      <c r="D43" s="3"/>
    </row>
    <row r="44" spans="2:13" ht="15" thickBot="1" x14ac:dyDescent="0.35">
      <c r="B44" s="22">
        <f>B38-D38*B32</f>
        <v>5023129.3626478119</v>
      </c>
      <c r="C44" s="23"/>
      <c r="D44" s="3"/>
    </row>
    <row r="45" spans="2:13" x14ac:dyDescent="0.3">
      <c r="D45" s="3"/>
    </row>
    <row r="48" spans="2:13" x14ac:dyDescent="0.3">
      <c r="J48" s="1"/>
    </row>
    <row r="49" spans="2:2" x14ac:dyDescent="0.3">
      <c r="B49" s="1"/>
    </row>
    <row r="51" spans="2:2" x14ac:dyDescent="0.3">
      <c r="B51" s="3"/>
    </row>
    <row r="52" spans="2:2" x14ac:dyDescent="0.3">
      <c r="B52" s="3"/>
    </row>
    <row r="53" spans="2:2" x14ac:dyDescent="0.3">
      <c r="B53" s="3"/>
    </row>
  </sheetData>
  <mergeCells count="2">
    <mergeCell ref="A28:V28"/>
    <mergeCell ref="A13:V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FB7D-BA6B-42E6-ABDC-3C091B1F0F9D}">
  <dimension ref="A2:V56"/>
  <sheetViews>
    <sheetView tabSelected="1" workbookViewId="0">
      <selection activeCell="F9" sqref="F9"/>
    </sheetView>
  </sheetViews>
  <sheetFormatPr defaultRowHeight="14.4" x14ac:dyDescent="0.3"/>
  <cols>
    <col min="1" max="1" width="18.33203125" customWidth="1"/>
    <col min="2" max="2" width="14.6640625" customWidth="1"/>
    <col min="3" max="3" width="16.44140625" customWidth="1"/>
    <col min="4" max="4" width="18.6640625" customWidth="1"/>
    <col min="8" max="8" width="14.77734375" customWidth="1"/>
    <col min="9" max="9" width="18.44140625" customWidth="1"/>
    <col min="11" max="11" width="13.5546875" customWidth="1"/>
    <col min="12" max="12" width="14.5546875" bestFit="1" customWidth="1"/>
    <col min="13" max="13" width="15.109375" customWidth="1"/>
    <col min="18" max="18" width="8.44140625" bestFit="1" customWidth="1"/>
  </cols>
  <sheetData>
    <row r="2" spans="1:22" x14ac:dyDescent="0.3">
      <c r="B2" s="1" t="s">
        <v>3</v>
      </c>
    </row>
    <row r="3" spans="1:22" x14ac:dyDescent="0.3">
      <c r="A3" t="s">
        <v>7</v>
      </c>
      <c r="B3" s="8">
        <v>2022</v>
      </c>
      <c r="C3" s="8">
        <v>4</v>
      </c>
      <c r="D3" t="s">
        <v>8</v>
      </c>
    </row>
    <row r="4" spans="1:22" ht="15" x14ac:dyDescent="0.3">
      <c r="A4" t="s">
        <v>4</v>
      </c>
      <c r="B4" s="7">
        <v>3844059.6740000001</v>
      </c>
      <c r="M4" s="2"/>
    </row>
    <row r="5" spans="1:22" ht="15" x14ac:dyDescent="0.3">
      <c r="A5" t="s">
        <v>5</v>
      </c>
      <c r="B5" s="7">
        <v>709661.60400000005</v>
      </c>
      <c r="M5" s="2"/>
    </row>
    <row r="6" spans="1:22" x14ac:dyDescent="0.3">
      <c r="A6" t="s">
        <v>6</v>
      </c>
      <c r="B6" s="7">
        <v>5023129.7189999996</v>
      </c>
    </row>
    <row r="8" spans="1:22" x14ac:dyDescent="0.3">
      <c r="B8" s="1" t="s">
        <v>9</v>
      </c>
    </row>
    <row r="9" spans="1:22" x14ac:dyDescent="0.3">
      <c r="A9" t="s">
        <v>4</v>
      </c>
      <c r="B9" s="9">
        <v>-1.54E-2</v>
      </c>
    </row>
    <row r="10" spans="1:22" x14ac:dyDescent="0.3">
      <c r="A10" t="s">
        <v>5</v>
      </c>
      <c r="B10" s="8">
        <v>1.6299999999999999E-2</v>
      </c>
    </row>
    <row r="11" spans="1:22" x14ac:dyDescent="0.3">
      <c r="A11" t="s">
        <v>6</v>
      </c>
      <c r="B11" s="8">
        <v>9.7000000000000003E-3</v>
      </c>
    </row>
    <row r="13" spans="1:22" ht="27" customHeight="1" x14ac:dyDescent="0.3">
      <c r="A13" s="16" t="s">
        <v>30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5" spans="1:22" x14ac:dyDescent="0.3">
      <c r="B15" s="1" t="s">
        <v>22</v>
      </c>
      <c r="G15" s="1" t="s">
        <v>26</v>
      </c>
      <c r="L15" s="1" t="s">
        <v>21</v>
      </c>
      <c r="M15">
        <f>B17</f>
        <v>12.333333333333258</v>
      </c>
    </row>
    <row r="16" spans="1:22" x14ac:dyDescent="0.3">
      <c r="B16">
        <v>2010</v>
      </c>
      <c r="C16">
        <v>0</v>
      </c>
      <c r="G16" t="s">
        <v>11</v>
      </c>
      <c r="H16" s="4">
        <f>I16+M16</f>
        <v>3.1633333333333326E-2</v>
      </c>
      <c r="I16" s="4">
        <v>3.04E-2</v>
      </c>
      <c r="L16">
        <v>1E-4</v>
      </c>
      <c r="M16">
        <f>L16*M15</f>
        <v>1.2333333333333259E-3</v>
      </c>
      <c r="O16" s="4"/>
    </row>
    <row r="17" spans="1:22" x14ac:dyDescent="0.3">
      <c r="A17" t="s">
        <v>10</v>
      </c>
      <c r="B17">
        <f>(C3-C16)/12+B3-B16</f>
        <v>12.333333333333258</v>
      </c>
      <c r="G17" t="s">
        <v>12</v>
      </c>
      <c r="H17" s="4">
        <f>I17+M17</f>
        <v>2.9333333333333367E-2</v>
      </c>
      <c r="I17">
        <v>3.5499999999999997E-2</v>
      </c>
      <c r="L17">
        <v>-5.0000000000000001E-4</v>
      </c>
      <c r="M17">
        <f>L17*M15</f>
        <v>-6.1666666666666285E-3</v>
      </c>
    </row>
    <row r="18" spans="1:22" x14ac:dyDescent="0.3">
      <c r="B18" s="3"/>
      <c r="G18" t="s">
        <v>13</v>
      </c>
      <c r="H18" s="4">
        <f>I18+M18</f>
        <v>-0.17149999999999976</v>
      </c>
      <c r="I18">
        <v>-0.1308</v>
      </c>
      <c r="L18">
        <v>-3.3E-3</v>
      </c>
      <c r="M18">
        <f>L18*M15</f>
        <v>-4.069999999999975E-2</v>
      </c>
    </row>
    <row r="19" spans="1:22" x14ac:dyDescent="0.3">
      <c r="B19" s="3"/>
      <c r="G19" t="s">
        <v>2</v>
      </c>
    </row>
    <row r="20" spans="1:22" x14ac:dyDescent="0.3">
      <c r="B20" s="3"/>
      <c r="G20" s="5" t="s">
        <v>15</v>
      </c>
      <c r="H20" s="4">
        <f>I20+M20</f>
        <v>0</v>
      </c>
      <c r="I20">
        <v>0</v>
      </c>
      <c r="L20">
        <v>0</v>
      </c>
      <c r="M20">
        <f>L20*M15</f>
        <v>0</v>
      </c>
    </row>
    <row r="21" spans="1:22" x14ac:dyDescent="0.3">
      <c r="G21" s="5" t="s">
        <v>16</v>
      </c>
      <c r="H21" s="4">
        <f>I21+M21</f>
        <v>0</v>
      </c>
      <c r="I21">
        <v>0</v>
      </c>
      <c r="L21">
        <v>0</v>
      </c>
      <c r="M21">
        <f>L21*M15</f>
        <v>0</v>
      </c>
    </row>
    <row r="22" spans="1:22" x14ac:dyDescent="0.3">
      <c r="G22" s="5" t="s">
        <v>17</v>
      </c>
      <c r="H22" s="4">
        <f>I22+M22</f>
        <v>0.50666666666666516</v>
      </c>
      <c r="I22">
        <v>0.26</v>
      </c>
      <c r="L22">
        <v>0.02</v>
      </c>
      <c r="M22">
        <f>L22*M15</f>
        <v>0.24666666666666515</v>
      </c>
    </row>
    <row r="23" spans="1:22" x14ac:dyDescent="0.3">
      <c r="B23" s="1" t="s">
        <v>24</v>
      </c>
      <c r="D23" s="1" t="s">
        <v>20</v>
      </c>
      <c r="G23" t="s">
        <v>14</v>
      </c>
    </row>
    <row r="24" spans="1:22" x14ac:dyDescent="0.3">
      <c r="A24" t="s">
        <v>4</v>
      </c>
      <c r="B24" s="3">
        <f>B4+H16+H24*B4+(-H22*H26*B5+H21*H26*B6)</f>
        <v>3844059.7410621853</v>
      </c>
      <c r="D24" s="12">
        <f>B9+L16+L24*B4+(-L22*B5*L26+L21*B6*L26)</f>
        <v>-1.4907523570019923E-2</v>
      </c>
      <c r="G24" t="s">
        <v>18</v>
      </c>
      <c r="H24" s="11">
        <f>I24+M24</f>
        <v>9.66999999999999E-9</v>
      </c>
      <c r="I24" s="11">
        <f>0.00000000819</f>
        <v>8.1899999999999992E-9</v>
      </c>
      <c r="L24" s="11">
        <v>1.2E-10</v>
      </c>
      <c r="M24" s="11">
        <f>L24*M15</f>
        <v>1.479999999999991E-9</v>
      </c>
      <c r="Q24" s="6"/>
    </row>
    <row r="25" spans="1:22" x14ac:dyDescent="0.3">
      <c r="A25" t="s">
        <v>5</v>
      </c>
      <c r="B25" s="3">
        <f>B5+H17+H24*B5+(H22*B4*H26-H20*B6*H26)</f>
        <v>709661.64963826828</v>
      </c>
      <c r="D25" s="12">
        <f>B10+L17+L24*B5+(L22*B4*L26-L20*B6*H26)</f>
        <v>1.6257889936587118E-2</v>
      </c>
      <c r="G25" t="s">
        <v>1</v>
      </c>
      <c r="L25" s="11"/>
      <c r="M25" s="11"/>
    </row>
    <row r="26" spans="1:22" x14ac:dyDescent="0.3">
      <c r="A26" t="s">
        <v>6</v>
      </c>
      <c r="B26" s="3">
        <f>B6+H18+H24*B6+(-H21*H26*B4+H20*B5*H26)</f>
        <v>5023129.5960736638</v>
      </c>
      <c r="D26">
        <f>B11+L18+L24*B6+(-L21*L26*B4+L20*L26*B5)</f>
        <v>7.0027755662800005E-3</v>
      </c>
      <c r="G26" t="s">
        <v>0</v>
      </c>
      <c r="H26">
        <v>4.8481368100000002E-9</v>
      </c>
      <c r="I26" s="13">
        <v>4.8481368100000002E-9</v>
      </c>
      <c r="L26" s="11">
        <v>4.8481368100000002E-9</v>
      </c>
      <c r="M26" s="11">
        <f>L26</f>
        <v>4.8481368100000002E-9</v>
      </c>
    </row>
    <row r="28" spans="1:22" ht="27" customHeight="1" x14ac:dyDescent="0.3">
      <c r="A28" s="16" t="s">
        <v>31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x14ac:dyDescent="0.3">
      <c r="B29" s="1"/>
    </row>
    <row r="30" spans="1:22" x14ac:dyDescent="0.3">
      <c r="B30" s="1" t="s">
        <v>23</v>
      </c>
      <c r="D30" s="3"/>
      <c r="G30" s="1" t="s">
        <v>27</v>
      </c>
      <c r="L30" t="s">
        <v>21</v>
      </c>
      <c r="M30">
        <f>B32</f>
        <v>33.333333333333258</v>
      </c>
    </row>
    <row r="31" spans="1:22" x14ac:dyDescent="0.3">
      <c r="B31">
        <v>1989</v>
      </c>
      <c r="C31">
        <v>0</v>
      </c>
      <c r="D31" s="3"/>
      <c r="G31" t="s">
        <v>11</v>
      </c>
      <c r="H31">
        <f>M31+I31</f>
        <v>0</v>
      </c>
      <c r="I31">
        <v>0</v>
      </c>
      <c r="L31">
        <v>0</v>
      </c>
      <c r="M31">
        <f>L31*M30</f>
        <v>0</v>
      </c>
    </row>
    <row r="32" spans="1:22" x14ac:dyDescent="0.3">
      <c r="B32">
        <f>(C3-C31)/12+B3-B31</f>
        <v>33.333333333333258</v>
      </c>
      <c r="G32" t="s">
        <v>12</v>
      </c>
      <c r="H32">
        <f>M32+I32</f>
        <v>0</v>
      </c>
      <c r="I32">
        <v>0</v>
      </c>
      <c r="L32">
        <v>0</v>
      </c>
      <c r="M32">
        <f>L32*M30</f>
        <v>0</v>
      </c>
    </row>
    <row r="33" spans="2:13" x14ac:dyDescent="0.3">
      <c r="G33" t="s">
        <v>13</v>
      </c>
      <c r="H33">
        <f>M33+I33</f>
        <v>0</v>
      </c>
      <c r="I33">
        <v>0</v>
      </c>
      <c r="L33">
        <v>0</v>
      </c>
      <c r="M33">
        <f>L33*M30</f>
        <v>0</v>
      </c>
    </row>
    <row r="34" spans="2:13" x14ac:dyDescent="0.3">
      <c r="G34" t="s">
        <v>2</v>
      </c>
    </row>
    <row r="35" spans="2:13" x14ac:dyDescent="0.3">
      <c r="B35" s="1" t="s">
        <v>25</v>
      </c>
      <c r="D35" s="1" t="s">
        <v>28</v>
      </c>
      <c r="G35" s="5" t="s">
        <v>15</v>
      </c>
      <c r="H35">
        <f>M35+I35</f>
        <v>3.6666666666666585</v>
      </c>
      <c r="I35">
        <v>0</v>
      </c>
      <c r="L35">
        <v>0.11</v>
      </c>
      <c r="M35">
        <f>L35*M30</f>
        <v>3.6666666666666585</v>
      </c>
    </row>
    <row r="36" spans="2:13" x14ac:dyDescent="0.3">
      <c r="B36" s="3">
        <f>B24+I31+(-M37*H41*B25+M36*H41*B26)</f>
        <v>3844060.2851917925</v>
      </c>
      <c r="D36" s="12">
        <f>D24+(-L37*H41*B25+L36*H41*B26)</f>
        <v>1.4163646468136129E-3</v>
      </c>
      <c r="G36" s="5" t="s">
        <v>16</v>
      </c>
      <c r="H36">
        <f>M36+I36</f>
        <v>18.999999999999954</v>
      </c>
      <c r="I36">
        <v>0</v>
      </c>
      <c r="L36">
        <v>0.56999999999999995</v>
      </c>
      <c r="M36">
        <f>L36*M30</f>
        <v>18.999999999999954</v>
      </c>
    </row>
    <row r="37" spans="2:13" x14ac:dyDescent="0.3">
      <c r="B37" s="3">
        <f>B25+I32+(M37*B24*H41-M35*H41*B26)</f>
        <v>709661.11928011186</v>
      </c>
      <c r="D37" s="12">
        <f>D25+(L37*B24*H41-L35*B26*H41)</f>
        <v>3.4714524537066832E-4</v>
      </c>
      <c r="G37" s="5" t="s">
        <v>17</v>
      </c>
      <c r="H37">
        <f>M37+I37</f>
        <v>-23.666666666666611</v>
      </c>
      <c r="I37">
        <v>0</v>
      </c>
      <c r="L37">
        <v>-0.71</v>
      </c>
      <c r="M37">
        <f>L37*M30</f>
        <v>-23.666666666666611</v>
      </c>
    </row>
    <row r="38" spans="2:13" x14ac:dyDescent="0.3">
      <c r="B38" s="3">
        <f>B26+I33+(-H36*H41*B24+H35*H41*B25)</f>
        <v>5023129.2545949426</v>
      </c>
      <c r="D38">
        <f>D26+(-L36*B24*H41+L35*B25*H41)</f>
        <v>-3.241586081806881E-3</v>
      </c>
      <c r="G38" t="s">
        <v>14</v>
      </c>
    </row>
    <row r="39" spans="2:13" x14ac:dyDescent="0.3">
      <c r="G39" t="s">
        <v>18</v>
      </c>
      <c r="H39">
        <f>M39+I39</f>
        <v>0</v>
      </c>
      <c r="I39">
        <v>0</v>
      </c>
      <c r="L39">
        <v>0</v>
      </c>
      <c r="M39">
        <f>L39*M30</f>
        <v>0</v>
      </c>
    </row>
    <row r="40" spans="2:13" x14ac:dyDescent="0.3">
      <c r="G40" t="s">
        <v>1</v>
      </c>
    </row>
    <row r="41" spans="2:13" x14ac:dyDescent="0.3">
      <c r="B41" s="1" t="s">
        <v>29</v>
      </c>
      <c r="G41" t="s">
        <v>0</v>
      </c>
      <c r="H41">
        <v>4.8481368100000002E-9</v>
      </c>
    </row>
    <row r="42" spans="2:13" x14ac:dyDescent="0.3">
      <c r="B42" s="14">
        <f>B36-D36*B32</f>
        <v>3844060.2379796375</v>
      </c>
    </row>
    <row r="43" spans="2:13" x14ac:dyDescent="0.3">
      <c r="B43" s="14">
        <f>B37-D37*B32</f>
        <v>709661.10770860373</v>
      </c>
      <c r="D43" s="3"/>
    </row>
    <row r="44" spans="2:13" x14ac:dyDescent="0.3">
      <c r="B44" s="14">
        <f>B38-D38*B32</f>
        <v>5023129.3626478119</v>
      </c>
      <c r="D44" s="3"/>
    </row>
    <row r="45" spans="2:13" x14ac:dyDescent="0.3">
      <c r="D45" s="3"/>
    </row>
    <row r="48" spans="2:13" x14ac:dyDescent="0.3">
      <c r="J48" s="1"/>
    </row>
    <row r="49" spans="1:22" x14ac:dyDescent="0.3">
      <c r="B49" s="1"/>
    </row>
    <row r="51" spans="1:22" x14ac:dyDescent="0.3">
      <c r="B51" s="3"/>
    </row>
    <row r="52" spans="1:22" x14ac:dyDescent="0.3">
      <c r="B52" s="3"/>
    </row>
    <row r="53" spans="1:22" x14ac:dyDescent="0.3">
      <c r="B53" s="3"/>
    </row>
    <row r="56" spans="1:22" ht="29.4" customHeight="1" x14ac:dyDescent="0.3">
      <c r="A56" s="15" t="s">
        <v>32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</row>
  </sheetData>
  <mergeCells count="3">
    <mergeCell ref="A13:V13"/>
    <mergeCell ref="A28:V28"/>
    <mergeCell ref="A56:V5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</vt:lpstr>
      <vt:lpstr>ITRF2014ETRF89</vt:lpstr>
      <vt:lpstr>Validation BKG PBB incl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Huck</dc:creator>
  <cp:lastModifiedBy>Bastian Huck</cp:lastModifiedBy>
  <dcterms:created xsi:type="dcterms:W3CDTF">2022-09-29T06:56:11Z</dcterms:created>
  <dcterms:modified xsi:type="dcterms:W3CDTF">2022-12-09T11:03:49Z</dcterms:modified>
</cp:coreProperties>
</file>