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2550" yWindow="600" windowWidth="12210" windowHeight="7965"/>
  </bookViews>
  <sheets>
    <sheet name="matriz_conf" sheetId="4" r:id="rId1"/>
    <sheet name="Pontius" sheetId="6" r:id="rId2"/>
  </sheets>
  <definedNames>
    <definedName name="_nii1">#REF!</definedName>
    <definedName name="_nii2">#REF!</definedName>
    <definedName name="_nit1">#REF!</definedName>
    <definedName name="_nit2">#REF!</definedName>
    <definedName name="_nti1">#REF!</definedName>
    <definedName name="_nti2">#REF!</definedName>
    <definedName name="nii">#REF!</definedName>
    <definedName name="nit">#REF!</definedName>
    <definedName name="nti">#REF!</definedName>
  </definedNames>
  <calcPr calcId="152511"/>
</workbook>
</file>

<file path=xl/calcChain.xml><?xml version="1.0" encoding="utf-8"?>
<calcChain xmlns="http://schemas.openxmlformats.org/spreadsheetml/2006/main">
  <c r="G8" i="6" l="1"/>
  <c r="F8" i="6"/>
  <c r="E8" i="6"/>
  <c r="D8" i="6"/>
  <c r="G7" i="6"/>
  <c r="AC7" i="6"/>
  <c r="F7" i="6"/>
  <c r="F10" i="6" s="1"/>
  <c r="E7" i="6"/>
  <c r="AA7" i="6" s="1"/>
  <c r="D7" i="6"/>
  <c r="G6" i="6"/>
  <c r="AA8" i="6"/>
  <c r="F6" i="6"/>
  <c r="E6" i="6"/>
  <c r="AA6" i="6" s="1"/>
  <c r="D6" i="6"/>
  <c r="D10" i="6" s="1"/>
  <c r="G5" i="6"/>
  <c r="Z8" i="6" s="1"/>
  <c r="F5" i="6"/>
  <c r="AB5" i="6"/>
  <c r="E5" i="6"/>
  <c r="I5" i="6" s="1"/>
  <c r="D5" i="6"/>
  <c r="AB8" i="6"/>
  <c r="AC8" i="6"/>
  <c r="AC6" i="6"/>
  <c r="Z7" i="6"/>
  <c r="Z5" i="6"/>
  <c r="Y8" i="6"/>
  <c r="Y7" i="6"/>
  <c r="Y6" i="6"/>
  <c r="Y5" i="6"/>
  <c r="N8" i="6"/>
  <c r="N7" i="6"/>
  <c r="N6" i="6"/>
  <c r="N5" i="6"/>
  <c r="C19" i="6"/>
  <c r="C18" i="6"/>
  <c r="C17" i="6"/>
  <c r="C16" i="6"/>
  <c r="I8" i="6"/>
  <c r="C8" i="6"/>
  <c r="C7" i="6"/>
  <c r="C6" i="6"/>
  <c r="C5" i="6"/>
  <c r="P8" i="4"/>
  <c r="O8" i="4"/>
  <c r="N8" i="4"/>
  <c r="C20" i="4"/>
  <c r="C19" i="4"/>
  <c r="C18" i="4"/>
  <c r="C17" i="4"/>
  <c r="I10" i="4"/>
  <c r="E12" i="4" s="1"/>
  <c r="G10" i="4"/>
  <c r="D20" i="4"/>
  <c r="E20" i="4"/>
  <c r="F10" i="4"/>
  <c r="D19" i="4" s="1"/>
  <c r="E19" i="4" s="1"/>
  <c r="E10" i="4"/>
  <c r="D18" i="4" s="1"/>
  <c r="E18" i="4" s="1"/>
  <c r="D10" i="4"/>
  <c r="D17" i="4" s="1"/>
  <c r="I8" i="4"/>
  <c r="F20" i="4" s="1"/>
  <c r="G20" i="4" s="1"/>
  <c r="C8" i="4"/>
  <c r="M8" i="4" s="1"/>
  <c r="I7" i="4"/>
  <c r="F19" i="4" s="1"/>
  <c r="G19" i="4" s="1"/>
  <c r="C7" i="4"/>
  <c r="M7" i="4" s="1"/>
  <c r="I6" i="4"/>
  <c r="C6" i="4"/>
  <c r="M6" i="4" s="1"/>
  <c r="I5" i="4"/>
  <c r="F17" i="4" s="1"/>
  <c r="G17" i="4" s="1"/>
  <c r="C5" i="4"/>
  <c r="M5" i="4" s="1"/>
  <c r="Z6" i="6"/>
  <c r="Z10" i="6" s="1"/>
  <c r="F16" i="6" s="1"/>
  <c r="AC5" i="6"/>
  <c r="G10" i="6"/>
  <c r="F18" i="4"/>
  <c r="G18" i="4" s="1"/>
  <c r="I10" i="6"/>
  <c r="R6" i="6" s="1"/>
  <c r="AC10" i="6"/>
  <c r="F19" i="6" s="1"/>
  <c r="O10" i="4" l="1"/>
  <c r="N10" i="4"/>
  <c r="P10" i="4"/>
  <c r="E17" i="4"/>
  <c r="AB10" i="6"/>
  <c r="F18" i="6" s="1"/>
  <c r="Q6" i="6"/>
  <c r="Q5" i="6"/>
  <c r="Q10" i="6" s="1"/>
  <c r="O8" i="6"/>
  <c r="AB7" i="6"/>
  <c r="AA5" i="6"/>
  <c r="AA10" i="6" s="1"/>
  <c r="F17" i="6" s="1"/>
  <c r="F21" i="6" s="1"/>
  <c r="I6" i="6"/>
  <c r="P7" i="6"/>
  <c r="R8" i="6"/>
  <c r="Q8" i="6"/>
  <c r="O7" i="6"/>
  <c r="T7" i="6" s="1"/>
  <c r="I7" i="6"/>
  <c r="P5" i="6"/>
  <c r="O5" i="6"/>
  <c r="R7" i="6"/>
  <c r="E12" i="6"/>
  <c r="P6" i="6"/>
  <c r="R5" i="6"/>
  <c r="R10" i="6" s="1"/>
  <c r="O6" i="6"/>
  <c r="T6" i="6" s="1"/>
  <c r="E10" i="6"/>
  <c r="Q7" i="6"/>
  <c r="P8" i="6"/>
  <c r="AB6" i="6"/>
  <c r="D18" i="6" l="1"/>
  <c r="E18" i="6"/>
  <c r="G18" i="6" s="1"/>
  <c r="T10" i="6"/>
  <c r="T5" i="6"/>
  <c r="O10" i="6"/>
  <c r="P10" i="6"/>
  <c r="D17" i="6" s="1"/>
  <c r="T8" i="6"/>
  <c r="D16" i="6" l="1"/>
  <c r="E16" i="6"/>
  <c r="E17" i="6"/>
  <c r="G17" i="6" s="1"/>
  <c r="D19" i="6"/>
  <c r="E19" i="6"/>
  <c r="G19" i="6" s="1"/>
  <c r="E21" i="6" l="1"/>
  <c r="G16" i="6"/>
  <c r="G21" i="6" s="1"/>
  <c r="D21" i="6"/>
</calcChain>
</file>

<file path=xl/sharedStrings.xml><?xml version="1.0" encoding="utf-8"?>
<sst xmlns="http://schemas.openxmlformats.org/spreadsheetml/2006/main" count="49" uniqueCount="23">
  <si>
    <t>A</t>
  </si>
  <si>
    <t>B</t>
  </si>
  <si>
    <t>C</t>
  </si>
  <si>
    <t>D</t>
  </si>
  <si>
    <t>Classe</t>
  </si>
  <si>
    <t>Referência</t>
  </si>
  <si>
    <t>Classificação</t>
  </si>
  <si>
    <t>exat. total</t>
  </si>
  <si>
    <t>omissão</t>
  </si>
  <si>
    <t>comissão</t>
  </si>
  <si>
    <t>exatidão</t>
  </si>
  <si>
    <t>produtor</t>
  </si>
  <si>
    <t>consumidor</t>
  </si>
  <si>
    <t>erro</t>
  </si>
  <si>
    <t>Proporção</t>
  </si>
  <si>
    <t>Quantity</t>
  </si>
  <si>
    <t>Allocation</t>
  </si>
  <si>
    <t>Exchange</t>
  </si>
  <si>
    <t>Shift</t>
  </si>
  <si>
    <t>Total</t>
  </si>
  <si>
    <t>Proporção Real</t>
  </si>
  <si>
    <t>#http://www.dpi.inpe.br/~camilo/estatistica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</si>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</sst>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i/>
      <sz val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9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right"/>
    </xf>
    <xf numFmtId="0" fontId="2" fillId="0" borderId="5" xfId="0" applyFont="1" applyBorder="1"/>
    <xf numFmtId="0" fontId="6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0" applyFont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165" fontId="4" fillId="2" borderId="15" xfId="1" applyNumberFormat="1" applyFont="1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2" fillId="0" borderId="23" xfId="0" quotePrefix="1" applyFont="1" applyBorder="1" applyAlignment="1">
      <alignment horizontal="center"/>
    </xf>
    <xf numFmtId="0" fontId="2" fillId="0" borderId="24" xfId="0" quotePrefix="1" applyFont="1" applyBorder="1" applyAlignment="1">
      <alignment horizontal="center"/>
    </xf>
    <xf numFmtId="0" fontId="2" fillId="0" borderId="25" xfId="0" quotePrefix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165" fontId="2" fillId="0" borderId="26" xfId="1" applyNumberFormat="1" applyFont="1" applyBorder="1" applyAlignment="1">
      <alignment horizontal="center"/>
    </xf>
    <xf numFmtId="0" fontId="3" fillId="2" borderId="22" xfId="0" applyFont="1" applyFill="1" applyBorder="1"/>
    <xf numFmtId="165" fontId="2" fillId="0" borderId="21" xfId="0" applyNumberFormat="1" applyFont="1" applyBorder="1"/>
    <xf numFmtId="165" fontId="2" fillId="0" borderId="22" xfId="0" applyNumberFormat="1" applyFont="1" applyBorder="1"/>
    <xf numFmtId="165" fontId="2" fillId="0" borderId="26" xfId="0" applyNumberFormat="1" applyFont="1" applyBorder="1"/>
    <xf numFmtId="0" fontId="2" fillId="0" borderId="27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25" xfId="1" applyNumberFormat="1" applyFont="1" applyBorder="1" applyAlignment="1">
      <alignment horizontal="center"/>
    </xf>
    <xf numFmtId="0" fontId="7" fillId="2" borderId="6" xfId="0" applyFont="1" applyFill="1" applyBorder="1"/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16" xfId="1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165" fontId="2" fillId="0" borderId="31" xfId="1" applyNumberFormat="1" applyFont="1" applyBorder="1" applyAlignment="1">
      <alignment horizontal="center"/>
    </xf>
    <xf numFmtId="165" fontId="2" fillId="0" borderId="32" xfId="1" applyNumberFormat="1" applyFont="1" applyBorder="1" applyAlignment="1">
      <alignment horizontal="center"/>
    </xf>
    <xf numFmtId="0" fontId="2" fillId="0" borderId="12" xfId="0" applyFont="1" applyBorder="1"/>
    <xf numFmtId="0" fontId="8" fillId="0" borderId="0" xfId="0" applyFont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Pontius!$D$15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Pontius!$C$16:$C$19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Pontius!$D$16:$D$19</c:f>
              <c:numCache>
                <c:formatCode>0.0%</c:formatCode>
                <c:ptCount val="4"/>
                <c:pt idx="0">
                  <c:v>0</c:v>
                </c:pt>
                <c:pt idx="1">
                  <c:v>1.8181818181818188E-2</c:v>
                </c:pt>
                <c:pt idx="2">
                  <c:v>8.1818181818181818E-2</c:v>
                </c:pt>
                <c:pt idx="3">
                  <c:v>6.3636363636363602E-2</c:v>
                </c:pt>
              </c:numCache>
            </c:numRef>
          </c:val>
        </c:ser>
        <c:ser>
          <c:idx val="2"/>
          <c:order val="1"/>
          <c:tx>
            <c:strRef>
              <c:f>Pontius!$F$15</c:f>
              <c:strCache>
                <c:ptCount val="1"/>
                <c:pt idx="0">
                  <c:v>Exchange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Pontius!$C$16:$C$19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Pontius!$F$16:$F$19</c:f>
              <c:numCache>
                <c:formatCode>0.0%</c:formatCode>
                <c:ptCount val="4"/>
                <c:pt idx="0">
                  <c:v>0.14545454545454545</c:v>
                </c:pt>
                <c:pt idx="1">
                  <c:v>0.14545454545454545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Pontius!$G$15</c:f>
              <c:strCache>
                <c:ptCount val="1"/>
                <c:pt idx="0">
                  <c:v>Shift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Pontius!$C$16:$C$19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Pontius!$G$16:$G$19</c:f>
              <c:numCache>
                <c:formatCode>0.0%</c:formatCode>
                <c:ptCount val="4"/>
                <c:pt idx="0">
                  <c:v>0</c:v>
                </c:pt>
                <c:pt idx="1">
                  <c:v>5.4545454545454564E-2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675776"/>
        <c:axId val="601680480"/>
      </c:barChart>
      <c:catAx>
        <c:axId val="6016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680480"/>
        <c:crosses val="autoZero"/>
        <c:auto val="1"/>
        <c:lblAlgn val="ctr"/>
        <c:lblOffset val="100"/>
        <c:noMultiLvlLbl val="0"/>
      </c:catAx>
      <c:valAx>
        <c:axId val="6016804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crossAx val="601675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14</xdr:row>
      <xdr:rowOff>38100</xdr:rowOff>
    </xdr:from>
    <xdr:to>
      <xdr:col>18</xdr:col>
      <xdr:colOff>152400</xdr:colOff>
      <xdr:row>31</xdr:row>
      <xdr:rowOff>28575</xdr:rowOff>
    </xdr:to>
    <xdr:graphicFrame macro="">
      <xdr:nvGraphicFramePr>
        <xdr:cNvPr id="410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C23" sqref="C23"/>
    </sheetView>
  </sheetViews>
  <sheetFormatPr defaultRowHeight="12.75" x14ac:dyDescent="0.2"/>
  <cols>
    <col min="1" max="2" width="2.28515625" style="2" customWidth="1"/>
    <col min="3" max="3" width="7.42578125" style="2" customWidth="1"/>
    <col min="4" max="7" width="8.140625" style="2" customWidth="1"/>
    <col min="8" max="8" width="3" style="2" customWidth="1"/>
    <col min="9" max="10" width="8.140625" style="2" customWidth="1"/>
    <col min="11" max="11" width="2.42578125" style="2" customWidth="1"/>
    <col min="12" max="15" width="9.140625" style="1"/>
    <col min="16" max="16384" width="9.140625" style="2"/>
  </cols>
  <sheetData>
    <row r="1" spans="1:16" ht="12.75" customHeight="1" thickBot="1" x14ac:dyDescent="0.25"/>
    <row r="2" spans="1:16" ht="12.75" customHeight="1" x14ac:dyDescent="0.2">
      <c r="B2" s="3"/>
      <c r="C2" s="4"/>
      <c r="D2" s="4"/>
      <c r="E2" s="4"/>
      <c r="F2" s="4"/>
      <c r="G2" s="4"/>
      <c r="H2" s="4"/>
      <c r="I2" s="4"/>
      <c r="J2" s="5"/>
      <c r="K2" s="1"/>
    </row>
    <row r="3" spans="1:16" ht="12.75" customHeight="1" thickBot="1" x14ac:dyDescent="0.25">
      <c r="B3" s="6"/>
      <c r="C3" s="1"/>
      <c r="D3" s="70" t="s">
        <v>5</v>
      </c>
      <c r="E3" s="70"/>
      <c r="F3" s="70"/>
      <c r="G3" s="70"/>
      <c r="H3" s="7"/>
      <c r="I3" s="7"/>
      <c r="J3" s="8"/>
      <c r="K3" s="7"/>
    </row>
    <row r="4" spans="1:16" ht="12.75" customHeight="1" thickBot="1" x14ac:dyDescent="0.25">
      <c r="B4" s="71" t="s">
        <v>6</v>
      </c>
      <c r="C4" s="1"/>
      <c r="D4" s="7" t="s">
        <v>0</v>
      </c>
      <c r="E4" s="7" t="s">
        <v>1</v>
      </c>
      <c r="F4" s="7" t="s">
        <v>2</v>
      </c>
      <c r="G4" s="7" t="s">
        <v>3</v>
      </c>
      <c r="H4" s="1"/>
      <c r="I4" s="10"/>
      <c r="J4" s="11"/>
      <c r="K4" s="1"/>
      <c r="N4" s="74" t="s">
        <v>20</v>
      </c>
      <c r="O4" s="75"/>
      <c r="P4" s="76"/>
    </row>
    <row r="5" spans="1:16" ht="12.75" customHeight="1" x14ac:dyDescent="0.2">
      <c r="B5" s="71"/>
      <c r="C5" s="7" t="str">
        <f>D4</f>
        <v>A</v>
      </c>
      <c r="D5" s="17">
        <v>13</v>
      </c>
      <c r="E5" s="18">
        <v>8</v>
      </c>
      <c r="F5" s="18">
        <v>0</v>
      </c>
      <c r="G5" s="24">
        <v>0</v>
      </c>
      <c r="H5" s="7"/>
      <c r="I5" s="19">
        <f>SUM(D5:G5)</f>
        <v>21</v>
      </c>
      <c r="J5" s="11"/>
      <c r="K5" s="1"/>
      <c r="M5" s="59" t="str">
        <f>C5</f>
        <v>A</v>
      </c>
      <c r="N5" s="62">
        <v>0.25</v>
      </c>
      <c r="O5" s="54">
        <v>0.01</v>
      </c>
      <c r="P5" s="55">
        <v>0.01</v>
      </c>
    </row>
    <row r="6" spans="1:16" ht="12.75" customHeight="1" x14ac:dyDescent="0.2">
      <c r="B6" s="71"/>
      <c r="C6" s="7" t="str">
        <f>E4</f>
        <v>B</v>
      </c>
      <c r="D6" s="20">
        <v>8</v>
      </c>
      <c r="E6" s="21">
        <v>10</v>
      </c>
      <c r="F6" s="21">
        <v>0</v>
      </c>
      <c r="G6" s="25">
        <v>3</v>
      </c>
      <c r="H6" s="7"/>
      <c r="I6" s="19">
        <f>SUM(D6:G6)</f>
        <v>21</v>
      </c>
      <c r="J6" s="11"/>
      <c r="K6" s="1"/>
      <c r="M6" s="60" t="str">
        <f>C6</f>
        <v>B</v>
      </c>
      <c r="N6" s="63">
        <v>0.25</v>
      </c>
      <c r="O6" s="53">
        <v>0.02</v>
      </c>
      <c r="P6" s="56">
        <v>0.95</v>
      </c>
    </row>
    <row r="7" spans="1:16" ht="12.75" customHeight="1" x14ac:dyDescent="0.2">
      <c r="B7" s="71"/>
      <c r="C7" s="7" t="str">
        <f>F4</f>
        <v>C</v>
      </c>
      <c r="D7" s="20">
        <v>0</v>
      </c>
      <c r="E7" s="21">
        <v>5</v>
      </c>
      <c r="F7" s="21">
        <v>27</v>
      </c>
      <c r="G7" s="25">
        <v>4</v>
      </c>
      <c r="H7" s="7"/>
      <c r="I7" s="19">
        <f>SUM(D7:G7)</f>
        <v>36</v>
      </c>
      <c r="J7" s="11"/>
      <c r="K7" s="1"/>
      <c r="M7" s="60" t="str">
        <f>C7</f>
        <v>C</v>
      </c>
      <c r="N7" s="63">
        <v>0.25</v>
      </c>
      <c r="O7" s="53">
        <v>0.95</v>
      </c>
      <c r="P7" s="56">
        <v>0.03</v>
      </c>
    </row>
    <row r="8" spans="1:16" ht="12.75" customHeight="1" thickBot="1" x14ac:dyDescent="0.25">
      <c r="B8" s="71"/>
      <c r="C8" s="7" t="str">
        <f>G4</f>
        <v>D</v>
      </c>
      <c r="D8" s="26">
        <v>0</v>
      </c>
      <c r="E8" s="27">
        <v>0</v>
      </c>
      <c r="F8" s="27">
        <v>0</v>
      </c>
      <c r="G8" s="28">
        <v>32</v>
      </c>
      <c r="H8" s="7"/>
      <c r="I8" s="19">
        <f>SUM(D8:G8)</f>
        <v>32</v>
      </c>
      <c r="J8" s="11"/>
      <c r="K8" s="1"/>
      <c r="M8" s="61" t="str">
        <f>C8</f>
        <v>D</v>
      </c>
      <c r="N8" s="64">
        <f>1-SUM(N5:N7)</f>
        <v>0.25</v>
      </c>
      <c r="O8" s="57">
        <f>1-SUM(O5:O7)</f>
        <v>2.0000000000000018E-2</v>
      </c>
      <c r="P8" s="58">
        <f>1-SUM(P5:P7)</f>
        <v>1.0000000000000009E-2</v>
      </c>
    </row>
    <row r="9" spans="1:16" ht="12.75" customHeight="1" thickBot="1" x14ac:dyDescent="0.25">
      <c r="B9" s="71"/>
      <c r="C9" s="1"/>
      <c r="D9" s="7"/>
      <c r="E9" s="7"/>
      <c r="F9" s="7"/>
      <c r="G9" s="7"/>
      <c r="H9" s="7"/>
      <c r="I9" s="7"/>
      <c r="J9" s="11"/>
      <c r="K9" s="1"/>
      <c r="N9" s="7"/>
      <c r="O9" s="7"/>
      <c r="P9" s="7"/>
    </row>
    <row r="10" spans="1:16" ht="12.75" customHeight="1" thickBot="1" x14ac:dyDescent="0.3">
      <c r="B10" s="9"/>
      <c r="C10" s="10"/>
      <c r="D10" s="19">
        <f>SUM(D5:D8)</f>
        <v>21</v>
      </c>
      <c r="E10" s="19">
        <f>SUM(E5:E8)</f>
        <v>23</v>
      </c>
      <c r="F10" s="19">
        <f>SUM(F5:F8)</f>
        <v>27</v>
      </c>
      <c r="G10" s="19">
        <f>SUM(G5:G8)</f>
        <v>39</v>
      </c>
      <c r="H10" s="7"/>
      <c r="I10" s="22">
        <f>SUM(D5:G8)</f>
        <v>110</v>
      </c>
      <c r="J10" s="11"/>
      <c r="K10" s="1"/>
      <c r="M10" s="12" t="s">
        <v>10</v>
      </c>
      <c r="N10" s="66">
        <f>$D17*N5+$D18*N6+$D19*N7+$D20*N8</f>
        <v>0.7185857620640228</v>
      </c>
      <c r="O10" s="66">
        <f>$D17*O5+$D18*O6+$D19*O7+$D20*O8</f>
        <v>0.98129638477464554</v>
      </c>
      <c r="P10" s="67">
        <f>$D17*P5+$D18*P6+$D19*P7+$D20*P8</f>
        <v>0.45743908265647393</v>
      </c>
    </row>
    <row r="11" spans="1:16" ht="12.75" customHeight="1" thickBot="1" x14ac:dyDescent="0.25">
      <c r="B11" s="9"/>
      <c r="C11" s="10"/>
      <c r="D11" s="7"/>
      <c r="E11" s="7"/>
      <c r="F11" s="7"/>
      <c r="G11" s="7"/>
      <c r="H11" s="7"/>
      <c r="I11" s="7"/>
      <c r="J11" s="11"/>
      <c r="K11" s="1"/>
    </row>
    <row r="12" spans="1:16" ht="12.75" customHeight="1" thickBot="1" x14ac:dyDescent="0.25">
      <c r="B12" s="6"/>
      <c r="C12" s="1"/>
      <c r="D12" s="52" t="s">
        <v>7</v>
      </c>
      <c r="E12" s="23">
        <f>(D5+E6+F7+G8)/I10</f>
        <v>0.74545454545454548</v>
      </c>
      <c r="F12" s="1"/>
      <c r="G12" s="1"/>
      <c r="H12" s="1"/>
      <c r="I12" s="1"/>
      <c r="J12" s="11"/>
      <c r="K12" s="1"/>
    </row>
    <row r="13" spans="1:16" ht="12.75" customHeight="1" thickBot="1" x14ac:dyDescent="0.25">
      <c r="B13" s="13"/>
      <c r="C13" s="14"/>
      <c r="D13" s="14"/>
      <c r="E13" s="14"/>
      <c r="F13" s="14"/>
      <c r="G13" s="14"/>
      <c r="H13" s="14"/>
      <c r="I13" s="14"/>
      <c r="J13" s="15"/>
      <c r="K13" s="1"/>
    </row>
    <row r="14" spans="1:16" ht="12.75" customHeight="1" x14ac:dyDescent="0.2">
      <c r="A14" s="1"/>
      <c r="B14" s="1"/>
      <c r="K14" s="1"/>
    </row>
    <row r="15" spans="1:16" ht="12.75" customHeight="1" x14ac:dyDescent="0.2">
      <c r="A15" s="1"/>
      <c r="B15" s="1"/>
      <c r="C15" s="72" t="s">
        <v>4</v>
      </c>
      <c r="D15" s="35" t="s">
        <v>10</v>
      </c>
      <c r="E15" s="35" t="s">
        <v>13</v>
      </c>
      <c r="F15" s="35" t="s">
        <v>10</v>
      </c>
      <c r="G15" s="35" t="s">
        <v>13</v>
      </c>
      <c r="H15" s="16"/>
    </row>
    <row r="16" spans="1:16" ht="12.75" customHeight="1" x14ac:dyDescent="0.2">
      <c r="A16" s="1"/>
      <c r="B16" s="1"/>
      <c r="C16" s="73"/>
      <c r="D16" s="36" t="s">
        <v>11</v>
      </c>
      <c r="E16" s="43" t="s">
        <v>8</v>
      </c>
      <c r="F16" s="36" t="s">
        <v>12</v>
      </c>
      <c r="G16" s="43" t="s">
        <v>9</v>
      </c>
      <c r="H16" s="16"/>
    </row>
    <row r="17" spans="1:7" ht="12.75" customHeight="1" x14ac:dyDescent="0.2">
      <c r="A17" s="1"/>
      <c r="B17" s="1"/>
      <c r="C17" s="37" t="str">
        <f>D4</f>
        <v>A</v>
      </c>
      <c r="D17" s="40">
        <f>D5/D10</f>
        <v>0.61904761904761907</v>
      </c>
      <c r="E17" s="40">
        <f>1-D17</f>
        <v>0.38095238095238093</v>
      </c>
      <c r="F17" s="40">
        <f>D5/I5</f>
        <v>0.61904761904761907</v>
      </c>
      <c r="G17" s="44">
        <f>1-F17</f>
        <v>0.38095238095238093</v>
      </c>
    </row>
    <row r="18" spans="1:7" ht="12.75" customHeight="1" x14ac:dyDescent="0.2">
      <c r="A18" s="1"/>
      <c r="B18" s="1"/>
      <c r="C18" s="38" t="str">
        <f>E4</f>
        <v>B</v>
      </c>
      <c r="D18" s="41">
        <f>E6/E10</f>
        <v>0.43478260869565216</v>
      </c>
      <c r="E18" s="41">
        <f>1-D18</f>
        <v>0.56521739130434789</v>
      </c>
      <c r="F18" s="41">
        <f>E6/I6</f>
        <v>0.47619047619047616</v>
      </c>
      <c r="G18" s="45">
        <f>1-F18</f>
        <v>0.52380952380952384</v>
      </c>
    </row>
    <row r="19" spans="1:7" ht="12.75" customHeight="1" x14ac:dyDescent="0.2">
      <c r="A19" s="1"/>
      <c r="B19" s="1"/>
      <c r="C19" s="38" t="str">
        <f>F4</f>
        <v>C</v>
      </c>
      <c r="D19" s="41">
        <f>F7/F10</f>
        <v>1</v>
      </c>
      <c r="E19" s="41">
        <f>1-D19</f>
        <v>0</v>
      </c>
      <c r="F19" s="41">
        <f>F7/I7</f>
        <v>0.75</v>
      </c>
      <c r="G19" s="45">
        <f>1-F19</f>
        <v>0.25</v>
      </c>
    </row>
    <row r="20" spans="1:7" ht="12.75" customHeight="1" x14ac:dyDescent="0.2">
      <c r="C20" s="39" t="str">
        <f>G4</f>
        <v>D</v>
      </c>
      <c r="D20" s="42">
        <f>G8/G10</f>
        <v>0.82051282051282048</v>
      </c>
      <c r="E20" s="42">
        <f>1-D20</f>
        <v>0.17948717948717952</v>
      </c>
      <c r="F20" s="42">
        <f>G8/I8</f>
        <v>1</v>
      </c>
      <c r="G20" s="46">
        <f>1-F20</f>
        <v>0</v>
      </c>
    </row>
    <row r="23" spans="1:7" ht="15.75" x14ac:dyDescent="0.25">
      <c r="C23" s="69" t="s">
        <v>22</v>
      </c>
    </row>
    <row r="24" spans="1:7" ht="15.75" x14ac:dyDescent="0.25">
      <c r="C24" s="69" t="s">
        <v>21</v>
      </c>
    </row>
  </sheetData>
  <mergeCells count="4">
    <mergeCell ref="D3:G3"/>
    <mergeCell ref="B4:B9"/>
    <mergeCell ref="C15:C16"/>
    <mergeCell ref="N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Normal="100" workbookViewId="0">
      <selection activeCell="T15" sqref="T15"/>
    </sheetView>
  </sheetViews>
  <sheetFormatPr defaultRowHeight="12.75" x14ac:dyDescent="0.2"/>
  <cols>
    <col min="1" max="2" width="2.28515625" style="2" customWidth="1"/>
    <col min="3" max="3" width="7.42578125" style="2" customWidth="1"/>
    <col min="4" max="7" width="8.140625" style="2" customWidth="1"/>
    <col min="8" max="8" width="3" style="2" customWidth="1"/>
    <col min="9" max="10" width="8.140625" style="2" customWidth="1"/>
    <col min="11" max="11" width="2.42578125" style="2" customWidth="1"/>
    <col min="12" max="12" width="9.140625" style="1"/>
    <col min="13" max="13" width="2.28515625" style="2" customWidth="1"/>
    <col min="14" max="14" width="7.42578125" style="2" customWidth="1"/>
    <col min="15" max="18" width="8.140625" style="2" customWidth="1"/>
    <col min="19" max="19" width="3" style="2" customWidth="1"/>
    <col min="20" max="21" width="8.140625" style="2" customWidth="1"/>
    <col min="22" max="22" width="2.42578125" style="2" customWidth="1"/>
    <col min="23" max="23" width="9.140625" style="2"/>
    <col min="24" max="24" width="2.28515625" style="2" customWidth="1"/>
    <col min="25" max="25" width="7.42578125" style="2" customWidth="1"/>
    <col min="26" max="29" width="8.140625" style="2" customWidth="1"/>
    <col min="30" max="30" width="3" style="2" customWidth="1"/>
    <col min="31" max="31" width="2.42578125" style="2" customWidth="1"/>
    <col min="32" max="16384" width="9.140625" style="2"/>
  </cols>
  <sheetData>
    <row r="1" spans="1:31" ht="12.75" customHeight="1" thickBot="1" x14ac:dyDescent="0.25"/>
    <row r="2" spans="1:31" ht="12.75" customHeight="1" x14ac:dyDescent="0.2">
      <c r="B2" s="3"/>
      <c r="C2" s="4"/>
      <c r="D2" s="4"/>
      <c r="E2" s="4"/>
      <c r="F2" s="4"/>
      <c r="G2" s="4"/>
      <c r="H2" s="4"/>
      <c r="I2" s="4"/>
      <c r="J2" s="5"/>
      <c r="K2" s="1"/>
      <c r="M2" s="3"/>
      <c r="N2" s="4"/>
      <c r="O2" s="4" t="s">
        <v>14</v>
      </c>
      <c r="P2" s="4"/>
      <c r="Q2" s="4"/>
      <c r="R2" s="4"/>
      <c r="S2" s="4"/>
      <c r="T2" s="4"/>
      <c r="U2" s="5"/>
      <c r="V2" s="1"/>
      <c r="X2" s="3"/>
      <c r="Y2" s="4"/>
      <c r="Z2" s="4" t="s">
        <v>17</v>
      </c>
      <c r="AA2" s="4"/>
      <c r="AB2" s="4"/>
      <c r="AC2" s="4"/>
      <c r="AD2" s="4"/>
      <c r="AE2" s="5"/>
    </row>
    <row r="3" spans="1:31" ht="12.75" customHeight="1" x14ac:dyDescent="0.2">
      <c r="B3" s="6"/>
      <c r="C3" s="1"/>
      <c r="D3" s="70" t="s">
        <v>5</v>
      </c>
      <c r="E3" s="70"/>
      <c r="F3" s="70"/>
      <c r="G3" s="70"/>
      <c r="H3" s="7"/>
      <c r="I3" s="7"/>
      <c r="J3" s="8"/>
      <c r="K3" s="7"/>
      <c r="M3" s="6"/>
      <c r="N3" s="1"/>
      <c r="O3" s="70" t="s">
        <v>5</v>
      </c>
      <c r="P3" s="70"/>
      <c r="Q3" s="70"/>
      <c r="R3" s="70"/>
      <c r="S3" s="7"/>
      <c r="T3" s="7"/>
      <c r="U3" s="8"/>
      <c r="V3" s="7"/>
      <c r="X3" s="6"/>
      <c r="Y3" s="1"/>
      <c r="Z3" s="70" t="s">
        <v>5</v>
      </c>
      <c r="AA3" s="70"/>
      <c r="AB3" s="70"/>
      <c r="AC3" s="70"/>
      <c r="AD3" s="7"/>
      <c r="AE3" s="8"/>
    </row>
    <row r="4" spans="1:31" ht="12.75" customHeight="1" thickBot="1" x14ac:dyDescent="0.25">
      <c r="B4" s="71" t="s">
        <v>6</v>
      </c>
      <c r="C4" s="1"/>
      <c r="D4" s="7" t="s">
        <v>0</v>
      </c>
      <c r="E4" s="7" t="s">
        <v>1</v>
      </c>
      <c r="F4" s="7" t="s">
        <v>2</v>
      </c>
      <c r="G4" s="7" t="s">
        <v>3</v>
      </c>
      <c r="H4" s="1"/>
      <c r="I4" s="10"/>
      <c r="J4" s="11"/>
      <c r="K4" s="1"/>
      <c r="M4" s="71" t="s">
        <v>6</v>
      </c>
      <c r="N4" s="1"/>
      <c r="O4" s="7" t="s">
        <v>0</v>
      </c>
      <c r="P4" s="7" t="s">
        <v>1</v>
      </c>
      <c r="Q4" s="7" t="s">
        <v>2</v>
      </c>
      <c r="R4" s="7" t="s">
        <v>3</v>
      </c>
      <c r="S4" s="1"/>
      <c r="T4" s="10"/>
      <c r="U4" s="11"/>
      <c r="V4" s="1"/>
      <c r="X4" s="71" t="s">
        <v>6</v>
      </c>
      <c r="Y4" s="1"/>
      <c r="Z4" s="7" t="s">
        <v>0</v>
      </c>
      <c r="AA4" s="7" t="s">
        <v>1</v>
      </c>
      <c r="AB4" s="7" t="s">
        <v>2</v>
      </c>
      <c r="AC4" s="7" t="s">
        <v>3</v>
      </c>
      <c r="AD4" s="1"/>
      <c r="AE4" s="11"/>
    </row>
    <row r="5" spans="1:31" ht="12.75" customHeight="1" x14ac:dyDescent="0.2">
      <c r="B5" s="71"/>
      <c r="C5" s="7" t="str">
        <f>D4</f>
        <v>A</v>
      </c>
      <c r="D5" s="17">
        <f>matriz_conf!D5</f>
        <v>13</v>
      </c>
      <c r="E5" s="18">
        <f>matriz_conf!E5</f>
        <v>8</v>
      </c>
      <c r="F5" s="18">
        <f>matriz_conf!F5</f>
        <v>0</v>
      </c>
      <c r="G5" s="24">
        <f>matriz_conf!G5</f>
        <v>0</v>
      </c>
      <c r="H5" s="7"/>
      <c r="I5" s="19">
        <f>SUM(D5:G5)</f>
        <v>21</v>
      </c>
      <c r="J5" s="11"/>
      <c r="K5" s="1"/>
      <c r="M5" s="71"/>
      <c r="N5" s="7" t="str">
        <f>O4</f>
        <v>A</v>
      </c>
      <c r="O5" s="29">
        <f t="shared" ref="O5:R8" si="0">D5/$I$10</f>
        <v>0.11818181818181818</v>
      </c>
      <c r="P5" s="30">
        <f t="shared" si="0"/>
        <v>7.2727272727272724E-2</v>
      </c>
      <c r="Q5" s="18">
        <f t="shared" si="0"/>
        <v>0</v>
      </c>
      <c r="R5" s="24">
        <f t="shared" si="0"/>
        <v>0</v>
      </c>
      <c r="S5" s="7"/>
      <c r="T5" s="48">
        <f>SUM(O5:R5)</f>
        <v>0.19090909090909092</v>
      </c>
      <c r="U5" s="11"/>
      <c r="V5" s="1"/>
      <c r="X5" s="71"/>
      <c r="Y5" s="7" t="str">
        <f>Z4</f>
        <v>A</v>
      </c>
      <c r="Z5" s="17">
        <f>MIN(D5,D5)</f>
        <v>13</v>
      </c>
      <c r="AA5" s="18">
        <f>MIN(E5,D6)</f>
        <v>8</v>
      </c>
      <c r="AB5" s="18">
        <f>MIN(F5,D7)</f>
        <v>0</v>
      </c>
      <c r="AC5" s="24">
        <f>MIN(G5,D8)</f>
        <v>0</v>
      </c>
      <c r="AD5" s="7"/>
      <c r="AE5" s="11"/>
    </row>
    <row r="6" spans="1:31" ht="12.75" customHeight="1" x14ac:dyDescent="0.2">
      <c r="B6" s="71"/>
      <c r="C6" s="7" t="str">
        <f>E4</f>
        <v>B</v>
      </c>
      <c r="D6" s="20">
        <f>matriz_conf!D6</f>
        <v>8</v>
      </c>
      <c r="E6" s="21">
        <f>matriz_conf!E6</f>
        <v>10</v>
      </c>
      <c r="F6" s="21">
        <f>matriz_conf!F6</f>
        <v>0</v>
      </c>
      <c r="G6" s="25">
        <f>matriz_conf!G6</f>
        <v>3</v>
      </c>
      <c r="H6" s="7"/>
      <c r="I6" s="19">
        <f>SUM(D6:G6)</f>
        <v>21</v>
      </c>
      <c r="J6" s="11"/>
      <c r="K6" s="1"/>
      <c r="M6" s="71"/>
      <c r="N6" s="7" t="str">
        <f>P4</f>
        <v>B</v>
      </c>
      <c r="O6" s="31">
        <f t="shared" si="0"/>
        <v>7.2727272727272724E-2</v>
      </c>
      <c r="P6" s="32">
        <f t="shared" si="0"/>
        <v>9.0909090909090912E-2</v>
      </c>
      <c r="Q6" s="21">
        <f t="shared" si="0"/>
        <v>0</v>
      </c>
      <c r="R6" s="25">
        <f t="shared" si="0"/>
        <v>2.7272727272727271E-2</v>
      </c>
      <c r="S6" s="7"/>
      <c r="T6" s="48">
        <f>SUM(O6:R6)</f>
        <v>0.19090909090909092</v>
      </c>
      <c r="U6" s="11"/>
      <c r="V6" s="1"/>
      <c r="X6" s="71"/>
      <c r="Y6" s="7" t="str">
        <f>AA4</f>
        <v>B</v>
      </c>
      <c r="Z6" s="20">
        <f>MIN(D6,E5)</f>
        <v>8</v>
      </c>
      <c r="AA6" s="21">
        <f>MIN(E6,E6)</f>
        <v>10</v>
      </c>
      <c r="AB6" s="21">
        <f>MIN(F6,E7)</f>
        <v>0</v>
      </c>
      <c r="AC6" s="25">
        <f>MIN(G6,E8)</f>
        <v>0</v>
      </c>
      <c r="AD6" s="7"/>
      <c r="AE6" s="11"/>
    </row>
    <row r="7" spans="1:31" ht="12.75" customHeight="1" x14ac:dyDescent="0.2">
      <c r="B7" s="71"/>
      <c r="C7" s="7" t="str">
        <f>F4</f>
        <v>C</v>
      </c>
      <c r="D7" s="20">
        <f>matriz_conf!D7</f>
        <v>0</v>
      </c>
      <c r="E7" s="21">
        <f>matriz_conf!E7</f>
        <v>5</v>
      </c>
      <c r="F7" s="21">
        <f>matriz_conf!F7</f>
        <v>27</v>
      </c>
      <c r="G7" s="25">
        <f>matriz_conf!G7</f>
        <v>4</v>
      </c>
      <c r="H7" s="7"/>
      <c r="I7" s="19">
        <f>SUM(D7:G7)</f>
        <v>36</v>
      </c>
      <c r="J7" s="11"/>
      <c r="K7" s="1"/>
      <c r="M7" s="71"/>
      <c r="N7" s="7" t="str">
        <f>Q4</f>
        <v>C</v>
      </c>
      <c r="O7" s="20">
        <f t="shared" si="0"/>
        <v>0</v>
      </c>
      <c r="P7" s="32">
        <f t="shared" si="0"/>
        <v>4.5454545454545456E-2</v>
      </c>
      <c r="Q7" s="32">
        <f t="shared" si="0"/>
        <v>0.24545454545454545</v>
      </c>
      <c r="R7" s="33">
        <f t="shared" si="0"/>
        <v>3.6363636363636362E-2</v>
      </c>
      <c r="S7" s="7"/>
      <c r="T7" s="48">
        <f>SUM(O7:R7)</f>
        <v>0.32727272727272727</v>
      </c>
      <c r="U7" s="11"/>
      <c r="V7" s="1"/>
      <c r="X7" s="71"/>
      <c r="Y7" s="7" t="str">
        <f>AB4</f>
        <v>C</v>
      </c>
      <c r="Z7" s="20">
        <f>MIN(D7,F5)</f>
        <v>0</v>
      </c>
      <c r="AA7" s="21">
        <f>MIN(E7,F6)</f>
        <v>0</v>
      </c>
      <c r="AB7" s="21">
        <f>MIN(F7,F7)</f>
        <v>27</v>
      </c>
      <c r="AC7" s="25">
        <f>MIN(G7,F8)</f>
        <v>0</v>
      </c>
      <c r="AD7" s="7"/>
      <c r="AE7" s="11"/>
    </row>
    <row r="8" spans="1:31" ht="12.75" customHeight="1" thickBot="1" x14ac:dyDescent="0.25">
      <c r="B8" s="71"/>
      <c r="C8" s="7" t="str">
        <f>G4</f>
        <v>D</v>
      </c>
      <c r="D8" s="26">
        <f>matriz_conf!D8</f>
        <v>0</v>
      </c>
      <c r="E8" s="27">
        <f>matriz_conf!E8</f>
        <v>0</v>
      </c>
      <c r="F8" s="27">
        <f>matriz_conf!F8</f>
        <v>0</v>
      </c>
      <c r="G8" s="28">
        <f>matriz_conf!G8</f>
        <v>32</v>
      </c>
      <c r="H8" s="7"/>
      <c r="I8" s="19">
        <f>SUM(D8:G8)</f>
        <v>32</v>
      </c>
      <c r="J8" s="11"/>
      <c r="K8" s="1"/>
      <c r="M8" s="71"/>
      <c r="N8" s="7" t="str">
        <f>R4</f>
        <v>D</v>
      </c>
      <c r="O8" s="26">
        <f t="shared" si="0"/>
        <v>0</v>
      </c>
      <c r="P8" s="27">
        <f t="shared" si="0"/>
        <v>0</v>
      </c>
      <c r="Q8" s="27">
        <f t="shared" si="0"/>
        <v>0</v>
      </c>
      <c r="R8" s="34">
        <f t="shared" si="0"/>
        <v>0.29090909090909089</v>
      </c>
      <c r="S8" s="7"/>
      <c r="T8" s="48">
        <f>SUM(O8:R8)</f>
        <v>0.29090909090909089</v>
      </c>
      <c r="U8" s="11"/>
      <c r="V8" s="1"/>
      <c r="X8" s="71"/>
      <c r="Y8" s="7" t="str">
        <f>AC4</f>
        <v>D</v>
      </c>
      <c r="Z8" s="26">
        <f>MIN(D8,G5)</f>
        <v>0</v>
      </c>
      <c r="AA8" s="27">
        <f>MIN(E8,G6)</f>
        <v>0</v>
      </c>
      <c r="AB8" s="27">
        <f>MIN(F8,G7)</f>
        <v>0</v>
      </c>
      <c r="AC8" s="28">
        <f>MIN(G8,G8)</f>
        <v>32</v>
      </c>
      <c r="AD8" s="7"/>
      <c r="AE8" s="11"/>
    </row>
    <row r="9" spans="1:31" ht="12.75" customHeight="1" thickBot="1" x14ac:dyDescent="0.25">
      <c r="B9" s="71"/>
      <c r="C9" s="1"/>
      <c r="D9" s="7"/>
      <c r="E9" s="7"/>
      <c r="F9" s="7"/>
      <c r="G9" s="7"/>
      <c r="H9" s="7"/>
      <c r="I9" s="7"/>
      <c r="J9" s="11"/>
      <c r="K9" s="1"/>
      <c r="M9" s="71"/>
      <c r="N9" s="1"/>
      <c r="O9" s="7"/>
      <c r="P9" s="7"/>
      <c r="Q9" s="7"/>
      <c r="R9" s="7"/>
      <c r="S9" s="7"/>
      <c r="T9" s="7"/>
      <c r="U9" s="11"/>
      <c r="V9" s="1"/>
      <c r="X9" s="71"/>
      <c r="Y9" s="1"/>
      <c r="Z9" s="7"/>
      <c r="AA9" s="7"/>
      <c r="AB9" s="7"/>
      <c r="AC9" s="7"/>
      <c r="AD9" s="7"/>
      <c r="AE9" s="11"/>
    </row>
    <row r="10" spans="1:31" ht="12.75" customHeight="1" thickBot="1" x14ac:dyDescent="0.25">
      <c r="B10" s="9"/>
      <c r="C10" s="10"/>
      <c r="D10" s="19">
        <f>SUM(D5:D8)</f>
        <v>21</v>
      </c>
      <c r="E10" s="19">
        <f>SUM(E5:E8)</f>
        <v>23</v>
      </c>
      <c r="F10" s="19">
        <f>SUM(F5:F8)</f>
        <v>27</v>
      </c>
      <c r="G10" s="19">
        <f>SUM(G5:G8)</f>
        <v>39</v>
      </c>
      <c r="H10" s="7"/>
      <c r="I10" s="22">
        <f>SUM(D5:G8)</f>
        <v>110</v>
      </c>
      <c r="J10" s="11"/>
      <c r="K10" s="1"/>
      <c r="M10" s="9"/>
      <c r="N10" s="10"/>
      <c r="O10" s="48">
        <f>SUM(O5:O8)</f>
        <v>0.19090909090909092</v>
      </c>
      <c r="P10" s="48">
        <f>SUM(P5:P8)</f>
        <v>0.20909090909090911</v>
      </c>
      <c r="Q10" s="48">
        <f>SUM(Q5:Q8)</f>
        <v>0.24545454545454545</v>
      </c>
      <c r="R10" s="48">
        <f>SUM(R5:R8)</f>
        <v>0.3545454545454545</v>
      </c>
      <c r="S10" s="7"/>
      <c r="T10" s="22">
        <f>SUM(O5:R8)</f>
        <v>1</v>
      </c>
      <c r="U10" s="11"/>
      <c r="V10" s="1"/>
      <c r="X10" s="9"/>
      <c r="Y10" s="10"/>
      <c r="Z10" s="19">
        <f>SUM(Z5:Z8)</f>
        <v>21</v>
      </c>
      <c r="AA10" s="19">
        <f>SUM(AA5:AA8)</f>
        <v>18</v>
      </c>
      <c r="AB10" s="19">
        <f>SUM(AB5:AB8)</f>
        <v>27</v>
      </c>
      <c r="AC10" s="19">
        <f>SUM(AC5:AC8)</f>
        <v>32</v>
      </c>
      <c r="AD10" s="7"/>
      <c r="AE10" s="11"/>
    </row>
    <row r="11" spans="1:31" ht="12.75" customHeight="1" thickBot="1" x14ac:dyDescent="0.25">
      <c r="B11" s="9"/>
      <c r="C11" s="10"/>
      <c r="D11" s="7"/>
      <c r="E11" s="7"/>
      <c r="F11" s="7"/>
      <c r="G11" s="7"/>
      <c r="H11" s="7"/>
      <c r="I11" s="7"/>
      <c r="J11" s="11"/>
      <c r="K11" s="1"/>
      <c r="M11" s="9"/>
      <c r="N11" s="10"/>
      <c r="O11" s="7"/>
      <c r="P11" s="7"/>
      <c r="Q11" s="7"/>
      <c r="R11" s="7"/>
      <c r="S11" s="7"/>
      <c r="T11" s="7"/>
      <c r="U11" s="11"/>
      <c r="V11" s="1"/>
      <c r="X11" s="9"/>
      <c r="Y11" s="10"/>
      <c r="Z11" s="7"/>
      <c r="AA11" s="7"/>
      <c r="AB11" s="7"/>
      <c r="AC11" s="7"/>
      <c r="AD11" s="7"/>
      <c r="AE11" s="11"/>
    </row>
    <row r="12" spans="1:31" ht="12.75" customHeight="1" thickBot="1" x14ac:dyDescent="0.3">
      <c r="B12" s="6"/>
      <c r="C12" s="1"/>
      <c r="D12" s="12" t="s">
        <v>7</v>
      </c>
      <c r="E12" s="23">
        <f>(D5+E6+F7+G8)/I10</f>
        <v>0.74545454545454548</v>
      </c>
      <c r="F12" s="1"/>
      <c r="G12" s="1"/>
      <c r="H12" s="1"/>
      <c r="I12" s="1"/>
      <c r="J12" s="11"/>
      <c r="K12" s="1"/>
      <c r="M12" s="13"/>
      <c r="N12" s="14"/>
      <c r="O12" s="14"/>
      <c r="P12" s="14"/>
      <c r="Q12" s="14"/>
      <c r="R12" s="14"/>
      <c r="S12" s="14"/>
      <c r="T12" s="14"/>
      <c r="U12" s="15"/>
      <c r="V12" s="1"/>
      <c r="X12" s="13"/>
      <c r="Y12" s="14"/>
      <c r="Z12" s="14"/>
      <c r="AA12" s="14"/>
      <c r="AB12" s="14"/>
      <c r="AC12" s="14"/>
      <c r="AD12" s="14"/>
      <c r="AE12" s="15"/>
    </row>
    <row r="13" spans="1:31" ht="12.75" customHeight="1" thickBot="1" x14ac:dyDescent="0.25">
      <c r="B13" s="13"/>
      <c r="C13" s="14"/>
      <c r="D13" s="14"/>
      <c r="E13" s="14"/>
      <c r="F13" s="14"/>
      <c r="G13" s="14"/>
      <c r="H13" s="14"/>
      <c r="I13" s="14"/>
      <c r="J13" s="15"/>
      <c r="K13" s="1"/>
      <c r="M13" s="1"/>
      <c r="V13" s="1"/>
      <c r="X13" s="1"/>
      <c r="AE13" s="1"/>
    </row>
    <row r="14" spans="1:31" ht="12.75" customHeight="1" x14ac:dyDescent="0.2">
      <c r="A14" s="1"/>
      <c r="B14" s="1"/>
      <c r="K14" s="1"/>
      <c r="M14" s="1"/>
      <c r="Q14" s="1"/>
      <c r="V14" s="1"/>
      <c r="X14" s="1"/>
      <c r="AB14" s="1"/>
      <c r="AE14" s="1"/>
    </row>
    <row r="15" spans="1:31" ht="12.75" customHeight="1" x14ac:dyDescent="0.25">
      <c r="A15" s="1"/>
      <c r="B15" s="1"/>
      <c r="C15" s="47" t="s">
        <v>4</v>
      </c>
      <c r="D15" s="35" t="s">
        <v>15</v>
      </c>
      <c r="E15" s="35" t="s">
        <v>16</v>
      </c>
      <c r="F15" s="35" t="s">
        <v>17</v>
      </c>
      <c r="G15" s="35" t="s">
        <v>18</v>
      </c>
      <c r="K15" s="1"/>
      <c r="L15" s="2"/>
      <c r="M15" s="1"/>
      <c r="Q15" s="1"/>
      <c r="T15" s="69" t="s">
        <v>22</v>
      </c>
      <c r="X15" s="1"/>
      <c r="AB15" s="1"/>
    </row>
    <row r="16" spans="1:31" ht="12.75" customHeight="1" x14ac:dyDescent="0.25">
      <c r="A16" s="1"/>
      <c r="B16" s="1"/>
      <c r="C16" s="37" t="str">
        <f>D4</f>
        <v>A</v>
      </c>
      <c r="D16" s="40">
        <f>ABS(T5-O10)</f>
        <v>0</v>
      </c>
      <c r="E16" s="40">
        <f>2*MIN(T5-O5,O10-O5)</f>
        <v>0.14545454545454548</v>
      </c>
      <c r="F16" s="49">
        <f>2*(Z10-D5)/I10</f>
        <v>0.14545454545454545</v>
      </c>
      <c r="G16" s="40">
        <f>E16-F16</f>
        <v>0</v>
      </c>
      <c r="K16" s="1"/>
      <c r="L16" s="2"/>
      <c r="M16" s="1"/>
      <c r="Q16" s="1"/>
      <c r="T16" s="69" t="s">
        <v>21</v>
      </c>
      <c r="X16" s="1"/>
      <c r="AB16" s="1"/>
    </row>
    <row r="17" spans="1:28" ht="12.75" customHeight="1" x14ac:dyDescent="0.2">
      <c r="A17" s="1"/>
      <c r="B17" s="1"/>
      <c r="C17" s="38" t="str">
        <f>E4</f>
        <v>B</v>
      </c>
      <c r="D17" s="41">
        <f>ABS(T6-P10)</f>
        <v>1.8181818181818188E-2</v>
      </c>
      <c r="E17" s="41">
        <f>2*MIN(T6-P6,P10-P6)</f>
        <v>0.2</v>
      </c>
      <c r="F17" s="50">
        <f>2*(AA10-E6)/I10</f>
        <v>0.14545454545454545</v>
      </c>
      <c r="G17" s="41">
        <f>E17-F17</f>
        <v>5.4545454545454564E-2</v>
      </c>
      <c r="K17" s="1"/>
      <c r="L17" s="2"/>
      <c r="M17" s="1"/>
      <c r="Q17" s="1"/>
      <c r="X17" s="1"/>
      <c r="AB17" s="1"/>
    </row>
    <row r="18" spans="1:28" ht="12.75" customHeight="1" x14ac:dyDescent="0.2">
      <c r="A18" s="1"/>
      <c r="B18" s="1"/>
      <c r="C18" s="38" t="str">
        <f>F4</f>
        <v>C</v>
      </c>
      <c r="D18" s="41">
        <f>ABS(T7-Q10)</f>
        <v>8.1818181818181818E-2</v>
      </c>
      <c r="E18" s="41">
        <f>2*MIN(T7-Q7,Q10-Q7)</f>
        <v>0</v>
      </c>
      <c r="F18" s="50">
        <f>2*(AB10-F7)/I10</f>
        <v>0</v>
      </c>
      <c r="G18" s="41">
        <f>E18-F18</f>
        <v>0</v>
      </c>
      <c r="K18" s="1"/>
      <c r="L18" s="2"/>
      <c r="Q18" s="1"/>
      <c r="AB18" s="1"/>
    </row>
    <row r="19" spans="1:28" ht="12.75" customHeight="1" x14ac:dyDescent="0.2">
      <c r="C19" s="39" t="str">
        <f>G4</f>
        <v>D</v>
      </c>
      <c r="D19" s="42">
        <f>ABS(T8-R10)</f>
        <v>6.3636363636363602E-2</v>
      </c>
      <c r="E19" s="42">
        <f>2*MIN(T8-R8,R10-R8)</f>
        <v>0</v>
      </c>
      <c r="F19" s="51">
        <f>2*(AC10-G8)/I10</f>
        <v>0</v>
      </c>
      <c r="G19" s="42">
        <f>E19-F19</f>
        <v>0</v>
      </c>
      <c r="K19" s="1"/>
      <c r="L19" s="2"/>
    </row>
    <row r="21" spans="1:28" x14ac:dyDescent="0.2">
      <c r="C21" s="68" t="s">
        <v>19</v>
      </c>
      <c r="D21" s="65">
        <f>SUM(D16:D19)/2</f>
        <v>8.1818181818181804E-2</v>
      </c>
      <c r="E21" s="65">
        <f>SUM(E16:E19)/2</f>
        <v>0.17272727272727273</v>
      </c>
      <c r="F21" s="65">
        <f>SUM(F16:F19)/2</f>
        <v>0.14545454545454545</v>
      </c>
      <c r="G21" s="65">
        <f>SUM(G16:G19)/2</f>
        <v>2.7272727272727282E-2</v>
      </c>
    </row>
  </sheetData>
  <mergeCells count="6">
    <mergeCell ref="D3:G3"/>
    <mergeCell ref="B4:B9"/>
    <mergeCell ref="O3:R3"/>
    <mergeCell ref="M4:M9"/>
    <mergeCell ref="Z3:AC3"/>
    <mergeCell ref="X4:X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matriz_conf</vt:lpstr>
      <vt:lpstr>Pontius</vt:lpstr>
    </vt:vector>
  </TitlesOfParts>
  <Company>INPE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</dc:creator>
  <cp:lastModifiedBy>Camilo</cp:lastModifiedBy>
  <dcterms:created xsi:type="dcterms:W3CDTF">1998-08-22T13:50:38Z</dcterms:created>
  <dcterms:modified xsi:type="dcterms:W3CDTF">2024-05-22T20:02:12Z</dcterms:modified>
</cp:coreProperties>
</file>