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6"/>
  </bookViews>
  <sheets>
    <sheet name="Sieve Analysis(FA)" sheetId="6" r:id="rId1"/>
    <sheet name="Sieve Analysis(WGP)" sheetId="5" r:id="rId2"/>
    <sheet name="Mix Design" sheetId="1" r:id="rId3"/>
    <sheet name="Workability" sheetId="4" r:id="rId4"/>
    <sheet name="Compressive Strength" sheetId="2" r:id="rId5"/>
    <sheet name="Flexural Strength" sheetId="3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C50" i="7" l="1"/>
  <c r="C55" i="7" s="1"/>
  <c r="C66" i="7"/>
  <c r="C17" i="7"/>
  <c r="C64" i="7"/>
  <c r="C60" i="7"/>
  <c r="C58" i="7"/>
  <c r="C65" i="7"/>
  <c r="E50" i="7"/>
  <c r="E48" i="7"/>
  <c r="C48" i="7"/>
  <c r="C44" i="7"/>
  <c r="C42" i="7"/>
  <c r="C37" i="7"/>
  <c r="E5" i="7"/>
  <c r="C24" i="7"/>
  <c r="E2" i="7"/>
  <c r="C13" i="7" s="1"/>
  <c r="C61" i="7" l="1"/>
  <c r="C62" i="7" s="1"/>
  <c r="E13" i="7"/>
  <c r="C18" i="7" s="1"/>
  <c r="D9" i="6"/>
  <c r="D8" i="6"/>
  <c r="D7" i="6"/>
  <c r="D6" i="6"/>
  <c r="D5" i="6"/>
  <c r="D4" i="6"/>
  <c r="D3" i="6"/>
  <c r="E3" i="6" s="1"/>
  <c r="D9" i="5"/>
  <c r="D6" i="5"/>
  <c r="D4" i="5"/>
  <c r="D5" i="5"/>
  <c r="D7" i="5"/>
  <c r="D8" i="5"/>
  <c r="D3" i="5"/>
  <c r="E3" i="5" s="1"/>
  <c r="F3" i="5" s="1"/>
  <c r="C19" i="7" l="1"/>
  <c r="E19" i="7"/>
  <c r="C14" i="7"/>
  <c r="C23" i="7" s="1"/>
  <c r="C26" i="7" s="1"/>
  <c r="F3" i="6"/>
  <c r="E4" i="6"/>
  <c r="E4" i="5"/>
  <c r="E5" i="5" s="1"/>
  <c r="C20" i="7" l="1"/>
  <c r="C29" i="7" s="1"/>
  <c r="C33" i="7" s="1"/>
  <c r="C34" i="7" s="1"/>
  <c r="C39" i="7" s="1"/>
  <c r="F4" i="6"/>
  <c r="E5" i="6"/>
  <c r="F4" i="5"/>
  <c r="E6" i="5"/>
  <c r="F5" i="5"/>
  <c r="E6" i="6" l="1"/>
  <c r="F5" i="6"/>
  <c r="E7" i="5"/>
  <c r="F6" i="5"/>
  <c r="F6" i="6" l="1"/>
  <c r="E7" i="6"/>
  <c r="E8" i="5"/>
  <c r="F7" i="5"/>
  <c r="F7" i="6" l="1"/>
  <c r="E8" i="6"/>
  <c r="E9" i="5"/>
  <c r="F9" i="5" s="1"/>
  <c r="F8" i="5"/>
  <c r="E9" i="6" l="1"/>
  <c r="F9" i="6" s="1"/>
  <c r="F8" i="6"/>
</calcChain>
</file>

<file path=xl/sharedStrings.xml><?xml version="1.0" encoding="utf-8"?>
<sst xmlns="http://schemas.openxmlformats.org/spreadsheetml/2006/main" count="179" uniqueCount="106">
  <si>
    <t>Sr. No.</t>
  </si>
  <si>
    <t>%age Replacement of WGP</t>
  </si>
  <si>
    <t>Cement (Kg/m^3)</t>
  </si>
  <si>
    <t>Water (Kg/m^3)</t>
  </si>
  <si>
    <t>Admixture (Kg/m^3)</t>
  </si>
  <si>
    <t>Coarse Aggregate (Kg/m^3)</t>
  </si>
  <si>
    <t>Fine Aggregates (Kg/m^3)</t>
  </si>
  <si>
    <t>WGP (Kg/m^3)</t>
  </si>
  <si>
    <t>10mm (40%)</t>
  </si>
  <si>
    <t>20mm (60%)</t>
  </si>
  <si>
    <t>%age replacement of F.A with WGP</t>
  </si>
  <si>
    <t>Stress, σ (MPa)</t>
  </si>
  <si>
    <t>Mean Compressive Strength, MPa</t>
  </si>
  <si>
    <t>Sample 1</t>
  </si>
  <si>
    <t>Sample 2</t>
  </si>
  <si>
    <t>Sample 3</t>
  </si>
  <si>
    <t>0 (Normal Concrete)</t>
  </si>
  <si>
    <t>Load, P (kN)</t>
  </si>
  <si>
    <t>Test Data at 7days</t>
  </si>
  <si>
    <t>Flexural Strength Test Data at 7days</t>
  </si>
  <si>
    <t>Slump Value</t>
  </si>
  <si>
    <t>Degree of Workability</t>
  </si>
  <si>
    <t>Medium</t>
  </si>
  <si>
    <t>Low</t>
  </si>
  <si>
    <t>Very Low</t>
  </si>
  <si>
    <t>Flexural Strength</t>
  </si>
  <si>
    <t>Compressive Strength Test at 7days</t>
  </si>
  <si>
    <t>Sieve Size</t>
  </si>
  <si>
    <t>Mass Retain</t>
  </si>
  <si>
    <t>%age Mass Retain</t>
  </si>
  <si>
    <t>Cumulative %age Mass Retained</t>
  </si>
  <si>
    <t>Cumulative %age Mass Passed</t>
  </si>
  <si>
    <t>PAN</t>
  </si>
  <si>
    <t xml:space="preserve"> 90-100</t>
  </si>
  <si>
    <t>75-100</t>
  </si>
  <si>
    <t>55-90</t>
  </si>
  <si>
    <t xml:space="preserve"> 35-59 </t>
  </si>
  <si>
    <t>O-10</t>
  </si>
  <si>
    <t>Range</t>
  </si>
  <si>
    <t>Zone 2</t>
  </si>
  <si>
    <t>Total</t>
  </si>
  <si>
    <t>Units</t>
  </si>
  <si>
    <t>Given Data</t>
  </si>
  <si>
    <t>Width of Support</t>
  </si>
  <si>
    <t xml:space="preserve">Step No. </t>
  </si>
  <si>
    <t>Step</t>
  </si>
  <si>
    <t>Value 2</t>
  </si>
  <si>
    <t>Values 1</t>
  </si>
  <si>
    <r>
      <t>Dia. of bottom bar (</t>
    </r>
    <r>
      <rPr>
        <sz val="12"/>
        <color theme="1"/>
        <rFont val="Arial"/>
        <family val="2"/>
      </rPr>
      <t>ɸ</t>
    </r>
    <r>
      <rPr>
        <sz val="12"/>
        <color theme="1"/>
        <rFont val="Times New Roman"/>
        <family val="1"/>
      </rPr>
      <t>)</t>
    </r>
  </si>
  <si>
    <t>mm</t>
  </si>
  <si>
    <r>
      <t>N/mm</t>
    </r>
    <r>
      <rPr>
        <vertAlign val="superscript"/>
        <sz val="12"/>
        <color theme="1"/>
        <rFont val="Times New Roman"/>
        <family val="1"/>
      </rPr>
      <t>2</t>
    </r>
  </si>
  <si>
    <t>Imposed dead load</t>
  </si>
  <si>
    <t>Imposed live load</t>
  </si>
  <si>
    <t>Unit(1)</t>
  </si>
  <si>
    <t>m</t>
  </si>
  <si>
    <t>Calculate effective span of beam(leff.)</t>
  </si>
  <si>
    <t>Calculation of depth(D) and width(b) of beam</t>
  </si>
  <si>
    <t>leff.=Clear span + effective depth</t>
  </si>
  <si>
    <t>leff.=Clear span + width of support/ 2 + width of support/ 2</t>
  </si>
  <si>
    <t>Effective span of beam(leff.),Consider effective span of beam which is less</t>
  </si>
  <si>
    <t>Calculation of load</t>
  </si>
  <si>
    <t>Self weight of beam</t>
  </si>
  <si>
    <t>Superimposed dead load</t>
  </si>
  <si>
    <t>Concentrated dead load at centre</t>
  </si>
  <si>
    <t>Total load of beam</t>
  </si>
  <si>
    <t>Factored design uniformly distributed Load</t>
  </si>
  <si>
    <t>Reaction of beam</t>
  </si>
  <si>
    <t>Concentrated design dead load at centre</t>
  </si>
  <si>
    <t>kN</t>
  </si>
  <si>
    <t>kN/m</t>
  </si>
  <si>
    <t>Calculation of Moment and Shear Force</t>
  </si>
  <si>
    <t>Moment (Mu)</t>
  </si>
  <si>
    <t>Overall depth (D)</t>
  </si>
  <si>
    <t>Width of beam (b)</t>
  </si>
  <si>
    <t>Effective depth of beam (d)</t>
  </si>
  <si>
    <t>Calculation of effective depth of beam(d) = Clear span/ 8 - Clear span/ 10</t>
  </si>
  <si>
    <t>Clear cover (c.c)</t>
  </si>
  <si>
    <t>Calculation of width of beam(b) = Overall depth(D)/ 2 - Overall depth(D)*(2/3)</t>
  </si>
  <si>
    <t>Clear Span of beam (l)</t>
  </si>
  <si>
    <t>Grade of Concrete, Characteristic compressive strength (fck)</t>
  </si>
  <si>
    <t>Grade of Steel, Characteristic yield strength (fy)</t>
  </si>
  <si>
    <t>kNm</t>
  </si>
  <si>
    <t>Shear Force (Vu)</t>
  </si>
  <si>
    <t>Check for Depth</t>
  </si>
  <si>
    <t>Limiting Moment of Resistance (Mu,lim)</t>
  </si>
  <si>
    <t>Nmm</t>
  </si>
  <si>
    <r>
      <t>.</t>
    </r>
    <r>
      <rPr>
        <vertAlign val="superscript"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.0.148.fck.b.d^2 for Fe250 steel</t>
    </r>
  </si>
  <si>
    <r>
      <t>.</t>
    </r>
    <r>
      <rPr>
        <vertAlign val="superscript"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.0.138.fck.b.d^2 for Fe250 steel</t>
    </r>
  </si>
  <si>
    <r>
      <t>.</t>
    </r>
    <r>
      <rPr>
        <vertAlign val="superscript"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.0.133.fck.b.d^2 for Fe250 steel</t>
    </r>
  </si>
  <si>
    <t>Note: Design beam as balanced section, i.e. Mu=Mu,lim</t>
  </si>
  <si>
    <r>
      <t>Required effective depth of beam (d,</t>
    </r>
    <r>
      <rPr>
        <vertAlign val="subscript"/>
        <sz val="12"/>
        <color theme="1"/>
        <rFont val="Times New Roman"/>
        <family val="1"/>
      </rPr>
      <t>required</t>
    </r>
    <r>
      <rPr>
        <sz val="12"/>
        <color theme="1"/>
        <rFont val="Times New Roman"/>
        <family val="1"/>
      </rPr>
      <t>), d=(Mu/0.148.fck.b)^0.5</t>
    </r>
  </si>
  <si>
    <r>
      <t>Check: d</t>
    </r>
    <r>
      <rPr>
        <vertAlign val="subscript"/>
        <sz val="12"/>
        <color theme="1"/>
        <rFont val="Times New Roman"/>
        <family val="1"/>
      </rPr>
      <t>calculated</t>
    </r>
    <r>
      <rPr>
        <sz val="12"/>
        <color theme="1"/>
        <rFont val="Times New Roman"/>
        <family val="1"/>
      </rPr>
      <t>&gt;d,</t>
    </r>
    <r>
      <rPr>
        <vertAlign val="subscript"/>
        <sz val="12"/>
        <color theme="1"/>
        <rFont val="Times New Roman"/>
        <family val="1"/>
      </rPr>
      <t xml:space="preserve">required, </t>
    </r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calculated</t>
    </r>
    <r>
      <rPr>
        <sz val="12"/>
        <color theme="1"/>
        <rFont val="Times New Roman"/>
        <family val="1"/>
      </rPr>
      <t>&lt;d,</t>
    </r>
    <r>
      <rPr>
        <vertAlign val="subscript"/>
        <sz val="12"/>
        <color theme="1"/>
        <rFont val="Times New Roman"/>
        <family val="1"/>
      </rPr>
      <t xml:space="preserve">required </t>
    </r>
    <r>
      <rPr>
        <sz val="12"/>
        <color theme="1"/>
        <rFont val="Times New Roman"/>
        <family val="1"/>
      </rPr>
      <t>then redesign</t>
    </r>
  </si>
  <si>
    <t>Calculation of steel</t>
  </si>
  <si>
    <r>
      <t>Area of tension steel (A</t>
    </r>
    <r>
      <rPr>
        <vertAlign val="subscript"/>
        <sz val="12"/>
        <color theme="1"/>
        <rFont val="Times New Roman"/>
        <family val="1"/>
      </rPr>
      <t>st,required</t>
    </r>
    <r>
      <rPr>
        <sz val="12"/>
        <color theme="1"/>
        <rFont val="Times New Roman"/>
        <family val="1"/>
      </rPr>
      <t>)</t>
    </r>
  </si>
  <si>
    <r>
      <t>mm</t>
    </r>
    <r>
      <rPr>
        <vertAlign val="superscript"/>
        <sz val="11"/>
        <color theme="1"/>
        <rFont val="Times New Roman"/>
        <family val="1"/>
      </rPr>
      <t>2</t>
    </r>
  </si>
  <si>
    <r>
      <t xml:space="preserve">Diameter of bar(in tension), </t>
    </r>
    <r>
      <rPr>
        <sz val="12"/>
        <color theme="1"/>
        <rFont val="Arial"/>
        <family val="2"/>
      </rPr>
      <t>ɸ</t>
    </r>
  </si>
  <si>
    <t>Area of one bar (Abar)</t>
  </si>
  <si>
    <t>No. of bars</t>
  </si>
  <si>
    <t>no.</t>
  </si>
  <si>
    <r>
      <t>Area of tension steel provided(A</t>
    </r>
    <r>
      <rPr>
        <vertAlign val="subscript"/>
        <sz val="12"/>
        <color theme="1"/>
        <rFont val="Times New Roman"/>
        <family val="1"/>
      </rPr>
      <t>st,provided</t>
    </r>
    <r>
      <rPr>
        <sz val="12"/>
        <color theme="1"/>
        <rFont val="Times New Roman"/>
        <family val="1"/>
      </rPr>
      <t>)</t>
    </r>
  </si>
  <si>
    <r>
      <t>Minimum area of steel required (A</t>
    </r>
    <r>
      <rPr>
        <vertAlign val="subscript"/>
        <sz val="12"/>
        <color theme="1"/>
        <rFont val="Times New Roman"/>
        <family val="1"/>
      </rPr>
      <t>st,min</t>
    </r>
    <r>
      <rPr>
        <sz val="12"/>
        <color theme="1"/>
        <rFont val="Times New Roman"/>
        <family val="1"/>
      </rPr>
      <t xml:space="preserve">) </t>
    </r>
  </si>
  <si>
    <r>
      <t>Maximum area of tensile steel (A</t>
    </r>
    <r>
      <rPr>
        <vertAlign val="subscript"/>
        <sz val="12"/>
        <color theme="1"/>
        <rFont val="Times New Roman"/>
        <family val="1"/>
      </rPr>
      <t>st,max</t>
    </r>
    <r>
      <rPr>
        <sz val="12"/>
        <color theme="1"/>
        <rFont val="Times New Roman"/>
        <family val="1"/>
      </rPr>
      <t>)</t>
    </r>
  </si>
  <si>
    <r>
      <t xml:space="preserve">Check: </t>
    </r>
    <r>
      <rPr>
        <vertAlign val="subscript"/>
        <sz val="12"/>
        <color theme="1"/>
        <rFont val="Times New Roman"/>
        <family val="1"/>
      </rPr>
      <t xml:space="preserve">, </t>
    </r>
    <r>
      <rPr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 xml:space="preserve">st,min </t>
    </r>
    <r>
      <rPr>
        <sz val="12"/>
        <color theme="1"/>
        <rFont val="Times New Roman"/>
        <family val="1"/>
      </rPr>
      <t>&lt; A</t>
    </r>
    <r>
      <rPr>
        <vertAlign val="subscript"/>
        <sz val="12"/>
        <color theme="1"/>
        <rFont val="Times New Roman"/>
        <family val="1"/>
      </rPr>
      <t xml:space="preserve">st,provided  </t>
    </r>
    <r>
      <rPr>
        <sz val="12"/>
        <color theme="1"/>
        <rFont val="Times New Roman"/>
        <family val="1"/>
      </rPr>
      <t>&lt; A</t>
    </r>
    <r>
      <rPr>
        <vertAlign val="subscript"/>
        <sz val="12"/>
        <color theme="1"/>
        <rFont val="Times New Roman"/>
        <family val="1"/>
      </rPr>
      <t>st,max</t>
    </r>
  </si>
  <si>
    <t>Effective cover of beam (d')</t>
  </si>
  <si>
    <t xml:space="preserve">Horizontal Spacing </t>
  </si>
  <si>
    <t>Actual horizontal spacinng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</si>
</sst>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vertAlign val="superscript"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16" fontId="3" fillId="0" borderId="6" xfId="0" applyNumberFormat="1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Slump Value</c:v>
          </c:tx>
          <c:cat>
            <c:strRef>
              <c:f>Workability!$B$4:$B$8</c:f>
              <c:strCache>
                <c:ptCount val="5"/>
                <c:pt idx="0">
                  <c:v>0 (Normal Concrete)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strCache>
            </c:strRef>
          </c:cat>
          <c:val>
            <c:numRef>
              <c:f>Workability!$C$4:$C$8</c:f>
              <c:numCache>
                <c:formatCode>General</c:formatCode>
                <c:ptCount val="5"/>
                <c:pt idx="0">
                  <c:v>80</c:v>
                </c:pt>
                <c:pt idx="1">
                  <c:v>75</c:v>
                </c:pt>
                <c:pt idx="2">
                  <c:v>47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3792"/>
        <c:axId val="209795328"/>
      </c:lineChart>
      <c:catAx>
        <c:axId val="209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5328"/>
        <c:crosses val="autoZero"/>
        <c:auto val="1"/>
        <c:lblAlgn val="ctr"/>
        <c:lblOffset val="100"/>
        <c:noMultiLvlLbl val="0"/>
      </c:catAx>
      <c:valAx>
        <c:axId val="2097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2029481373571137E-2"/>
          <c:y val="0.11774205525526694"/>
          <c:w val="0.56265257311873995"/>
          <c:h val="0.79773732929792252"/>
        </c:manualLayout>
      </c:layout>
      <c:lineChart>
        <c:grouping val="standard"/>
        <c:varyColors val="0"/>
        <c:ser>
          <c:idx val="0"/>
          <c:order val="0"/>
          <c:tx>
            <c:v>Mean Compressive Strength at 7days</c:v>
          </c:tx>
          <c:cat>
            <c:strRef>
              <c:f>'Compressive Strength'!$B$5:$B$9</c:f>
              <c:strCache>
                <c:ptCount val="5"/>
                <c:pt idx="0">
                  <c:v>0 (Normal Concrete)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strCache>
            </c:strRef>
          </c:cat>
          <c:val>
            <c:numRef>
              <c:f>'Compressive Strength'!$F$16:$F$18</c:f>
              <c:numCache>
                <c:formatCode>General</c:formatCode>
                <c:ptCount val="3"/>
                <c:pt idx="0" formatCode="0.00">
                  <c:v>18.693333330000002</c:v>
                </c:pt>
                <c:pt idx="1">
                  <c:v>19.66</c:v>
                </c:pt>
                <c:pt idx="2" formatCode="0.00">
                  <c:v>18.423333329999998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6192"/>
        <c:axId val="209830272"/>
      </c:lineChart>
      <c:catAx>
        <c:axId val="2098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0272"/>
        <c:crosses val="autoZero"/>
        <c:auto val="1"/>
        <c:lblAlgn val="ctr"/>
        <c:lblOffset val="100"/>
        <c:noMultiLvlLbl val="0"/>
      </c:catAx>
      <c:valAx>
        <c:axId val="209830272"/>
        <c:scaling>
          <c:orientation val="minMax"/>
          <c:max val="22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16192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70084</xdr:colOff>
      <xdr:row>3</xdr:row>
      <xdr:rowOff>44407</xdr:rowOff>
    </xdr:from>
    <xdr:to>
      <xdr:col>11</xdr:col>
      <xdr:colOff>389920</xdr:colOff>
      <xdr:row>17</xdr:row>
      <xdr:rowOff>18030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47625</xdr:rowOff>
    </xdr:from>
    <xdr:to>
      <xdr:col>19</xdr:col>
      <xdr:colOff>142874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441293</xdr:colOff>
      <xdr:row>66</xdr:row>
      <xdr:rowOff>103663</xdr:rowOff>
    </xdr:from>
    <xdr:ext cx="527114" cy="264560"/>
    <xdr:sp macro="" textlink="">
      <xdr:nvSpPr>
        <xdr:cNvPr id="2" name="TextBox 1"/>
        <xdr:cNvSpPr txBox="1"/>
      </xdr:nvSpPr>
      <xdr:spPr>
        <a:xfrm>
          <a:off x="6146768" y="13867288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21" sqref="F21"/>
    </sheetView>
  </sheetViews>
  <sheetFormatPr defaultRowHeight="15" x14ac:dyDescent="0.25"/>
  <cols>
    <col min="2" max="2" width="16.42578125" customWidth="1"/>
    <col min="3" max="3" width="14.140625" customWidth="1"/>
    <col min="4" max="4" width="27.28515625" customWidth="1"/>
    <col min="5" max="5" width="33.42578125" customWidth="1"/>
    <col min="6" max="6" width="33.140625" customWidth="1"/>
  </cols>
  <sheetData>
    <row r="2" spans="1:7" ht="15.75" x14ac:dyDescent="0.25">
      <c r="A2" s="10" t="s">
        <v>0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4" t="s">
        <v>38</v>
      </c>
    </row>
    <row r="3" spans="1:7" ht="15.75" x14ac:dyDescent="0.25">
      <c r="A3" s="13">
        <v>1</v>
      </c>
      <c r="B3" s="13">
        <v>4.75</v>
      </c>
      <c r="C3" s="13">
        <v>56</v>
      </c>
      <c r="D3" s="13">
        <f>(C3/1000)*100</f>
        <v>5.6000000000000005</v>
      </c>
      <c r="E3" s="13">
        <f>D3</f>
        <v>5.6000000000000005</v>
      </c>
      <c r="F3" s="13">
        <f>100-E3</f>
        <v>94.4</v>
      </c>
      <c r="G3" s="12" t="s">
        <v>33</v>
      </c>
    </row>
    <row r="4" spans="1:7" ht="15.75" x14ac:dyDescent="0.25">
      <c r="A4" s="13">
        <v>2</v>
      </c>
      <c r="B4" s="13">
        <v>2.36</v>
      </c>
      <c r="C4" s="13">
        <v>142</v>
      </c>
      <c r="D4" s="13">
        <f t="shared" ref="D4:D9" si="0">(C4/1000)*100</f>
        <v>14.2</v>
      </c>
      <c r="E4" s="13">
        <f>E3+D4</f>
        <v>19.8</v>
      </c>
      <c r="F4" s="13">
        <f t="shared" ref="F4:F9" si="1">100-E4</f>
        <v>80.2</v>
      </c>
      <c r="G4" s="12" t="s">
        <v>34</v>
      </c>
    </row>
    <row r="5" spans="1:7" ht="15.75" x14ac:dyDescent="0.25">
      <c r="A5" s="13">
        <v>3</v>
      </c>
      <c r="B5" s="13">
        <v>1.18</v>
      </c>
      <c r="C5" s="13">
        <v>198</v>
      </c>
      <c r="D5" s="13">
        <f t="shared" si="0"/>
        <v>19.8</v>
      </c>
      <c r="E5" s="13">
        <f t="shared" ref="E5:E9" si="2">E4+D5</f>
        <v>39.6</v>
      </c>
      <c r="F5" s="13">
        <f t="shared" si="1"/>
        <v>60.4</v>
      </c>
      <c r="G5" s="12" t="s">
        <v>35</v>
      </c>
    </row>
    <row r="6" spans="1:7" ht="15.75" x14ac:dyDescent="0.25">
      <c r="A6" s="13">
        <v>4</v>
      </c>
      <c r="B6" s="13">
        <v>0.6</v>
      </c>
      <c r="C6" s="13">
        <v>203</v>
      </c>
      <c r="D6" s="13">
        <f t="shared" si="0"/>
        <v>20.3</v>
      </c>
      <c r="E6" s="13">
        <f t="shared" si="2"/>
        <v>59.900000000000006</v>
      </c>
      <c r="F6" s="13">
        <f t="shared" si="1"/>
        <v>40.099999999999994</v>
      </c>
      <c r="G6" s="12" t="s">
        <v>36</v>
      </c>
    </row>
    <row r="7" spans="1:7" ht="15.75" x14ac:dyDescent="0.25">
      <c r="A7" s="13">
        <v>5</v>
      </c>
      <c r="B7" s="13">
        <v>0.3</v>
      </c>
      <c r="C7" s="13">
        <v>196</v>
      </c>
      <c r="D7" s="13">
        <f t="shared" si="0"/>
        <v>19.600000000000001</v>
      </c>
      <c r="E7" s="13">
        <f t="shared" si="2"/>
        <v>79.5</v>
      </c>
      <c r="F7" s="13">
        <f t="shared" si="1"/>
        <v>20.5</v>
      </c>
      <c r="G7" s="15">
        <v>45899</v>
      </c>
    </row>
    <row r="8" spans="1:7" ht="15.75" x14ac:dyDescent="0.25">
      <c r="A8" s="13">
        <v>6</v>
      </c>
      <c r="B8" s="13">
        <v>0.15</v>
      </c>
      <c r="C8" s="13">
        <v>153</v>
      </c>
      <c r="D8" s="13">
        <f t="shared" si="0"/>
        <v>15.299999999999999</v>
      </c>
      <c r="E8" s="13">
        <f t="shared" si="2"/>
        <v>94.8</v>
      </c>
      <c r="F8" s="13">
        <f t="shared" si="1"/>
        <v>5.2000000000000028</v>
      </c>
      <c r="G8" s="12" t="s">
        <v>37</v>
      </c>
    </row>
    <row r="9" spans="1:7" ht="15.75" x14ac:dyDescent="0.25">
      <c r="A9" s="13">
        <v>7</v>
      </c>
      <c r="B9" s="13" t="s">
        <v>32</v>
      </c>
      <c r="C9" s="13">
        <v>52</v>
      </c>
      <c r="D9" s="13">
        <f t="shared" si="0"/>
        <v>5.2</v>
      </c>
      <c r="E9" s="13">
        <f t="shared" si="2"/>
        <v>100</v>
      </c>
      <c r="F9" s="13">
        <f t="shared" si="1"/>
        <v>0</v>
      </c>
    </row>
    <row r="10" spans="1:7" ht="15.75" x14ac:dyDescent="0.25">
      <c r="A10" s="12"/>
      <c r="B10" s="12" t="s">
        <v>40</v>
      </c>
      <c r="C10" s="12"/>
      <c r="D10" s="12"/>
      <c r="E10" s="12"/>
      <c r="F10" s="12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A3" sqref="A3"/>
    </sheetView>
  </sheetViews>
  <sheetFormatPr defaultRowHeight="15.75" x14ac:dyDescent="0.25"/>
  <cols>
    <col min="1" max="1" width="9.140625" style="12"/>
    <col min="2" max="2" width="14.140625" style="12" customWidth="1"/>
    <col min="3" max="3" width="15.85546875" style="12" customWidth="1"/>
    <col min="4" max="4" width="20.140625" style="12" customWidth="1"/>
    <col min="5" max="5" width="32.28515625" style="12" customWidth="1"/>
    <col min="6" max="6" width="34.140625" style="12" customWidth="1"/>
    <col min="7" max="16384" width="9.140625" style="12"/>
  </cols>
  <sheetData>
    <row r="2" spans="1:7" s="14" customFormat="1" x14ac:dyDescent="0.25">
      <c r="A2" s="10" t="s">
        <v>0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4" t="s">
        <v>38</v>
      </c>
    </row>
    <row r="3" spans="1:7" x14ac:dyDescent="0.25">
      <c r="A3" s="13">
        <v>1</v>
      </c>
      <c r="B3" s="13">
        <v>4.75</v>
      </c>
      <c r="C3" s="13">
        <v>43</v>
      </c>
      <c r="D3" s="13">
        <f>(C3/1000)*100</f>
        <v>4.3</v>
      </c>
      <c r="E3" s="13">
        <f>D3</f>
        <v>4.3</v>
      </c>
      <c r="F3" s="13">
        <f>100-E3</f>
        <v>95.7</v>
      </c>
      <c r="G3" s="12" t="s">
        <v>33</v>
      </c>
    </row>
    <row r="4" spans="1:7" x14ac:dyDescent="0.25">
      <c r="A4" s="13">
        <v>2</v>
      </c>
      <c r="B4" s="13">
        <v>2.36</v>
      </c>
      <c r="C4" s="13">
        <v>136</v>
      </c>
      <c r="D4" s="13">
        <f t="shared" ref="D4:D9" si="0">(C4/1000)*100</f>
        <v>13.600000000000001</v>
      </c>
      <c r="E4" s="13">
        <f>E3+D4</f>
        <v>17.900000000000002</v>
      </c>
      <c r="F4" s="13">
        <f t="shared" ref="F4:F9" si="1">100-E4</f>
        <v>82.1</v>
      </c>
      <c r="G4" s="12" t="s">
        <v>34</v>
      </c>
    </row>
    <row r="5" spans="1:7" x14ac:dyDescent="0.25">
      <c r="A5" s="13">
        <v>3</v>
      </c>
      <c r="B5" s="13">
        <v>1.18</v>
      </c>
      <c r="C5" s="13">
        <v>204</v>
      </c>
      <c r="D5" s="13">
        <f t="shared" si="0"/>
        <v>20.399999999999999</v>
      </c>
      <c r="E5" s="13">
        <f t="shared" ref="E5:E9" si="2">E4+D5</f>
        <v>38.299999999999997</v>
      </c>
      <c r="F5" s="13">
        <f t="shared" si="1"/>
        <v>61.7</v>
      </c>
      <c r="G5" s="12" t="s">
        <v>35</v>
      </c>
    </row>
    <row r="6" spans="1:7" x14ac:dyDescent="0.25">
      <c r="A6" s="13">
        <v>4</v>
      </c>
      <c r="B6" s="13">
        <v>0.6</v>
      </c>
      <c r="C6" s="13">
        <v>209</v>
      </c>
      <c r="D6" s="13">
        <f t="shared" si="0"/>
        <v>20.9</v>
      </c>
      <c r="E6" s="13">
        <f t="shared" si="2"/>
        <v>59.199999999999996</v>
      </c>
      <c r="F6" s="13">
        <f t="shared" si="1"/>
        <v>40.800000000000004</v>
      </c>
      <c r="G6" s="12" t="s">
        <v>36</v>
      </c>
    </row>
    <row r="7" spans="1:7" x14ac:dyDescent="0.25">
      <c r="A7" s="13">
        <v>5</v>
      </c>
      <c r="B7" s="13">
        <v>0.3</v>
      </c>
      <c r="C7" s="13">
        <v>203</v>
      </c>
      <c r="D7" s="13">
        <f t="shared" si="0"/>
        <v>20.3</v>
      </c>
      <c r="E7" s="13">
        <f t="shared" si="2"/>
        <v>79.5</v>
      </c>
      <c r="F7" s="13">
        <f t="shared" si="1"/>
        <v>20.5</v>
      </c>
      <c r="G7" s="15">
        <v>45899</v>
      </c>
    </row>
    <row r="8" spans="1:7" x14ac:dyDescent="0.25">
      <c r="A8" s="13">
        <v>6</v>
      </c>
      <c r="B8" s="13">
        <v>0.15</v>
      </c>
      <c r="C8" s="13">
        <v>153</v>
      </c>
      <c r="D8" s="13">
        <f t="shared" si="0"/>
        <v>15.299999999999999</v>
      </c>
      <c r="E8" s="13">
        <f t="shared" si="2"/>
        <v>94.8</v>
      </c>
      <c r="F8" s="13">
        <f t="shared" si="1"/>
        <v>5.2000000000000028</v>
      </c>
      <c r="G8" s="12" t="s">
        <v>37</v>
      </c>
    </row>
    <row r="9" spans="1:7" x14ac:dyDescent="0.25">
      <c r="A9" s="13">
        <v>7</v>
      </c>
      <c r="B9" s="13" t="s">
        <v>32</v>
      </c>
      <c r="C9" s="13">
        <v>52</v>
      </c>
      <c r="D9" s="13">
        <f t="shared" si="0"/>
        <v>5.2</v>
      </c>
      <c r="E9" s="13">
        <f t="shared" si="2"/>
        <v>100</v>
      </c>
      <c r="F9" s="13">
        <f t="shared" si="1"/>
        <v>0</v>
      </c>
    </row>
    <row r="10" spans="1:7" x14ac:dyDescent="0.25">
      <c r="B10" s="12" t="s">
        <v>40</v>
      </c>
      <c r="F10" s="12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3" sqref="F3"/>
    </sheetView>
  </sheetViews>
  <sheetFormatPr defaultRowHeight="15" x14ac:dyDescent="0.25"/>
  <cols>
    <col min="5" max="5" width="11.140625" customWidth="1"/>
  </cols>
  <sheetData>
    <row r="1" spans="1:9" ht="25.5" customHeight="1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8" t="s">
        <v>5</v>
      </c>
      <c r="G1" s="19"/>
      <c r="H1" s="16" t="s">
        <v>6</v>
      </c>
      <c r="I1" s="16" t="s">
        <v>7</v>
      </c>
    </row>
    <row r="2" spans="1:9" ht="27" thickBot="1" x14ac:dyDescent="0.3">
      <c r="A2" s="17"/>
      <c r="B2" s="17"/>
      <c r="C2" s="17"/>
      <c r="D2" s="17"/>
      <c r="E2" s="17"/>
      <c r="F2" s="1" t="s">
        <v>8</v>
      </c>
      <c r="G2" s="1" t="s">
        <v>9</v>
      </c>
      <c r="H2" s="17"/>
      <c r="I2" s="17"/>
    </row>
    <row r="3" spans="1:9" ht="15.75" thickBot="1" x14ac:dyDescent="0.3">
      <c r="A3" s="2">
        <v>1</v>
      </c>
      <c r="B3" s="2">
        <v>0</v>
      </c>
      <c r="C3" s="2">
        <v>439.39</v>
      </c>
      <c r="D3" s="2">
        <v>188.94</v>
      </c>
      <c r="E3" s="2">
        <v>2.7</v>
      </c>
      <c r="F3" s="2">
        <v>453.36500000000001</v>
      </c>
      <c r="G3" s="2">
        <v>680.94</v>
      </c>
      <c r="H3" s="2">
        <v>634.31399999999996</v>
      </c>
      <c r="I3" s="2">
        <v>0</v>
      </c>
    </row>
    <row r="4" spans="1:9" ht="15.75" thickBot="1" x14ac:dyDescent="0.3">
      <c r="A4" s="2">
        <v>2</v>
      </c>
      <c r="B4" s="2">
        <v>10</v>
      </c>
      <c r="C4" s="2">
        <v>439.39</v>
      </c>
      <c r="D4" s="2">
        <v>186.23</v>
      </c>
      <c r="E4" s="2">
        <v>3.6</v>
      </c>
      <c r="F4" s="2">
        <v>453.36500000000001</v>
      </c>
      <c r="G4" s="2">
        <v>680.94</v>
      </c>
      <c r="H4" s="2">
        <v>583.56899999999996</v>
      </c>
      <c r="I4" s="2">
        <v>49.65</v>
      </c>
    </row>
    <row r="5" spans="1:9" ht="15.75" thickBot="1" x14ac:dyDescent="0.3">
      <c r="A5" s="2">
        <v>3</v>
      </c>
      <c r="B5" s="2">
        <v>20</v>
      </c>
      <c r="C5" s="2">
        <v>439.39</v>
      </c>
      <c r="D5" s="2">
        <v>186.23</v>
      </c>
      <c r="E5" s="2">
        <v>3.6</v>
      </c>
      <c r="F5" s="2">
        <v>453.36500000000001</v>
      </c>
      <c r="G5" s="2">
        <v>680.94</v>
      </c>
      <c r="H5" s="2">
        <v>535.00400000000002</v>
      </c>
      <c r="I5" s="2">
        <v>99.31</v>
      </c>
    </row>
    <row r="6" spans="1:9" ht="15.75" thickBot="1" x14ac:dyDescent="0.3">
      <c r="A6" s="2">
        <v>4</v>
      </c>
      <c r="B6" s="2">
        <v>30</v>
      </c>
      <c r="C6" s="2">
        <v>439.39</v>
      </c>
      <c r="D6" s="2">
        <v>186.23</v>
      </c>
      <c r="E6" s="2">
        <v>3.6</v>
      </c>
      <c r="F6" s="2">
        <v>453.36500000000001</v>
      </c>
      <c r="G6" s="2">
        <v>680.94</v>
      </c>
      <c r="H6" s="2">
        <v>485.34399999999999</v>
      </c>
      <c r="I6" s="2">
        <v>148.97</v>
      </c>
    </row>
    <row r="7" spans="1:9" ht="15.75" thickBot="1" x14ac:dyDescent="0.3">
      <c r="A7" s="2">
        <v>5</v>
      </c>
      <c r="B7" s="2">
        <v>40</v>
      </c>
      <c r="C7" s="2">
        <v>439.39</v>
      </c>
      <c r="D7" s="2">
        <v>186.23</v>
      </c>
      <c r="E7" s="2">
        <v>3.6</v>
      </c>
      <c r="F7" s="2">
        <v>453.36500000000001</v>
      </c>
      <c r="G7" s="2">
        <v>680.94</v>
      </c>
      <c r="H7" s="2">
        <v>435.68400000000003</v>
      </c>
      <c r="I7" s="2">
        <v>198.63</v>
      </c>
    </row>
  </sheetData>
  <mergeCells count="8">
    <mergeCell ref="H1:H2"/>
    <mergeCell ref="I1:I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zoomScale="115" zoomScaleNormal="115" workbookViewId="0">
      <selection activeCell="A2" sqref="A2:D8"/>
    </sheetView>
  </sheetViews>
  <sheetFormatPr defaultRowHeight="15.75" x14ac:dyDescent="0.25"/>
  <cols>
    <col min="1" max="1" width="9.140625" style="11"/>
    <col min="2" max="2" width="35" style="11" customWidth="1"/>
    <col min="3" max="3" width="18.140625" style="11" customWidth="1"/>
    <col min="4" max="4" width="23.42578125" style="11" customWidth="1"/>
    <col min="5" max="16384" width="9.140625" style="11"/>
  </cols>
  <sheetData>
    <row r="2" spans="1:4" x14ac:dyDescent="0.25">
      <c r="A2" s="20" t="s">
        <v>0</v>
      </c>
      <c r="B2" s="21" t="s">
        <v>10</v>
      </c>
      <c r="C2" s="22" t="s">
        <v>20</v>
      </c>
      <c r="D2" s="22" t="s">
        <v>21</v>
      </c>
    </row>
    <row r="3" spans="1:4" x14ac:dyDescent="0.25">
      <c r="A3" s="20"/>
      <c r="B3" s="21"/>
      <c r="C3" s="22"/>
      <c r="D3" s="22"/>
    </row>
    <row r="4" spans="1:4" x14ac:dyDescent="0.25">
      <c r="A4" s="5">
        <v>1</v>
      </c>
      <c r="B4" s="5" t="s">
        <v>16</v>
      </c>
      <c r="C4" s="11">
        <v>80</v>
      </c>
      <c r="D4" s="11" t="s">
        <v>22</v>
      </c>
    </row>
    <row r="5" spans="1:4" x14ac:dyDescent="0.25">
      <c r="A5" s="5">
        <v>2</v>
      </c>
      <c r="B5" s="5">
        <v>10</v>
      </c>
      <c r="C5" s="11">
        <v>75</v>
      </c>
      <c r="D5" s="11" t="s">
        <v>22</v>
      </c>
    </row>
    <row r="6" spans="1:4" x14ac:dyDescent="0.25">
      <c r="A6" s="5">
        <v>3</v>
      </c>
      <c r="B6" s="5">
        <v>20</v>
      </c>
      <c r="C6" s="11">
        <v>47</v>
      </c>
      <c r="D6" s="11" t="s">
        <v>23</v>
      </c>
    </row>
    <row r="7" spans="1:4" x14ac:dyDescent="0.25">
      <c r="A7" s="11">
        <v>4</v>
      </c>
      <c r="B7" s="11">
        <v>30</v>
      </c>
      <c r="C7" s="11">
        <v>15</v>
      </c>
      <c r="D7" s="11" t="s">
        <v>24</v>
      </c>
    </row>
    <row r="8" spans="1:4" x14ac:dyDescent="0.25">
      <c r="A8" s="11">
        <v>5</v>
      </c>
      <c r="B8" s="11">
        <v>40</v>
      </c>
      <c r="C8" s="11">
        <v>5</v>
      </c>
      <c r="D8" s="11" t="s">
        <v>24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F23" sqref="A1:XFD1048576"/>
    </sheetView>
  </sheetViews>
  <sheetFormatPr defaultRowHeight="15" x14ac:dyDescent="0.25"/>
  <cols>
    <col min="1" max="1" width="9.140625" style="3"/>
    <col min="2" max="2" width="31.85546875" style="3" customWidth="1"/>
    <col min="3" max="3" width="15.85546875" style="3" customWidth="1"/>
    <col min="4" max="4" width="13.5703125" style="3" customWidth="1"/>
    <col min="5" max="5" width="12" style="3" customWidth="1"/>
    <col min="6" max="6" width="19.140625" style="3" customWidth="1"/>
    <col min="7" max="16384" width="9.140625" style="3"/>
  </cols>
  <sheetData>
    <row r="1" spans="1:6" x14ac:dyDescent="0.25">
      <c r="F1" s="20"/>
    </row>
    <row r="2" spans="1:6" ht="15.75" x14ac:dyDescent="0.25">
      <c r="A2" s="24" t="s">
        <v>18</v>
      </c>
      <c r="B2" s="25"/>
      <c r="C2" s="25"/>
      <c r="D2" s="25"/>
      <c r="E2" s="26"/>
      <c r="F2" s="20"/>
    </row>
    <row r="3" spans="1:6" ht="15.75" x14ac:dyDescent="0.25">
      <c r="A3" s="20" t="s">
        <v>0</v>
      </c>
      <c r="B3" s="21" t="s">
        <v>10</v>
      </c>
      <c r="C3" s="23" t="s">
        <v>17</v>
      </c>
      <c r="D3" s="23"/>
      <c r="E3" s="23"/>
    </row>
    <row r="4" spans="1:6" ht="15.75" x14ac:dyDescent="0.25">
      <c r="A4" s="20"/>
      <c r="B4" s="21"/>
      <c r="C4" s="4" t="s">
        <v>13</v>
      </c>
      <c r="D4" s="4" t="s">
        <v>14</v>
      </c>
      <c r="E4" s="4" t="s">
        <v>15</v>
      </c>
    </row>
    <row r="5" spans="1:6" ht="15.75" x14ac:dyDescent="0.25">
      <c r="A5" s="5">
        <v>1</v>
      </c>
      <c r="B5" s="5" t="s">
        <v>16</v>
      </c>
      <c r="C5" s="9">
        <v>408.375</v>
      </c>
      <c r="D5" s="9">
        <v>432.22</v>
      </c>
      <c r="E5" s="9">
        <v>421.2</v>
      </c>
    </row>
    <row r="6" spans="1:6" ht="15.75" x14ac:dyDescent="0.25">
      <c r="A6" s="5">
        <v>2</v>
      </c>
      <c r="B6" s="5">
        <v>10</v>
      </c>
      <c r="C6" s="9">
        <v>421</v>
      </c>
      <c r="D6" s="9">
        <v>459</v>
      </c>
      <c r="E6" s="9">
        <v>447.1</v>
      </c>
    </row>
    <row r="7" spans="1:6" ht="15.75" x14ac:dyDescent="0.25">
      <c r="A7" s="5">
        <v>3</v>
      </c>
      <c r="B7" s="5">
        <v>20</v>
      </c>
      <c r="C7" s="9">
        <v>419.7</v>
      </c>
      <c r="D7" s="9">
        <v>419</v>
      </c>
      <c r="E7" s="9">
        <v>405.1</v>
      </c>
    </row>
    <row r="8" spans="1:6" x14ac:dyDescent="0.25">
      <c r="A8" s="9">
        <v>4</v>
      </c>
      <c r="B8" s="9">
        <v>30</v>
      </c>
      <c r="C8" s="9"/>
      <c r="D8" s="9"/>
      <c r="E8" s="9"/>
    </row>
    <row r="9" spans="1:6" ht="20.25" customHeight="1" x14ac:dyDescent="0.25">
      <c r="A9" s="9">
        <v>5</v>
      </c>
      <c r="B9" s="9">
        <v>40</v>
      </c>
      <c r="C9" s="9"/>
      <c r="D9" s="9"/>
      <c r="E9" s="9"/>
      <c r="F9" s="8"/>
    </row>
    <row r="13" spans="1:6" ht="15.75" x14ac:dyDescent="0.25">
      <c r="A13" s="24" t="s">
        <v>26</v>
      </c>
      <c r="B13" s="27"/>
      <c r="C13" s="27"/>
      <c r="D13" s="27"/>
      <c r="E13" s="27"/>
      <c r="F13" s="28"/>
    </row>
    <row r="14" spans="1:6" ht="15.75" x14ac:dyDescent="0.25">
      <c r="A14" s="20" t="s">
        <v>0</v>
      </c>
      <c r="B14" s="21" t="s">
        <v>10</v>
      </c>
      <c r="C14" s="23" t="s">
        <v>11</v>
      </c>
      <c r="D14" s="23"/>
      <c r="E14" s="23"/>
      <c r="F14" s="20" t="s">
        <v>12</v>
      </c>
    </row>
    <row r="15" spans="1:6" ht="15.75" x14ac:dyDescent="0.25">
      <c r="A15" s="20"/>
      <c r="B15" s="21"/>
      <c r="C15" s="4" t="s">
        <v>13</v>
      </c>
      <c r="D15" s="4" t="s">
        <v>14</v>
      </c>
      <c r="E15" s="4" t="s">
        <v>15</v>
      </c>
      <c r="F15" s="20"/>
    </row>
    <row r="16" spans="1:6" ht="15.75" x14ac:dyDescent="0.25">
      <c r="A16" s="5">
        <v>1</v>
      </c>
      <c r="B16" s="5" t="s">
        <v>16</v>
      </c>
      <c r="C16" s="5">
        <v>18.149999999999999</v>
      </c>
      <c r="D16" s="5">
        <v>19.21</v>
      </c>
      <c r="E16" s="5">
        <v>18.72</v>
      </c>
      <c r="F16" s="6">
        <v>18.693333330000002</v>
      </c>
    </row>
    <row r="17" spans="1:6" ht="15.75" x14ac:dyDescent="0.25">
      <c r="A17" s="5">
        <v>2</v>
      </c>
      <c r="B17" s="5">
        <v>10</v>
      </c>
      <c r="C17" s="5">
        <v>18.71</v>
      </c>
      <c r="D17" s="5">
        <v>20.399999999999999</v>
      </c>
      <c r="E17" s="5">
        <v>19.87</v>
      </c>
      <c r="F17" s="5">
        <v>19.66</v>
      </c>
    </row>
    <row r="18" spans="1:6" ht="15.75" x14ac:dyDescent="0.25">
      <c r="A18" s="5">
        <v>3</v>
      </c>
      <c r="B18" s="5">
        <v>20</v>
      </c>
      <c r="C18" s="5">
        <v>18.649999999999999</v>
      </c>
      <c r="D18" s="5">
        <v>18.420000000000002</v>
      </c>
      <c r="E18" s="5">
        <v>18</v>
      </c>
      <c r="F18" s="6">
        <v>18.423333329999998</v>
      </c>
    </row>
    <row r="19" spans="1:6" x14ac:dyDescent="0.25">
      <c r="A19" s="9">
        <v>4</v>
      </c>
      <c r="B19" s="9">
        <v>30</v>
      </c>
      <c r="C19" s="9"/>
      <c r="D19" s="9"/>
      <c r="E19" s="9"/>
      <c r="F19" s="9"/>
    </row>
    <row r="20" spans="1:6" x14ac:dyDescent="0.25">
      <c r="A20" s="9">
        <v>5</v>
      </c>
      <c r="B20" s="9">
        <v>40</v>
      </c>
      <c r="C20" s="9"/>
      <c r="D20" s="9"/>
      <c r="E20" s="9"/>
      <c r="F20" s="9"/>
    </row>
  </sheetData>
  <mergeCells count="10">
    <mergeCell ref="A13:F13"/>
    <mergeCell ref="A14:A15"/>
    <mergeCell ref="B14:B15"/>
    <mergeCell ref="C14:E14"/>
    <mergeCell ref="F14:F15"/>
    <mergeCell ref="A3:A4"/>
    <mergeCell ref="B3:B4"/>
    <mergeCell ref="C3:E3"/>
    <mergeCell ref="F1:F2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D20" sqref="D20"/>
    </sheetView>
  </sheetViews>
  <sheetFormatPr defaultRowHeight="15.75" x14ac:dyDescent="0.25"/>
  <cols>
    <col min="1" max="1" width="9.140625" style="12"/>
    <col min="2" max="2" width="35.42578125" style="12" customWidth="1"/>
    <col min="3" max="3" width="15.85546875" style="12" customWidth="1"/>
    <col min="4" max="4" width="19.7109375" style="12" customWidth="1"/>
    <col min="5" max="5" width="14.5703125" style="12" customWidth="1"/>
    <col min="6" max="16384" width="9.140625" style="12"/>
  </cols>
  <sheetData>
    <row r="3" spans="1:5" x14ac:dyDescent="0.25">
      <c r="A3" s="22" t="s">
        <v>19</v>
      </c>
      <c r="B3" s="29"/>
      <c r="C3" s="29"/>
      <c r="D3" s="29"/>
      <c r="E3" s="29"/>
    </row>
    <row r="4" spans="1:5" x14ac:dyDescent="0.25">
      <c r="A4" s="20" t="s">
        <v>0</v>
      </c>
      <c r="B4" s="21" t="s">
        <v>10</v>
      </c>
      <c r="C4" s="7" t="s">
        <v>17</v>
      </c>
      <c r="D4" s="7" t="s">
        <v>25</v>
      </c>
      <c r="E4" s="7"/>
    </row>
    <row r="5" spans="1:5" x14ac:dyDescent="0.25">
      <c r="A5" s="20"/>
      <c r="B5" s="21"/>
      <c r="C5" s="4" t="s">
        <v>13</v>
      </c>
      <c r="D5" s="4"/>
      <c r="E5" s="4"/>
    </row>
    <row r="6" spans="1:5" ht="18" customHeight="1" x14ac:dyDescent="0.25">
      <c r="A6" s="5">
        <v>1</v>
      </c>
      <c r="B6" s="5" t="s">
        <v>16</v>
      </c>
      <c r="C6" s="11">
        <v>6</v>
      </c>
      <c r="D6" s="11"/>
      <c r="E6" s="11"/>
    </row>
    <row r="7" spans="1:5" x14ac:dyDescent="0.25">
      <c r="A7" s="5">
        <v>2</v>
      </c>
      <c r="B7" s="5">
        <v>10</v>
      </c>
      <c r="C7" s="11"/>
      <c r="D7" s="11"/>
      <c r="E7" s="11"/>
    </row>
    <row r="8" spans="1:5" x14ac:dyDescent="0.25">
      <c r="A8" s="5">
        <v>3</v>
      </c>
      <c r="B8" s="5">
        <v>20</v>
      </c>
      <c r="C8" s="11"/>
      <c r="D8" s="11"/>
      <c r="E8" s="11"/>
    </row>
    <row r="9" spans="1:5" x14ac:dyDescent="0.25">
      <c r="A9" s="11">
        <v>4</v>
      </c>
      <c r="B9" s="11">
        <v>30</v>
      </c>
      <c r="C9" s="11"/>
      <c r="D9" s="11"/>
      <c r="E9" s="11"/>
    </row>
    <row r="10" spans="1:5" x14ac:dyDescent="0.25">
      <c r="A10" s="11">
        <v>5</v>
      </c>
      <c r="B10" s="11">
        <v>40</v>
      </c>
      <c r="C10" s="11"/>
      <c r="D10" s="11"/>
      <c r="E10" s="11"/>
    </row>
  </sheetData>
  <mergeCells count="3">
    <mergeCell ref="A3:E3"/>
    <mergeCell ref="A4:A5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64" workbookViewId="0">
      <selection activeCell="H72" sqref="A1:XFD1048576"/>
    </sheetView>
  </sheetViews>
  <sheetFormatPr defaultRowHeight="15.75" x14ac:dyDescent="0.25"/>
  <cols>
    <col min="1" max="1" width="9.140625" style="30"/>
    <col min="2" max="2" width="66.7109375" style="30" customWidth="1"/>
    <col min="3" max="3" width="10.7109375" style="38" bestFit="1" customWidth="1"/>
    <col min="4" max="4" width="9.140625" style="39"/>
    <col min="5" max="5" width="12.42578125" style="38" bestFit="1" customWidth="1"/>
    <col min="6" max="6" width="9.140625" style="35"/>
    <col min="8" max="16384" width="9.140625" style="30"/>
  </cols>
  <sheetData>
    <row r="1" spans="1:7" s="31" customFormat="1" ht="18.75" x14ac:dyDescent="0.3">
      <c r="A1" s="32" t="s">
        <v>0</v>
      </c>
      <c r="B1" s="32" t="s">
        <v>42</v>
      </c>
      <c r="C1" s="40" t="s">
        <v>47</v>
      </c>
      <c r="D1" s="34" t="s">
        <v>53</v>
      </c>
      <c r="E1" s="34" t="s">
        <v>46</v>
      </c>
      <c r="F1" s="34" t="s">
        <v>41</v>
      </c>
    </row>
    <row r="2" spans="1:7" x14ac:dyDescent="0.25">
      <c r="A2" s="41">
        <v>1</v>
      </c>
      <c r="B2" s="41" t="s">
        <v>78</v>
      </c>
      <c r="C2" s="42">
        <v>10</v>
      </c>
      <c r="D2" s="43" t="s">
        <v>54</v>
      </c>
      <c r="E2" s="38">
        <f>C2*1000</f>
        <v>10000</v>
      </c>
      <c r="F2" s="35" t="s">
        <v>49</v>
      </c>
      <c r="G2" s="30"/>
    </row>
    <row r="3" spans="1:7" ht="18.75" x14ac:dyDescent="0.25">
      <c r="A3" s="30">
        <v>2</v>
      </c>
      <c r="B3" s="30" t="s">
        <v>79</v>
      </c>
      <c r="C3" s="38">
        <v>20</v>
      </c>
      <c r="D3" s="35" t="s">
        <v>50</v>
      </c>
      <c r="G3" s="30"/>
    </row>
    <row r="4" spans="1:7" ht="18.75" x14ac:dyDescent="0.25">
      <c r="A4" s="30">
        <v>3</v>
      </c>
      <c r="B4" s="30" t="s">
        <v>80</v>
      </c>
      <c r="C4" s="38">
        <v>415</v>
      </c>
      <c r="D4" s="35" t="s">
        <v>50</v>
      </c>
      <c r="G4" s="30"/>
    </row>
    <row r="5" spans="1:7" x14ac:dyDescent="0.25">
      <c r="A5" s="41">
        <v>4</v>
      </c>
      <c r="B5" s="41" t="s">
        <v>43</v>
      </c>
      <c r="C5" s="42">
        <v>230</v>
      </c>
      <c r="D5" s="43" t="s">
        <v>49</v>
      </c>
      <c r="E5" s="38">
        <f>C5/1000</f>
        <v>0.23</v>
      </c>
      <c r="F5" s="35" t="s">
        <v>54</v>
      </c>
      <c r="G5" s="30"/>
    </row>
    <row r="6" spans="1:7" ht="18.75" x14ac:dyDescent="0.25">
      <c r="A6" s="30">
        <v>5</v>
      </c>
      <c r="B6" s="30" t="s">
        <v>51</v>
      </c>
      <c r="C6" s="38">
        <v>10</v>
      </c>
      <c r="D6" s="35" t="s">
        <v>69</v>
      </c>
      <c r="G6" s="30"/>
    </row>
    <row r="7" spans="1:7" ht="18.75" x14ac:dyDescent="0.25">
      <c r="A7" s="30">
        <v>6</v>
      </c>
      <c r="B7" s="30" t="s">
        <v>52</v>
      </c>
      <c r="C7" s="38">
        <v>15</v>
      </c>
      <c r="D7" s="35" t="s">
        <v>69</v>
      </c>
      <c r="G7" s="30"/>
    </row>
    <row r="8" spans="1:7" x14ac:dyDescent="0.25">
      <c r="A8" s="30">
        <v>7</v>
      </c>
      <c r="B8" s="30" t="s">
        <v>63</v>
      </c>
      <c r="C8" s="38">
        <v>12</v>
      </c>
      <c r="D8" s="39" t="s">
        <v>68</v>
      </c>
      <c r="G8" s="30"/>
    </row>
    <row r="9" spans="1:7" x14ac:dyDescent="0.25">
      <c r="G9" s="30"/>
    </row>
    <row r="10" spans="1:7" x14ac:dyDescent="0.25">
      <c r="G10" s="30"/>
    </row>
    <row r="11" spans="1:7" s="31" customFormat="1" ht="18.75" x14ac:dyDescent="0.3">
      <c r="A11" s="32" t="s">
        <v>44</v>
      </c>
      <c r="B11" s="32" t="s">
        <v>45</v>
      </c>
      <c r="C11" s="38"/>
      <c r="D11" s="36"/>
      <c r="E11" s="36"/>
      <c r="F11" s="36"/>
    </row>
    <row r="12" spans="1:7" s="31" customFormat="1" ht="18.75" x14ac:dyDescent="0.3">
      <c r="A12" s="33">
        <v>1</v>
      </c>
      <c r="B12" s="33" t="s">
        <v>56</v>
      </c>
      <c r="C12" s="38"/>
      <c r="D12" s="36"/>
      <c r="E12" s="36"/>
      <c r="F12" s="36"/>
    </row>
    <row r="13" spans="1:7" x14ac:dyDescent="0.25">
      <c r="B13" s="30" t="s">
        <v>75</v>
      </c>
      <c r="C13" s="38">
        <f>E2/8</f>
        <v>1250</v>
      </c>
      <c r="D13" s="35" t="s">
        <v>49</v>
      </c>
      <c r="E13" s="38">
        <f>E2/10</f>
        <v>1000</v>
      </c>
      <c r="F13" s="35" t="s">
        <v>49</v>
      </c>
      <c r="G13" s="30"/>
    </row>
    <row r="14" spans="1:7" x14ac:dyDescent="0.25">
      <c r="B14" s="30" t="s">
        <v>74</v>
      </c>
      <c r="C14" s="38">
        <f>MIN(C13:E13)</f>
        <v>1000</v>
      </c>
      <c r="D14" s="35" t="s">
        <v>49</v>
      </c>
      <c r="G14" s="30"/>
    </row>
    <row r="15" spans="1:7" x14ac:dyDescent="0.25">
      <c r="B15" s="30" t="s">
        <v>48</v>
      </c>
      <c r="C15" s="38">
        <v>20</v>
      </c>
      <c r="D15" s="35" t="s">
        <v>49</v>
      </c>
      <c r="F15" s="35" t="s">
        <v>49</v>
      </c>
      <c r="G15" s="30"/>
    </row>
    <row r="16" spans="1:7" x14ac:dyDescent="0.25">
      <c r="B16" s="30" t="s">
        <v>76</v>
      </c>
      <c r="C16" s="38">
        <v>20</v>
      </c>
      <c r="D16" s="35" t="s">
        <v>49</v>
      </c>
      <c r="F16" s="35" t="s">
        <v>49</v>
      </c>
      <c r="G16" s="30"/>
    </row>
    <row r="17" spans="1:7" x14ac:dyDescent="0.25">
      <c r="B17" s="30" t="s">
        <v>103</v>
      </c>
      <c r="C17" s="38">
        <f>C16+(C15/2)</f>
        <v>30</v>
      </c>
      <c r="D17" s="35" t="s">
        <v>49</v>
      </c>
      <c r="G17" s="30"/>
    </row>
    <row r="18" spans="1:7" x14ac:dyDescent="0.25">
      <c r="B18" s="41" t="s">
        <v>72</v>
      </c>
      <c r="C18" s="42">
        <f>E13+(C15/2)+C16</f>
        <v>1030</v>
      </c>
      <c r="D18" s="43" t="s">
        <v>49</v>
      </c>
      <c r="F18" s="35" t="s">
        <v>49</v>
      </c>
      <c r="G18" s="30"/>
    </row>
    <row r="19" spans="1:7" x14ac:dyDescent="0.25">
      <c r="B19" s="30" t="s">
        <v>77</v>
      </c>
      <c r="C19" s="38">
        <f>ROUND((C18/2),0)</f>
        <v>515</v>
      </c>
      <c r="D19" s="35" t="s">
        <v>49</v>
      </c>
      <c r="E19" s="38">
        <f>ROUND((C18*(2/3)),0)</f>
        <v>687</v>
      </c>
      <c r="F19" s="35" t="s">
        <v>49</v>
      </c>
      <c r="G19" s="30"/>
    </row>
    <row r="20" spans="1:7" x14ac:dyDescent="0.25">
      <c r="B20" s="41" t="s">
        <v>73</v>
      </c>
      <c r="C20" s="42">
        <f>MIN(C19,E19)</f>
        <v>515</v>
      </c>
      <c r="D20" s="44" t="s">
        <v>49</v>
      </c>
    </row>
    <row r="22" spans="1:7" s="31" customFormat="1" ht="18.75" x14ac:dyDescent="0.3">
      <c r="A22" s="33">
        <v>2</v>
      </c>
      <c r="B22" s="33" t="s">
        <v>55</v>
      </c>
      <c r="C22" s="38"/>
      <c r="D22" s="36"/>
      <c r="E22" s="36"/>
      <c r="F22" s="36"/>
      <c r="G22" s="37"/>
    </row>
    <row r="23" spans="1:7" x14ac:dyDescent="0.25">
      <c r="B23" s="30" t="s">
        <v>57</v>
      </c>
      <c r="C23" s="38">
        <f>C2+(C14/1000)</f>
        <v>11</v>
      </c>
      <c r="D23" s="39" t="s">
        <v>54</v>
      </c>
    </row>
    <row r="24" spans="1:7" x14ac:dyDescent="0.25">
      <c r="B24" s="30" t="s">
        <v>58</v>
      </c>
      <c r="C24" s="38">
        <f>C2+(C5/1000)</f>
        <v>10.23</v>
      </c>
      <c r="D24" s="39" t="s">
        <v>54</v>
      </c>
    </row>
    <row r="26" spans="1:7" x14ac:dyDescent="0.25">
      <c r="B26" s="30" t="s">
        <v>59</v>
      </c>
      <c r="C26" s="38">
        <f>MIN(C23:C24)</f>
        <v>10.23</v>
      </c>
      <c r="D26" s="39" t="s">
        <v>54</v>
      </c>
    </row>
    <row r="28" spans="1:7" ht="18.75" x14ac:dyDescent="0.3">
      <c r="A28" s="33">
        <v>3</v>
      </c>
      <c r="B28" s="33" t="s">
        <v>60</v>
      </c>
    </row>
    <row r="29" spans="1:7" x14ac:dyDescent="0.25">
      <c r="B29" s="30" t="s">
        <v>61</v>
      </c>
      <c r="C29" s="38">
        <f>25*(C18/1000)*(C20/1000)*1</f>
        <v>13.26125</v>
      </c>
      <c r="D29" s="35" t="s">
        <v>69</v>
      </c>
    </row>
    <row r="30" spans="1:7" x14ac:dyDescent="0.25">
      <c r="B30" s="30" t="s">
        <v>62</v>
      </c>
      <c r="C30" s="38">
        <v>10</v>
      </c>
      <c r="D30" s="35" t="s">
        <v>69</v>
      </c>
    </row>
    <row r="31" spans="1:7" x14ac:dyDescent="0.25">
      <c r="B31" s="30" t="s">
        <v>52</v>
      </c>
      <c r="C31" s="38">
        <v>15</v>
      </c>
      <c r="D31" s="35" t="s">
        <v>69</v>
      </c>
    </row>
    <row r="33" spans="1:7" x14ac:dyDescent="0.25">
      <c r="B33" s="30" t="s">
        <v>64</v>
      </c>
      <c r="C33" s="38">
        <f>ROUND((SUM(C29,C30,C31)),0)</f>
        <v>38</v>
      </c>
      <c r="D33" s="35" t="s">
        <v>69</v>
      </c>
    </row>
    <row r="34" spans="1:7" x14ac:dyDescent="0.25">
      <c r="B34" s="30" t="s">
        <v>65</v>
      </c>
      <c r="C34" s="38">
        <f>ROUND((1.5*C33),0)</f>
        <v>57</v>
      </c>
      <c r="D34" s="35" t="s">
        <v>69</v>
      </c>
    </row>
    <row r="36" spans="1:7" x14ac:dyDescent="0.25">
      <c r="B36" s="30" t="s">
        <v>63</v>
      </c>
      <c r="C36" s="38">
        <v>12</v>
      </c>
      <c r="D36" s="39" t="s">
        <v>68</v>
      </c>
    </row>
    <row r="37" spans="1:7" x14ac:dyDescent="0.25">
      <c r="B37" s="30" t="s">
        <v>67</v>
      </c>
      <c r="C37" s="38">
        <f>1.5*C36</f>
        <v>18</v>
      </c>
      <c r="D37" s="39" t="s">
        <v>68</v>
      </c>
    </row>
    <row r="39" spans="1:7" x14ac:dyDescent="0.25">
      <c r="B39" s="30" t="s">
        <v>66</v>
      </c>
      <c r="C39" s="38">
        <f>ROUND(((C37/2)+((C34*C26)/2)),0)</f>
        <v>301</v>
      </c>
      <c r="D39" s="39" t="s">
        <v>68</v>
      </c>
    </row>
    <row r="41" spans="1:7" s="31" customFormat="1" ht="18.75" x14ac:dyDescent="0.3">
      <c r="A41" s="33">
        <v>4</v>
      </c>
      <c r="B41" s="33" t="s">
        <v>70</v>
      </c>
      <c r="C41" s="38"/>
      <c r="D41" s="36"/>
      <c r="E41" s="36"/>
      <c r="F41" s="36"/>
      <c r="G41" s="37"/>
    </row>
    <row r="42" spans="1:7" x14ac:dyDescent="0.25">
      <c r="B42" s="30" t="s">
        <v>71</v>
      </c>
      <c r="C42" s="38">
        <f>ROUND(((C39*C26)/2),0)</f>
        <v>1540</v>
      </c>
      <c r="D42" s="39" t="s">
        <v>81</v>
      </c>
    </row>
    <row r="44" spans="1:7" x14ac:dyDescent="0.25">
      <c r="B44" s="30" t="s">
        <v>82</v>
      </c>
      <c r="C44" s="38">
        <f>C39</f>
        <v>301</v>
      </c>
      <c r="D44" s="39" t="s">
        <v>68</v>
      </c>
    </row>
    <row r="46" spans="1:7" ht="18.75" x14ac:dyDescent="0.3">
      <c r="A46" s="33">
        <v>5</v>
      </c>
      <c r="B46" s="33" t="s">
        <v>83</v>
      </c>
    </row>
    <row r="47" spans="1:7" x14ac:dyDescent="0.25">
      <c r="B47" s="30" t="s">
        <v>89</v>
      </c>
    </row>
    <row r="48" spans="1:7" x14ac:dyDescent="0.25">
      <c r="B48" s="30" t="s">
        <v>71</v>
      </c>
      <c r="C48" s="38">
        <f>C42</f>
        <v>1540</v>
      </c>
      <c r="D48" s="39" t="s">
        <v>81</v>
      </c>
      <c r="E48" s="38">
        <f>C48*10^6</f>
        <v>1540000000</v>
      </c>
      <c r="F48" s="35" t="s">
        <v>85</v>
      </c>
    </row>
    <row r="49" spans="1:6" x14ac:dyDescent="0.25">
      <c r="B49" s="30" t="s">
        <v>84</v>
      </c>
    </row>
    <row r="50" spans="1:6" ht="18.75" x14ac:dyDescent="0.35">
      <c r="B50" s="30" t="s">
        <v>90</v>
      </c>
      <c r="C50" s="38">
        <f>ROUND(((E48/(0.133*C3*C20))^0.5),0)</f>
        <v>1060</v>
      </c>
      <c r="D50" s="39" t="s">
        <v>49</v>
      </c>
      <c r="E50" s="38">
        <f>C50*10^6</f>
        <v>1060000000</v>
      </c>
      <c r="F50" s="35" t="s">
        <v>85</v>
      </c>
    </row>
    <row r="51" spans="1:6" ht="18.75" x14ac:dyDescent="0.25">
      <c r="B51" s="30" t="s">
        <v>86</v>
      </c>
      <c r="C51" s="38">
        <v>0.14799999999999999</v>
      </c>
    </row>
    <row r="52" spans="1:6" ht="18.75" x14ac:dyDescent="0.25">
      <c r="B52" s="30" t="s">
        <v>87</v>
      </c>
      <c r="C52" s="38">
        <v>0.13800000000000001</v>
      </c>
    </row>
    <row r="53" spans="1:6" ht="18.75" x14ac:dyDescent="0.25">
      <c r="B53" s="30" t="s">
        <v>88</v>
      </c>
      <c r="C53" s="38">
        <v>0.13300000000000001</v>
      </c>
    </row>
    <row r="55" spans="1:6" ht="18.75" x14ac:dyDescent="0.35">
      <c r="B55" s="30" t="s">
        <v>91</v>
      </c>
      <c r="C55" s="38" t="str">
        <f>IF(C14&gt;C50,"OK","Redesign")</f>
        <v>Redesign</v>
      </c>
    </row>
    <row r="57" spans="1:6" ht="18.75" x14ac:dyDescent="0.3">
      <c r="A57" s="33">
        <v>6</v>
      </c>
      <c r="B57" s="33" t="s">
        <v>92</v>
      </c>
    </row>
    <row r="58" spans="1:6" ht="19.5" x14ac:dyDescent="0.35">
      <c r="B58" s="30" t="s">
        <v>93</v>
      </c>
      <c r="C58" s="38">
        <f>ROUND((((0.5*C3)/C4)*(1-(1-(4.6*E48)/(C3*C20*C14^2))^0.5)*C20*C14),0)</f>
        <v>5475</v>
      </c>
      <c r="D58" s="39" t="s">
        <v>94</v>
      </c>
    </row>
    <row r="59" spans="1:6" x14ac:dyDescent="0.25">
      <c r="B59" s="41" t="s">
        <v>95</v>
      </c>
      <c r="C59" s="42">
        <v>32</v>
      </c>
      <c r="D59" s="39" t="s">
        <v>49</v>
      </c>
    </row>
    <row r="60" spans="1:6" ht="18" x14ac:dyDescent="0.25">
      <c r="B60" s="30" t="s">
        <v>96</v>
      </c>
      <c r="C60" s="38">
        <f>ROUND(((3.14159/4)*C59^2),0)</f>
        <v>804</v>
      </c>
      <c r="D60" s="39" t="s">
        <v>94</v>
      </c>
    </row>
    <row r="61" spans="1:6" x14ac:dyDescent="0.25">
      <c r="B61" s="30" t="s">
        <v>97</v>
      </c>
      <c r="C61" s="38">
        <f>ROUND((C58/C60),0)</f>
        <v>7</v>
      </c>
      <c r="D61" s="39" t="s">
        <v>98</v>
      </c>
    </row>
    <row r="62" spans="1:6" ht="19.5" x14ac:dyDescent="0.35">
      <c r="B62" s="30" t="s">
        <v>99</v>
      </c>
      <c r="C62" s="38">
        <f>C61*C60</f>
        <v>5628</v>
      </c>
      <c r="D62" s="39" t="s">
        <v>94</v>
      </c>
    </row>
    <row r="64" spans="1:6" ht="19.5" x14ac:dyDescent="0.35">
      <c r="B64" s="30" t="s">
        <v>100</v>
      </c>
      <c r="C64" s="38">
        <f>ROUND(((0.85*C20*C14)/C4),0)</f>
        <v>1055</v>
      </c>
      <c r="D64" s="39" t="s">
        <v>94</v>
      </c>
    </row>
    <row r="65" spans="1:3" ht="18.75" x14ac:dyDescent="0.35">
      <c r="B65" s="30" t="s">
        <v>101</v>
      </c>
      <c r="C65" s="38">
        <f>0.04*C20*C18</f>
        <v>21218</v>
      </c>
    </row>
    <row r="66" spans="1:3" ht="18.75" x14ac:dyDescent="0.35">
      <c r="B66" s="30" t="s">
        <v>102</v>
      </c>
      <c r="C66" s="38" t="str">
        <f>IF(C64&lt;C62&lt;C65,"Redesign","OK")</f>
        <v>OK</v>
      </c>
    </row>
    <row r="68" spans="1:3" x14ac:dyDescent="0.25">
      <c r="A68" s="30">
        <v>7</v>
      </c>
      <c r="B68" s="30" t="s">
        <v>104</v>
      </c>
    </row>
    <row r="69" spans="1:3" x14ac:dyDescent="0.25">
      <c r="B69" s="30" t="s">
        <v>105</v>
      </c>
    </row>
  </sheetData>
  <conditionalFormatting sqref="B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Sieve Analysis(FA)</vt:lpstr>
      <vt:lpstr>Sieve Analysis(WGP)</vt:lpstr>
      <vt:lpstr>Mix Design</vt:lpstr>
      <vt:lpstr>Workability</vt:lpstr>
      <vt:lpstr>Compressive Strength</vt:lpstr>
      <vt:lpstr>Flexural Strength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2025-10-27T16:00:43Z</dcterms:modified>
</cp:coreProperties>
</file>