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IP\CEDS\GitHub\Version 9 Dev\"/>
    </mc:Choice>
  </mc:AlternateContent>
  <xr:revisionPtr revIDLastSave="0" documentId="13_ncr:1_{0EEF1C2E-4071-4C09-B9FB-43D1F962DA33}" xr6:coauthVersionLast="46" xr6:coauthVersionMax="46" xr10:uidLastSave="{00000000-0000-0000-0000-000000000000}"/>
  <bookViews>
    <workbookView xWindow="-120" yWindow="-120" windowWidth="29040" windowHeight="15840" xr2:uid="{D69B38A4-3034-4EDB-B2BE-ABFD84A034BF}"/>
  </bookViews>
  <sheets>
    <sheet name="IDS Changes" sheetId="2" r:id="rId1"/>
  </sheets>
  <definedNames>
    <definedName name="_xlnm._FilterDatabase" localSheetId="0" hidden="1">'IDS Changes'!$B$1:$J$68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" l="1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0" i="2"/>
  <c r="A39" i="2"/>
  <c r="A45" i="2"/>
  <c r="A44" i="2"/>
  <c r="A43" i="2"/>
  <c r="A42" i="2"/>
  <c r="A41" i="2"/>
  <c r="A51" i="2"/>
  <c r="A50" i="2"/>
  <c r="A49" i="2"/>
  <c r="A48" i="2"/>
  <c r="A47" i="2"/>
  <c r="A46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67" i="2"/>
  <c r="A68" i="2"/>
  <c r="A2" i="2"/>
</calcChain>
</file>

<file path=xl/sharedStrings.xml><?xml version="1.0" encoding="utf-8"?>
<sst xmlns="http://schemas.openxmlformats.org/spreadsheetml/2006/main" count="473" uniqueCount="253">
  <si>
    <t>Use Case Title</t>
  </si>
  <si>
    <t>Issue</t>
  </si>
  <si>
    <t>Element Name</t>
  </si>
  <si>
    <t>GlobalID</t>
  </si>
  <si>
    <t>Full Time Equivalency</t>
  </si>
  <si>
    <t>Program Entry Reason</t>
  </si>
  <si>
    <t>Address Street Number and Name</t>
  </si>
  <si>
    <t>000269</t>
  </si>
  <si>
    <t>Address Apartment Room or Suite Number</t>
  </si>
  <si>
    <t>000019</t>
  </si>
  <si>
    <t>Building Site Number</t>
  </si>
  <si>
    <t>000602</t>
  </si>
  <si>
    <t>Comprehensive Support and Improvement Status</t>
  </si>
  <si>
    <t>Additional Targeted Support and Improvement Status</t>
  </si>
  <si>
    <t>Targeted Support and Improvement Status</t>
  </si>
  <si>
    <t>Grade Levels Approved</t>
  </si>
  <si>
    <t>001409</t>
  </si>
  <si>
    <t>Telephone Number Listed Status</t>
  </si>
  <si>
    <t>Do Not Publish Indicator</t>
  </si>
  <si>
    <t>Standard Occupational Classification</t>
  </si>
  <si>
    <t>000730</t>
  </si>
  <si>
    <t>Awaiting Foster Care Status</t>
  </si>
  <si>
    <t>Grades Offered</t>
  </si>
  <si>
    <t>000131</t>
  </si>
  <si>
    <t>Out of Workforce Indicator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</si>
  <si>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</si>
  <si>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</si>
  <si>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</si>
  <si>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</si>
  <si>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</si>
  <si>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</si>
  <si>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</si>
  <si>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</si>
  <si>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</si>
  <si>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</si>
  <si>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Add New Table K12LeaGradeOffered</t>
  </si>
  <si>
    <t>K12LeaGradeOffered</t>
  </si>
  <si>
    <t>RefGradeLevelId</t>
  </si>
  <si>
    <t>Column [RefExitGradeLevel] in table [K12StudentEnrollment] was named incorrect in IDS</t>
  </si>
  <si>
    <t>K12StudentEnrollment</t>
  </si>
  <si>
    <t>RefExitGradeLevel</t>
  </si>
  <si>
    <t>The primary key constraint of ProgramParticipationTeacherPrep is misnamed</t>
  </si>
  <si>
    <t>ProgramParticipationTeacherPrep</t>
  </si>
  <si>
    <t>Column FacilityAcquisitionDate in Facility is of type nvarchar instead of date</t>
  </si>
  <si>
    <t>Facility</t>
  </si>
  <si>
    <t>FacilityAcquisitionDate</t>
  </si>
  <si>
    <t>The naming of the primary key of RefGunFreeSchoolsActReportingStatus is not consistent with standards</t>
  </si>
  <si>
    <t>RefGunFreeSchoolsActReportingStatus</t>
  </si>
  <si>
    <t>RefGunFreeSchoolsActStatusReportingId</t>
  </si>
  <si>
    <t>The primary key of RefHighSchoolGraduationRateIndicator is not consistent with naming conventions</t>
  </si>
  <si>
    <t>RefHighSchoolGraduationRateIndicator</t>
  </si>
  <si>
    <t>RefHSGraduationRateIndicatorId</t>
  </si>
  <si>
    <t>The naming of the primary key of RefIDEAEducationalEnvironmentSchoolAge is not consistent with conventions</t>
  </si>
  <si>
    <t>RefIDEAEducationalEnvironmentSchoolAge</t>
  </si>
  <si>
    <t>RefIDESEducationalEnvironmentSchoolAge</t>
  </si>
  <si>
    <t>The primary key of RefK12StaffClassification does not follow the standard naming convention</t>
  </si>
  <si>
    <t>RefK12StaffClassification</t>
  </si>
  <si>
    <t>RefEducationStaffClassificationId</t>
  </si>
  <si>
    <t>The primary key of RefPDActivityApprovedPurpose does not follow the standard naming convention</t>
  </si>
  <si>
    <t>RefPDActivityApprovedPurpose</t>
  </si>
  <si>
    <t>RefPDActivityApprovedForId</t>
  </si>
  <si>
    <t>RefTitleISchoolStatus has a misnamed primary key</t>
  </si>
  <si>
    <t>RefTitleISchoolStatus</t>
  </si>
  <si>
    <t>RefTitle1SchoolStatusId</t>
  </si>
  <si>
    <t>RefStateANSICode does not follow the design pattern of other reference tables</t>
  </si>
  <si>
    <t>RefStateANSICode</t>
  </si>
  <si>
    <t>K12Course.RefCreditTypeEarnedId in IDS is a required field</t>
  </si>
  <si>
    <t xml:space="preserve">K12Course </t>
  </si>
  <si>
    <t>RefCreditTypeEarnedId</t>
  </si>
  <si>
    <t>The field Organization.RegionGeoJSON can change over time, so move it to OrganizationDetail</t>
  </si>
  <si>
    <t>Organization</t>
  </si>
  <si>
    <t>RegionGeoJSON</t>
  </si>
  <si>
    <t>Postsecondary Exit or Withdrawal Type is a product of a student's PS institution enrollment, not a PS program enrollment</t>
  </si>
  <si>
    <t>PsProgram</t>
  </si>
  <si>
    <t>Rubric/RubricCriterion join to CompetencySet</t>
  </si>
  <si>
    <t>Managing deprecated option set values in reference ("Ref") tables</t>
  </si>
  <si>
    <t>Ref Table Description Values Longer than character limit</t>
  </si>
  <si>
    <t>Bug in the Populate-CEDS-Ref-Tables.sql Script for 8.0</t>
  </si>
  <si>
    <t>RefTitleIIILanguageInstructionProgramType Identical SortOrder Values</t>
  </si>
  <si>
    <t>RefOrganizationIdentificationSystem Missing Rows</t>
  </si>
  <si>
    <t>The RefRace table for IDS v8.0.0.0 has invalid codes</t>
  </si>
  <si>
    <t>GitHub Repository</t>
  </si>
  <si>
    <t>New Table</t>
  </si>
  <si>
    <t>New Column</t>
  </si>
  <si>
    <t>Prev Column</t>
  </si>
  <si>
    <t>Prev Table</t>
  </si>
  <si>
    <t>CompetencySet_Rubric</t>
  </si>
  <si>
    <t>CompetencySet_RubricCriterion</t>
  </si>
  <si>
    <t>OrganizationDetail</t>
  </si>
  <si>
    <t>OrganizationPersonRoleFTE</t>
  </si>
  <si>
    <t>K12LeaGradeLevelsApproved</t>
  </si>
  <si>
    <t>K12SchoolGradeLevelsApproved</t>
  </si>
  <si>
    <t>Add Grades Offered to the K12 LEA Directory</t>
  </si>
  <si>
    <t>Add Full Time Equivalency as an element to CEDS</t>
  </si>
  <si>
    <t>Add “Approved Grade Levels” as a CEDS element</t>
  </si>
  <si>
    <t>Postsecondary Exit or Withdrawal Type</t>
  </si>
  <si>
    <t>001617</t>
  </si>
  <si>
    <t>all Ref tables</t>
  </si>
  <si>
    <t>RecordStartDateTime</t>
  </si>
  <si>
    <t>RecordEndDateTime</t>
  </si>
  <si>
    <t>PsStudentEnrollment</t>
  </si>
  <si>
    <t>RefPSExitOrWithdrawalTypeId</t>
  </si>
  <si>
    <t>001750</t>
  </si>
  <si>
    <t>Organization Region GeoJSON</t>
  </si>
  <si>
    <t>Description</t>
  </si>
  <si>
    <t>StateName</t>
  </si>
  <si>
    <t>Code</t>
  </si>
  <si>
    <t>RefTitleISchoolStatusId</t>
  </si>
  <si>
    <t>000285</t>
  </si>
  <si>
    <t>Title I School Status</t>
  </si>
  <si>
    <t>000424</t>
  </si>
  <si>
    <t>State ANSI Code</t>
  </si>
  <si>
    <t>000072</t>
  </si>
  <si>
    <t>Credit Unit Type</t>
  </si>
  <si>
    <t>000447</t>
  </si>
  <si>
    <t>Title III Language Instruction Program Type</t>
  </si>
  <si>
    <t>001433</t>
  </si>
  <si>
    <t>Professional Development Activity Approved Purpose</t>
  </si>
  <si>
    <t>RefPDActivityApprovedPurposeId</t>
  </si>
  <si>
    <t>000087</t>
  </si>
  <si>
    <t>K12 Staff Classification</t>
  </si>
  <si>
    <t>RefK12StaffClassificationId</t>
  </si>
  <si>
    <t>000535</t>
  </si>
  <si>
    <t>IDEA Educational Environment for School Age</t>
  </si>
  <si>
    <t>RefIDEAEducationalEnvironmentSchoolAgeId</t>
  </si>
  <si>
    <t>ProgramParticipationSpecialEducation</t>
  </si>
  <si>
    <t>RefIDEAEdEnvironmentSchoolAgeId</t>
  </si>
  <si>
    <t>000140</t>
  </si>
  <si>
    <t>High School Graduation Rate Indicator Status</t>
  </si>
  <si>
    <t>RefHighSchoolGraduationRateIndicatorId</t>
  </si>
  <si>
    <t>OrganizationFederalAccountability</t>
  </si>
  <si>
    <t>RefGunFreeSchoolsActReportingStatusId</t>
  </si>
  <si>
    <t>000134</t>
  </si>
  <si>
    <t>Gun Free Schools Act Reporting Status</t>
  </si>
  <si>
    <t>001768</t>
  </si>
  <si>
    <t>Facility Acquisition Date</t>
  </si>
  <si>
    <t>RefExitGradeLevelId</t>
  </si>
  <si>
    <t>001210</t>
  </si>
  <si>
    <t>Exit Grade Level</t>
  </si>
  <si>
    <t>Add Comprehensive Support and Improvement, Targeted Support and Improvement, and Additional Targeted Support and Improvement to support EDFacts Reporting</t>
  </si>
  <si>
    <t>RefAdditionalTargetedSupportAndImprovementStatus</t>
  </si>
  <si>
    <t>RefAdditionalTargetedSupportAndImprovementStatusId</t>
  </si>
  <si>
    <t>RefComprehensiveSupportAndImprovementStatus</t>
  </si>
  <si>
    <t>RefComprehensiveSupportAndImprovementStatusId</t>
  </si>
  <si>
    <t>RefTargetedSupportAndImprovementStatus</t>
  </si>
  <si>
    <t>RefTargetedSupportAndImprovementStatusId</t>
  </si>
  <si>
    <t>Add new CEDS element/code option for “Unlisted Phone Number”</t>
  </si>
  <si>
    <t>OrganizationTelephone</t>
  </si>
  <si>
    <t>DoNotPublishIndicator</t>
  </si>
  <si>
    <t>PersonTelephone</t>
  </si>
  <si>
    <t>LocationAddress</t>
  </si>
  <si>
    <t>PersonAddress</t>
  </si>
  <si>
    <t>OrganizationEmail</t>
  </si>
  <si>
    <t>PersonEmailAddress</t>
  </si>
  <si>
    <t>RefTelephoneNumberListedStatus</t>
  </si>
  <si>
    <t>RefTelephoneNumberListedStatusId</t>
  </si>
  <si>
    <t>ProgramParticipationAE</t>
  </si>
  <si>
    <t>OutOfWorkforceIndicator</t>
  </si>
  <si>
    <t>ProgramParticipationCte</t>
  </si>
  <si>
    <t>Add Out of Workforce Indicator and deprecate Career-Technical-Adult Education Displaced Homemaker Indicator</t>
  </si>
  <si>
    <t>Add Program Entry Reason as an element to CEDS</t>
  </si>
  <si>
    <t>PersonProgramParticipation</t>
  </si>
  <si>
    <t>RefProgramEntryReason</t>
  </si>
  <si>
    <t>RefProgramEntryReasonId</t>
  </si>
  <si>
    <t>Increase max size limit of Address Street Number and Name and Address Apartment Number or Suite Number </t>
  </si>
  <si>
    <t>ApartmentRoomOrSuiteNumber</t>
  </si>
  <si>
    <t>BuildingSiteNumber</t>
  </si>
  <si>
    <t>StreetNumberAndName</t>
  </si>
  <si>
    <t>Competency Definition Short Name</t>
  </si>
  <si>
    <t>Change element name “Competency Definition Node Name” to “Competency Definition Short Name”</t>
  </si>
  <si>
    <t>CompetencyDefinition</t>
  </si>
  <si>
    <t>NodeName</t>
  </si>
  <si>
    <t>ShortName</t>
  </si>
  <si>
    <t>Course</t>
  </si>
  <si>
    <t>RefInstructionLanguage</t>
  </si>
  <si>
    <t>RefInstructionLanguageId</t>
  </si>
  <si>
    <t>000448</t>
  </si>
  <si>
    <t>Instruction Language</t>
  </si>
  <si>
    <t>Update Instruction Language to reflect ISO 639-2 code changes</t>
  </si>
  <si>
    <t>Add Standard Occupational Classification (000730) to K12 Staff Domain</t>
  </si>
  <si>
    <t>PsStaffEmployment</t>
  </si>
  <si>
    <t>StandardOccupationalClass</t>
  </si>
  <si>
    <t>Add Custodial Parent or Guardian Indicator (000329) to K12 Domain</t>
  </si>
  <si>
    <t>RefPersonStatusType</t>
  </si>
  <si>
    <t>Use Case Link</t>
  </si>
  <si>
    <t xml:space="preserve"> 4</t>
  </si>
  <si>
    <t xml:space="preserve"> 7</t>
  </si>
  <si>
    <t xml:space="preserve"> 10</t>
  </si>
  <si>
    <t xml:space="preserve"> 19</t>
  </si>
  <si>
    <t xml:space="preserve"> 25</t>
  </si>
  <si>
    <t xml:space="preserve"> 40</t>
  </si>
  <si>
    <t xml:space="preserve"> 51</t>
  </si>
  <si>
    <t xml:space="preserve"> 71</t>
  </si>
  <si>
    <t xml:space="preserve"> 75</t>
  </si>
  <si>
    <t xml:space="preserve"> 133</t>
  </si>
  <si>
    <t xml:space="preserve"> 134</t>
  </si>
  <si>
    <t xml:space="preserve"> 202</t>
  </si>
  <si>
    <t>Notes</t>
  </si>
  <si>
    <t>New Element</t>
  </si>
  <si>
    <t>Increase max length</t>
  </si>
  <si>
    <t>New DES</t>
  </si>
  <si>
    <t>PersonStatus</t>
  </si>
  <si>
    <t>StatusValue</t>
  </si>
  <si>
    <t>Add "Id" to  column name</t>
  </si>
  <si>
    <t>Column name change to reflect element name change</t>
  </si>
  <si>
    <t>New Element, add to RefPersonStatusType values</t>
  </si>
  <si>
    <t>New Element, store value in PersonStatus.StatusValue with FK on RefPersonStatusTypeId</t>
  </si>
  <si>
    <t>Change code value in RefRace table</t>
  </si>
  <si>
    <t>New table see CEDS-Elements, Issue 133</t>
  </si>
  <si>
    <t>Rename column</t>
  </si>
  <si>
    <t>Correct Ref table population script</t>
  </si>
  <si>
    <t>Rename FK_ProgramParticipationTeacherPrepId to PK_ProgramParticipationTeacherPrepId</t>
  </si>
  <si>
    <t>Change column data type</t>
  </si>
  <si>
    <t>Rename column and adjust FK</t>
  </si>
  <si>
    <t>Increase max length to 150</t>
  </si>
  <si>
    <t>Change column to allow NULL</t>
  </si>
  <si>
    <t>Recreate table with typical Ref columns, Code replaced in Code column</t>
  </si>
  <si>
    <t>Recreate table with typical Ref columns, StateName replaced in Description column</t>
  </si>
  <si>
    <t>Correct Ref table population script, see Issue 18</t>
  </si>
  <si>
    <t>Add table</t>
  </si>
  <si>
    <t>Update SortOrder values</t>
  </si>
  <si>
    <t>Add column. Add RefEndDateTime variable that defaults to NULL.</t>
  </si>
  <si>
    <t>Add column. Add RefStartDateTime variable that defaults to NULL.</t>
  </si>
  <si>
    <t>Create column.  Remove  column in original table.</t>
  </si>
  <si>
    <t>Create column.  Move data to all records matching OrganizationId. Remove column in original table.</t>
  </si>
  <si>
    <t>StandardOccupationalClassification</t>
  </si>
  <si>
    <t>StaffEmployment</t>
  </si>
  <si>
    <t>K12Sea</t>
  </si>
  <si>
    <t>RefStateANSICodeId</t>
  </si>
  <si>
    <t>Change RefStateANSICode column to RefStateANSICodeId</t>
  </si>
  <si>
    <t>RefCharterSchoolApprovalAgencyType</t>
  </si>
  <si>
    <t>RefCharterSchoolApprovalAgencyTypeId</t>
  </si>
  <si>
    <t>K12CharterSchoolApprovalAgency</t>
  </si>
  <si>
    <t>K12CharterSchoolApprovalAgencyId</t>
  </si>
  <si>
    <t>RefCharterSchoolAuthorizerType</t>
  </si>
  <si>
    <t>RefCharterSchoolAuthorizerTypeId</t>
  </si>
  <si>
    <t>K12CharterSchoolAuthorizerAgency</t>
  </si>
  <si>
    <t>K12CharterSchoolAuthorizerAgencyId</t>
  </si>
  <si>
    <t>Change "Charter School Approval Agency Type" to "Charter School Authorizer Type"</t>
  </si>
  <si>
    <t>Charter School Approval Agency Type</t>
  </si>
  <si>
    <t>001292</t>
  </si>
  <si>
    <t>Table name change to reflect element name change</t>
  </si>
  <si>
    <t>RefPersonRelationshipType</t>
  </si>
  <si>
    <t>RefPersonRelationshipTypeId</t>
  </si>
  <si>
    <t>PersonRelationship</t>
  </si>
  <si>
    <t>RefPersonRelationship</t>
  </si>
  <si>
    <t>RefPersonRelationshipId</t>
  </si>
  <si>
    <t>Person Relationship Type</t>
  </si>
  <si>
    <t>000425</t>
  </si>
  <si>
    <t>Rename column and adjust FK to include "Type"</t>
  </si>
  <si>
    <t>Breaking Change</t>
  </si>
  <si>
    <t>Yes</t>
  </si>
  <si>
    <t>FullTimeEquivalency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</si>
</sst>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1" applyBorder="1" applyAlignment="1">
      <alignment horizontal="left" vertical="top" wrapText="1"/>
    </xf>
    <xf numFmtId="1" fontId="2" fillId="0" borderId="0" xfId="1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49" fontId="4" fillId="2" borderId="0" xfId="0" applyNumberFormat="1" applyFont="1" applyFill="1" applyBorder="1" applyAlignment="1">
      <alignment horizontal="left" wrapText="1"/>
    </xf>
    <xf numFmtId="1" fontId="4" fillId="2" borderId="0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top"/>
    </xf>
    <xf numFmtId="49" fontId="0" fillId="0" borderId="0" xfId="0" applyNumberFormat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1" fontId="1" fillId="0" borderId="0" xfId="1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2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5" fillId="0" borderId="0" xfId="0" applyFont="1" applyAlignment="1">
      <alignment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49" fontId="6" fillId="3" borderId="0" xfId="0" applyNumberFormat="1" applyFont="1" applyFill="1" applyBorder="1" applyAlignment="1">
      <alignment horizontal="left" wrapText="1"/>
    </xf>
    <xf numFmtId="0" fontId="7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4"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top" textRotation="0" wrapText="1" indent="0" justifyLastLine="0" shrinkToFit="0" readingOrder="0"/>
    </dxf>
    <dxf>
      <numFmt numFmtId="30" formatCode="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92E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92E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7D966-7A1F-4943-97A2-7DB6F261FBEB}" name="Table1" displayName="Table1" ref="A1:L68" totalsRowShown="0" headerRowDxfId="13" dataDxfId="12">
  <autoFilter ref="A1:L68" xr:uid="{7633C10F-D8AA-42FD-8916-84827399C8D9}"/>
  <sortState xmlns:xlrd2="http://schemas.microsoft.com/office/spreadsheetml/2017/richdata2" ref="A2:L68">
    <sortCondition ref="A2:A68"/>
    <sortCondition ref="B2:B68"/>
  </sortState>
  <tableColumns count="12">
    <tableColumn id="4" xr3:uid="{DAC27A62-716F-44CB-AF7B-B30928CA5E8A}" name="GitHub Repository" dataDxfId="11" dataCellStyle="Hyperlink">
      <calculatedColumnFormula>HYPERLINK("https://github.com/CEDStandards/CEDS-Elements/issues","CEDS-IDS")</calculatedColumnFormula>
    </tableColumn>
    <tableColumn id="1" xr3:uid="{8AE9BDDA-9CB9-4CCE-A254-19D339C999EA}" name="Issue" dataDxfId="10" dataCellStyle="Hyperlink"/>
    <tableColumn id="2" xr3:uid="{97BC6282-C781-4960-96CE-F1AB66F3F8AD}" name="Use Case Link" dataDxfId="0" dataCellStyle="Hyperlink"/>
    <tableColumn id="3" xr3:uid="{A295520A-248D-4F94-A674-FAA04D71FD35}" name="Use Case Title" dataDxfId="9"/>
    <tableColumn id="5" xr3:uid="{51EDD976-65F5-4B8D-910B-ED449590AE34}" name="Prev Table" dataDxfId="8" dataCellStyle="Hyperlink"/>
    <tableColumn id="6" xr3:uid="{41A7B223-0D43-4C6B-8DAF-BD0D93465F45}" name="Prev Column" dataDxfId="7" dataCellStyle="Hyperlink"/>
    <tableColumn id="10" xr3:uid="{1AB3CDD2-33A9-48CC-A843-38FD8978BE76}" name="New Table" dataDxfId="6"/>
    <tableColumn id="9" xr3:uid="{B45D43D4-464B-4F2B-BF60-9D4096B5605C}" name="New Column" dataDxfId="5"/>
    <tableColumn id="7" xr3:uid="{A1751A1A-8749-4FC3-AD26-387A41575561}" name="Element Name" dataDxfId="4"/>
    <tableColumn id="11" xr3:uid="{D094D5BE-CDB7-46EC-832B-B5B3C0AE7C97}" name="GlobalID" dataDxfId="3"/>
    <tableColumn id="8" xr3:uid="{898CEA86-1B60-4CC7-A003-9D316BC048B7}" name="Notes" dataDxfId="2"/>
    <tableColumn id="12" xr3:uid="{CAECB247-CFF4-4F86-AED6-4C578F5F4EB3}" name="Breaking Chang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A9E7-BD01-4297-9E43-2EA00A6B9BA6}">
  <dimension ref="A1:L68"/>
  <sheetViews>
    <sheetView tabSelected="1" workbookViewId="0"/>
  </sheetViews>
  <sheetFormatPr defaultRowHeight="15" x14ac:dyDescent="0.25"/>
  <cols>
    <col min="1" max="1" width="14.5703125" style="15" bestFit="1" customWidth="1"/>
    <col min="2" max="2" width="7.85546875" style="1" bestFit="1" customWidth="1"/>
    <col min="3" max="3" width="10.140625" style="14" customWidth="1"/>
    <col min="4" max="4" width="35.7109375" style="1" customWidth="1"/>
    <col min="5" max="5" width="35.5703125" style="3" customWidth="1"/>
    <col min="6" max="6" width="35.7109375" style="14" customWidth="1"/>
    <col min="7" max="7" width="35.5703125" customWidth="1"/>
    <col min="8" max="8" width="35.7109375" customWidth="1"/>
    <col min="9" max="10" width="11" bestFit="1" customWidth="1"/>
    <col min="11" max="11" width="35.7109375" customWidth="1"/>
  </cols>
  <sheetData>
    <row r="1" spans="1:12" s="4" customFormat="1" ht="30" x14ac:dyDescent="0.25">
      <c r="A1" s="13" t="s">
        <v>81</v>
      </c>
      <c r="B1" s="13" t="s">
        <v>1</v>
      </c>
      <c r="C1" s="11" t="s">
        <v>184</v>
      </c>
      <c r="D1" s="12" t="s">
        <v>0</v>
      </c>
      <c r="E1" s="11" t="s">
        <v>85</v>
      </c>
      <c r="F1" s="11" t="s">
        <v>84</v>
      </c>
      <c r="G1" s="11" t="s">
        <v>82</v>
      </c>
      <c r="H1" s="11" t="s">
        <v>83</v>
      </c>
      <c r="I1" s="11" t="s">
        <v>2</v>
      </c>
      <c r="J1" s="12" t="s">
        <v>3</v>
      </c>
      <c r="K1" s="12" t="s">
        <v>197</v>
      </c>
      <c r="L1" s="29" t="s">
        <v>250</v>
      </c>
    </row>
    <row r="2" spans="1:12" s="8" customFormat="1" ht="45" x14ac:dyDescent="0.25">
      <c r="A2" s="20" t="str">
        <f t="shared" ref="A2:A38" si="0">HYPERLINK("https://github.com/CEDStandards/CEDS-Elements/issues","CEDS-Elements")</f>
        <v>CEDS-Elements</v>
      </c>
      <c r="B2" s="10" t="s">
        <v>185</v>
      </c>
      <c r="C2" s="9" t="str">
        <f>HYPERLINK("https://github.com/CEDStandards/CEDS-Elements/issues/4","Issue 4")</f>
        <v>Issue 4</v>
      </c>
      <c r="D2" s="21" t="s">
        <v>93</v>
      </c>
      <c r="E2" s="19"/>
      <c r="F2" s="19"/>
      <c r="G2" s="25" t="s">
        <v>89</v>
      </c>
      <c r="H2" s="25" t="s">
        <v>252</v>
      </c>
      <c r="I2" s="5" t="s">
        <v>4</v>
      </c>
      <c r="J2" s="16" t="s">
        <v>25</v>
      </c>
      <c r="K2" s="21" t="s">
        <v>198</v>
      </c>
      <c r="L2" s="5"/>
    </row>
    <row r="3" spans="1:12" s="8" customFormat="1" ht="45" x14ac:dyDescent="0.25">
      <c r="A3" s="20" t="str">
        <f t="shared" si="0"/>
        <v>CEDS-Elements</v>
      </c>
      <c r="B3" s="10" t="s">
        <v>186</v>
      </c>
      <c r="C3" s="9" t="str">
        <f>HYPERLINK("https://github.com/CEDStandards/CEDS-Elements/issues/7","Issue 7")</f>
        <v>Issue 7</v>
      </c>
      <c r="D3" s="21" t="s">
        <v>160</v>
      </c>
      <c r="E3" s="19"/>
      <c r="F3" s="19"/>
      <c r="G3" s="1" t="s">
        <v>162</v>
      </c>
      <c r="H3" s="1" t="s">
        <v>163</v>
      </c>
      <c r="I3" s="5" t="s">
        <v>5</v>
      </c>
      <c r="J3" s="24" t="s">
        <v>26</v>
      </c>
      <c r="K3" s="21" t="s">
        <v>198</v>
      </c>
      <c r="L3" s="5"/>
    </row>
    <row r="4" spans="1:12" s="8" customFormat="1" ht="45" x14ac:dyDescent="0.25">
      <c r="A4" s="20" t="str">
        <f t="shared" si="0"/>
        <v>CEDS-Elements</v>
      </c>
      <c r="B4" s="10" t="s">
        <v>186</v>
      </c>
      <c r="C4" s="9" t="str">
        <f>HYPERLINK("https://github.com/CEDStandards/CEDS-Elements/issues/7","Issue 7")</f>
        <v>Issue 7</v>
      </c>
      <c r="D4" s="21" t="s">
        <v>160</v>
      </c>
      <c r="E4" s="1" t="s">
        <v>161</v>
      </c>
      <c r="F4" s="19"/>
      <c r="G4" s="25"/>
      <c r="H4" s="1" t="s">
        <v>163</v>
      </c>
      <c r="I4" s="5" t="s">
        <v>5</v>
      </c>
      <c r="J4" s="22" t="s">
        <v>26</v>
      </c>
      <c r="K4" s="21" t="s">
        <v>198</v>
      </c>
      <c r="L4" s="5"/>
    </row>
    <row r="5" spans="1:12" s="8" customFormat="1" ht="45" x14ac:dyDescent="0.25">
      <c r="A5" s="20" t="str">
        <f t="shared" si="0"/>
        <v>CEDS-Elements</v>
      </c>
      <c r="B5" s="10" t="s">
        <v>187</v>
      </c>
      <c r="C5" s="9" t="str">
        <f>HYPERLINK("https://github.com/CEDStandards/CEDS-Elements/issues/10","Issue 10")</f>
        <v>Issue 10</v>
      </c>
      <c r="D5" s="3" t="s">
        <v>164</v>
      </c>
      <c r="E5" s="1" t="s">
        <v>44</v>
      </c>
      <c r="F5" s="1" t="s">
        <v>166</v>
      </c>
      <c r="G5" s="25"/>
      <c r="H5" s="25"/>
      <c r="I5" s="5" t="s">
        <v>10</v>
      </c>
      <c r="J5" s="22" t="s">
        <v>11</v>
      </c>
      <c r="K5" s="21" t="s">
        <v>199</v>
      </c>
      <c r="L5" s="5"/>
    </row>
    <row r="6" spans="1:12" s="8" customFormat="1" ht="75" x14ac:dyDescent="0.25">
      <c r="A6" s="20" t="str">
        <f t="shared" si="0"/>
        <v>CEDS-Elements</v>
      </c>
      <c r="B6" s="10" t="s">
        <v>187</v>
      </c>
      <c r="C6" s="9" t="str">
        <f>HYPERLINK("https://github.com/CEDStandards/CEDS-Elements/issues/10","Issue 10")</f>
        <v>Issue 10</v>
      </c>
      <c r="D6" s="3" t="s">
        <v>164</v>
      </c>
      <c r="E6" s="1" t="s">
        <v>150</v>
      </c>
      <c r="F6" s="1" t="s">
        <v>165</v>
      </c>
      <c r="G6" s="25"/>
      <c r="H6" s="25"/>
      <c r="I6" s="5" t="s">
        <v>8</v>
      </c>
      <c r="J6" s="22" t="s">
        <v>9</v>
      </c>
      <c r="K6" s="21" t="s">
        <v>199</v>
      </c>
      <c r="L6" s="5"/>
    </row>
    <row r="7" spans="1:12" s="8" customFormat="1" ht="45" x14ac:dyDescent="0.25">
      <c r="A7" s="20" t="str">
        <f t="shared" si="0"/>
        <v>CEDS-Elements</v>
      </c>
      <c r="B7" s="10" t="s">
        <v>187</v>
      </c>
      <c r="C7" s="9" t="str">
        <f>HYPERLINK("https://github.com/CEDStandards/CEDS-Elements/issues/10","Issue 10")</f>
        <v>Issue 10</v>
      </c>
      <c r="D7" s="3" t="s">
        <v>164</v>
      </c>
      <c r="E7" s="1" t="s">
        <v>150</v>
      </c>
      <c r="F7" s="1" t="s">
        <v>166</v>
      </c>
      <c r="G7" s="25"/>
      <c r="H7" s="25"/>
      <c r="I7" s="5" t="s">
        <v>10</v>
      </c>
      <c r="J7" s="22" t="s">
        <v>11</v>
      </c>
      <c r="K7" s="21" t="s">
        <v>199</v>
      </c>
      <c r="L7" s="5"/>
    </row>
    <row r="8" spans="1:12" s="8" customFormat="1" ht="60" x14ac:dyDescent="0.25">
      <c r="A8" s="20" t="str">
        <f t="shared" si="0"/>
        <v>CEDS-Elements</v>
      </c>
      <c r="B8" s="10" t="s">
        <v>187</v>
      </c>
      <c r="C8" s="9" t="str">
        <f>HYPERLINK("https://github.com/CEDStandards/CEDS-Elements/issues/10","Issue 10")</f>
        <v>Issue 10</v>
      </c>
      <c r="D8" s="3" t="s">
        <v>164</v>
      </c>
      <c r="E8" s="1" t="s">
        <v>150</v>
      </c>
      <c r="F8" s="1" t="s">
        <v>167</v>
      </c>
      <c r="G8" s="25"/>
      <c r="H8" s="25"/>
      <c r="I8" s="5" t="s">
        <v>6</v>
      </c>
      <c r="J8" s="22" t="s">
        <v>7</v>
      </c>
      <c r="K8" s="21" t="s">
        <v>199</v>
      </c>
      <c r="L8" s="5"/>
    </row>
    <row r="9" spans="1:12" s="8" customFormat="1" ht="75" x14ac:dyDescent="0.25">
      <c r="A9" s="20" t="str">
        <f t="shared" si="0"/>
        <v>CEDS-Elements</v>
      </c>
      <c r="B9" s="10" t="s">
        <v>187</v>
      </c>
      <c r="C9" s="9" t="str">
        <f>HYPERLINK("https://github.com/CEDStandards/CEDS-Elements/issues/10","Issue 10")</f>
        <v>Issue 10</v>
      </c>
      <c r="D9" s="3" t="s">
        <v>164</v>
      </c>
      <c r="E9" s="1" t="s">
        <v>151</v>
      </c>
      <c r="F9" s="1" t="s">
        <v>165</v>
      </c>
      <c r="G9" s="25"/>
      <c r="H9" s="25"/>
      <c r="I9" s="5" t="s">
        <v>8</v>
      </c>
      <c r="J9" s="22" t="s">
        <v>9</v>
      </c>
      <c r="K9" s="21" t="s">
        <v>199</v>
      </c>
      <c r="L9" s="5"/>
    </row>
    <row r="10" spans="1:12" s="8" customFormat="1" ht="60" x14ac:dyDescent="0.25">
      <c r="A10" s="20" t="str">
        <f t="shared" si="0"/>
        <v>CEDS-Elements</v>
      </c>
      <c r="B10" s="10" t="s">
        <v>187</v>
      </c>
      <c r="C10" s="9" t="str">
        <f>HYPERLINK("https://github.com/CEDStandards/CEDS-Elements/issues/10","Issue 10")</f>
        <v>Issue 10</v>
      </c>
      <c r="D10" s="3" t="s">
        <v>164</v>
      </c>
      <c r="E10" s="1" t="s">
        <v>151</v>
      </c>
      <c r="F10" s="1" t="s">
        <v>167</v>
      </c>
      <c r="G10" s="25"/>
      <c r="H10" s="25"/>
      <c r="I10" s="5" t="s">
        <v>6</v>
      </c>
      <c r="J10" s="22" t="s">
        <v>7</v>
      </c>
      <c r="K10" s="21" t="s">
        <v>199</v>
      </c>
      <c r="L10" s="5"/>
    </row>
    <row r="11" spans="1:12" s="8" customFormat="1" ht="90" x14ac:dyDescent="0.25">
      <c r="A11" s="20" t="str">
        <f t="shared" si="0"/>
        <v>CEDS-Elements</v>
      </c>
      <c r="B11" s="10" t="s">
        <v>188</v>
      </c>
      <c r="C11" s="9" t="str">
        <f>HYPERLINK("https://github.com/CEDStandards/CEDS-Elements/issues/19","Issue 19")</f>
        <v>Issue 19</v>
      </c>
      <c r="D11" s="21" t="s">
        <v>139</v>
      </c>
      <c r="E11" s="19"/>
      <c r="F11" s="19"/>
      <c r="G11" s="1" t="s">
        <v>140</v>
      </c>
      <c r="H11" s="1" t="s">
        <v>141</v>
      </c>
      <c r="I11" s="5" t="s">
        <v>13</v>
      </c>
      <c r="J11" s="22" t="s">
        <v>29</v>
      </c>
      <c r="K11" s="21" t="s">
        <v>198</v>
      </c>
      <c r="L11" s="5"/>
    </row>
    <row r="12" spans="1:12" s="8" customFormat="1" ht="90" x14ac:dyDescent="0.25">
      <c r="A12" s="20" t="str">
        <f t="shared" si="0"/>
        <v>CEDS-Elements</v>
      </c>
      <c r="B12" s="10" t="s">
        <v>188</v>
      </c>
      <c r="C12" s="9" t="str">
        <f>HYPERLINK("https://github.com/CEDStandards/CEDS-Elements/issues/19","Issue 19")</f>
        <v>Issue 19</v>
      </c>
      <c r="D12" s="21" t="s">
        <v>139</v>
      </c>
      <c r="E12" s="19"/>
      <c r="F12" s="19"/>
      <c r="G12" s="1" t="s">
        <v>142</v>
      </c>
      <c r="H12" s="1" t="s">
        <v>143</v>
      </c>
      <c r="I12" s="5" t="s">
        <v>12</v>
      </c>
      <c r="J12" s="22" t="s">
        <v>27</v>
      </c>
      <c r="K12" s="21" t="s">
        <v>198</v>
      </c>
      <c r="L12" s="5"/>
    </row>
    <row r="13" spans="1:12" s="8" customFormat="1" ht="75" x14ac:dyDescent="0.25">
      <c r="A13" s="20" t="str">
        <f t="shared" si="0"/>
        <v>CEDS-Elements</v>
      </c>
      <c r="B13" s="10" t="s">
        <v>188</v>
      </c>
      <c r="C13" s="9" t="str">
        <f>HYPERLINK("https://github.com/CEDStandards/CEDS-Elements/issues/19","Issue 19")</f>
        <v>Issue 19</v>
      </c>
      <c r="D13" s="21" t="s">
        <v>139</v>
      </c>
      <c r="E13" s="19"/>
      <c r="F13" s="19"/>
      <c r="G13" s="1" t="s">
        <v>144</v>
      </c>
      <c r="H13" s="1" t="s">
        <v>145</v>
      </c>
      <c r="I13" s="5" t="s">
        <v>14</v>
      </c>
      <c r="J13" s="22" t="s">
        <v>28</v>
      </c>
      <c r="K13" s="21" t="s">
        <v>198</v>
      </c>
      <c r="L13" s="5"/>
    </row>
    <row r="14" spans="1:12" s="8" customFormat="1" ht="90" x14ac:dyDescent="0.25">
      <c r="A14" s="20" t="str">
        <f t="shared" si="0"/>
        <v>CEDS-Elements</v>
      </c>
      <c r="B14" s="10" t="s">
        <v>188</v>
      </c>
      <c r="C14" s="9" t="str">
        <f>HYPERLINK("https://github.com/CEDStandards/CEDS-Elements/issues/19","Issue 19")</f>
        <v>Issue 19</v>
      </c>
      <c r="D14" s="21" t="s">
        <v>139</v>
      </c>
      <c r="E14" s="1" t="s">
        <v>130</v>
      </c>
      <c r="F14" s="19"/>
      <c r="G14" s="25"/>
      <c r="H14" s="1" t="s">
        <v>141</v>
      </c>
      <c r="I14" s="5" t="s">
        <v>13</v>
      </c>
      <c r="J14" s="22" t="s">
        <v>29</v>
      </c>
      <c r="K14" s="21" t="s">
        <v>198</v>
      </c>
      <c r="L14" s="5"/>
    </row>
    <row r="15" spans="1:12" s="8" customFormat="1" ht="90" x14ac:dyDescent="0.25">
      <c r="A15" s="20" t="str">
        <f t="shared" si="0"/>
        <v>CEDS-Elements</v>
      </c>
      <c r="B15" s="10" t="s">
        <v>188</v>
      </c>
      <c r="C15" s="9" t="str">
        <f>HYPERLINK("https://github.com/CEDStandards/CEDS-Elements/issues/19","Issue 19")</f>
        <v>Issue 19</v>
      </c>
      <c r="D15" s="21" t="s">
        <v>139</v>
      </c>
      <c r="E15" s="1" t="s">
        <v>130</v>
      </c>
      <c r="F15" s="19"/>
      <c r="G15" s="25"/>
      <c r="H15" s="1" t="s">
        <v>143</v>
      </c>
      <c r="I15" s="5" t="s">
        <v>12</v>
      </c>
      <c r="J15" s="22" t="s">
        <v>27</v>
      </c>
      <c r="K15" s="21" t="s">
        <v>198</v>
      </c>
      <c r="L15" s="5"/>
    </row>
    <row r="16" spans="1:12" s="8" customFormat="1" ht="75" x14ac:dyDescent="0.25">
      <c r="A16" s="20" t="str">
        <f t="shared" si="0"/>
        <v>CEDS-Elements</v>
      </c>
      <c r="B16" s="10" t="s">
        <v>188</v>
      </c>
      <c r="C16" s="9" t="str">
        <f>HYPERLINK("https://github.com/CEDStandards/CEDS-Elements/issues/19","Issue 19")</f>
        <v>Issue 19</v>
      </c>
      <c r="D16" s="21" t="s">
        <v>139</v>
      </c>
      <c r="E16" s="1" t="s">
        <v>130</v>
      </c>
      <c r="F16" s="19"/>
      <c r="G16" s="25"/>
      <c r="H16" s="1" t="s">
        <v>145</v>
      </c>
      <c r="I16" s="5" t="s">
        <v>14</v>
      </c>
      <c r="J16" s="22" t="s">
        <v>28</v>
      </c>
      <c r="K16" s="21" t="s">
        <v>198</v>
      </c>
      <c r="L16" s="5"/>
    </row>
    <row r="17" spans="1:12" s="8" customFormat="1" ht="45" x14ac:dyDescent="0.25">
      <c r="A17" s="20" t="str">
        <f t="shared" si="0"/>
        <v>CEDS-Elements</v>
      </c>
      <c r="B17" s="10" t="s">
        <v>189</v>
      </c>
      <c r="C17" s="9" t="str">
        <f>HYPERLINK("https://github.com/CEDStandards/CEDS-Elements/issues/25","Issue 25")</f>
        <v>Issue 25</v>
      </c>
      <c r="D17" s="21" t="s">
        <v>94</v>
      </c>
      <c r="E17" s="19"/>
      <c r="F17" s="19"/>
      <c r="G17" s="25" t="s">
        <v>90</v>
      </c>
      <c r="H17" s="25"/>
      <c r="I17" s="5" t="s">
        <v>15</v>
      </c>
      <c r="J17" s="26" t="s">
        <v>30</v>
      </c>
      <c r="K17" s="21" t="s">
        <v>198</v>
      </c>
      <c r="L17" s="5"/>
    </row>
    <row r="18" spans="1:12" s="8" customFormat="1" ht="45" x14ac:dyDescent="0.25">
      <c r="A18" s="20" t="str">
        <f t="shared" si="0"/>
        <v>CEDS-Elements</v>
      </c>
      <c r="B18" s="10" t="s">
        <v>189</v>
      </c>
      <c r="C18" s="9" t="str">
        <f>HYPERLINK("https://github.com/CEDStandards/CEDS-Elements/issues/25","Issue 25")</f>
        <v>Issue 25</v>
      </c>
      <c r="D18" s="21" t="s">
        <v>94</v>
      </c>
      <c r="E18" s="19"/>
      <c r="F18" s="19"/>
      <c r="G18" s="25" t="s">
        <v>91</v>
      </c>
      <c r="H18" s="25"/>
      <c r="I18" s="5" t="s">
        <v>15</v>
      </c>
      <c r="J18" s="16" t="s">
        <v>30</v>
      </c>
      <c r="K18" s="21" t="s">
        <v>198</v>
      </c>
      <c r="L18" s="5"/>
    </row>
    <row r="19" spans="1:12" s="8" customFormat="1" ht="75" x14ac:dyDescent="0.25">
      <c r="A19" s="20" t="str">
        <f t="shared" si="0"/>
        <v>CEDS-Elements</v>
      </c>
      <c r="B19" s="10" t="s">
        <v>190</v>
      </c>
      <c r="C19" s="9" t="str">
        <f>HYPERLINK("https://github.com/CEDStandards/CEDS-Elements/issues/40","Issue 40")</f>
        <v>Issue 40</v>
      </c>
      <c r="D19" s="21" t="s">
        <v>169</v>
      </c>
      <c r="E19" s="1" t="s">
        <v>170</v>
      </c>
      <c r="F19" s="1" t="s">
        <v>171</v>
      </c>
      <c r="G19" s="25"/>
      <c r="H19" s="1" t="s">
        <v>172</v>
      </c>
      <c r="I19" s="5" t="s">
        <v>168</v>
      </c>
      <c r="J19" s="6" t="s">
        <v>16</v>
      </c>
      <c r="K19" s="21" t="s">
        <v>204</v>
      </c>
      <c r="L19" s="30" t="s">
        <v>251</v>
      </c>
    </row>
    <row r="20" spans="1:12" s="8" customFormat="1" ht="60" x14ac:dyDescent="0.25">
      <c r="A20" s="20" t="str">
        <f t="shared" si="0"/>
        <v>CEDS-Elements</v>
      </c>
      <c r="B20" s="10" t="s">
        <v>191</v>
      </c>
      <c r="C20" s="9" t="str">
        <f>HYPERLINK("https://github.com/CEDStandards/CEDS-Elements/issues/51","Issue 51")</f>
        <v>Issue 51</v>
      </c>
      <c r="D20" s="21" t="s">
        <v>146</v>
      </c>
      <c r="E20" s="19"/>
      <c r="F20" s="19"/>
      <c r="G20" s="17" t="s">
        <v>154</v>
      </c>
      <c r="H20" s="17" t="s">
        <v>155</v>
      </c>
      <c r="I20" s="5" t="s">
        <v>17</v>
      </c>
      <c r="J20" s="23" t="s">
        <v>31</v>
      </c>
      <c r="K20" s="21" t="s">
        <v>198</v>
      </c>
      <c r="L20" s="5"/>
    </row>
    <row r="21" spans="1:12" s="8" customFormat="1" ht="45" x14ac:dyDescent="0.25">
      <c r="A21" s="20" t="str">
        <f t="shared" si="0"/>
        <v>CEDS-Elements</v>
      </c>
      <c r="B21" s="10" t="s">
        <v>191</v>
      </c>
      <c r="C21" s="9" t="str">
        <f>HYPERLINK("https://github.com/CEDStandards/CEDS-Elements/issues/51","Issue 51")</f>
        <v>Issue 51</v>
      </c>
      <c r="D21" s="21" t="s">
        <v>146</v>
      </c>
      <c r="E21" s="1" t="s">
        <v>150</v>
      </c>
      <c r="F21" s="19"/>
      <c r="G21" s="25"/>
      <c r="H21" s="21" t="s">
        <v>148</v>
      </c>
      <c r="I21" s="5" t="s">
        <v>18</v>
      </c>
      <c r="J21" s="6" t="s">
        <v>32</v>
      </c>
      <c r="K21" s="21" t="s">
        <v>198</v>
      </c>
      <c r="L21" s="5"/>
    </row>
    <row r="22" spans="1:12" s="8" customFormat="1" ht="45" x14ac:dyDescent="0.25">
      <c r="A22" s="20" t="str">
        <f t="shared" si="0"/>
        <v>CEDS-Elements</v>
      </c>
      <c r="B22" s="10" t="s">
        <v>191</v>
      </c>
      <c r="C22" s="9" t="str">
        <f>HYPERLINK("https://github.com/CEDStandards/CEDS-Elements/issues/51","Issue 51")</f>
        <v>Issue 51</v>
      </c>
      <c r="D22" s="21" t="s">
        <v>146</v>
      </c>
      <c r="E22" s="1" t="s">
        <v>152</v>
      </c>
      <c r="F22" s="19"/>
      <c r="G22" s="25"/>
      <c r="H22" s="21" t="s">
        <v>148</v>
      </c>
      <c r="I22" s="5" t="s">
        <v>18</v>
      </c>
      <c r="J22" s="6" t="s">
        <v>32</v>
      </c>
      <c r="K22" s="21" t="s">
        <v>198</v>
      </c>
      <c r="L22" s="5"/>
    </row>
    <row r="23" spans="1:12" s="8" customFormat="1" ht="45" x14ac:dyDescent="0.25">
      <c r="A23" s="20" t="str">
        <f t="shared" si="0"/>
        <v>CEDS-Elements</v>
      </c>
      <c r="B23" s="10" t="s">
        <v>191</v>
      </c>
      <c r="C23" s="9" t="str">
        <f>HYPERLINK("https://github.com/CEDStandards/CEDS-Elements/issues/51","Issue 51")</f>
        <v>Issue 51</v>
      </c>
      <c r="D23" s="21" t="s">
        <v>146</v>
      </c>
      <c r="E23" s="1" t="s">
        <v>147</v>
      </c>
      <c r="F23" s="19"/>
      <c r="G23" s="25"/>
      <c r="H23" s="21" t="s">
        <v>148</v>
      </c>
      <c r="I23" s="5" t="s">
        <v>18</v>
      </c>
      <c r="J23" s="24" t="s">
        <v>32</v>
      </c>
      <c r="K23" s="21" t="s">
        <v>198</v>
      </c>
      <c r="L23" s="5"/>
    </row>
    <row r="24" spans="1:12" s="8" customFormat="1" ht="45" x14ac:dyDescent="0.25">
      <c r="A24" s="20" t="str">
        <f t="shared" si="0"/>
        <v>CEDS-Elements</v>
      </c>
      <c r="B24" s="10" t="s">
        <v>191</v>
      </c>
      <c r="C24" s="9" t="str">
        <f>HYPERLINK("https://github.com/CEDStandards/CEDS-Elements/issues/51","Issue 51")</f>
        <v>Issue 51</v>
      </c>
      <c r="D24" s="21" t="s">
        <v>146</v>
      </c>
      <c r="E24" s="1" t="s">
        <v>151</v>
      </c>
      <c r="F24" s="19"/>
      <c r="G24" s="25"/>
      <c r="H24" s="21" t="s">
        <v>148</v>
      </c>
      <c r="I24" s="5" t="s">
        <v>18</v>
      </c>
      <c r="J24" s="24" t="s">
        <v>32</v>
      </c>
      <c r="K24" s="21" t="s">
        <v>198</v>
      </c>
      <c r="L24" s="5"/>
    </row>
    <row r="25" spans="1:12" s="8" customFormat="1" ht="45" x14ac:dyDescent="0.25">
      <c r="A25" s="20" t="str">
        <f t="shared" si="0"/>
        <v>CEDS-Elements</v>
      </c>
      <c r="B25" s="10" t="s">
        <v>191</v>
      </c>
      <c r="C25" s="9" t="str">
        <f>HYPERLINK("https://github.com/CEDStandards/CEDS-Elements/issues/51","Issue 51")</f>
        <v>Issue 51</v>
      </c>
      <c r="D25" s="21" t="s">
        <v>146</v>
      </c>
      <c r="E25" s="1" t="s">
        <v>153</v>
      </c>
      <c r="F25" s="19"/>
      <c r="G25" s="25"/>
      <c r="H25" s="21" t="s">
        <v>148</v>
      </c>
      <c r="I25" s="5" t="s">
        <v>18</v>
      </c>
      <c r="J25" s="6" t="s">
        <v>32</v>
      </c>
      <c r="K25" s="21" t="s">
        <v>198</v>
      </c>
      <c r="L25" s="5"/>
    </row>
    <row r="26" spans="1:12" s="8" customFormat="1" ht="45" x14ac:dyDescent="0.25">
      <c r="A26" s="20" t="str">
        <f t="shared" si="0"/>
        <v>CEDS-Elements</v>
      </c>
      <c r="B26" s="10" t="s">
        <v>191</v>
      </c>
      <c r="C26" s="9" t="str">
        <f>HYPERLINK("https://github.com/CEDStandards/CEDS-Elements/issues/51","Issue 51")</f>
        <v>Issue 51</v>
      </c>
      <c r="D26" s="21" t="s">
        <v>146</v>
      </c>
      <c r="E26" s="1" t="s">
        <v>149</v>
      </c>
      <c r="F26" s="19"/>
      <c r="G26" s="25"/>
      <c r="H26" s="21" t="s">
        <v>148</v>
      </c>
      <c r="I26" s="5" t="s">
        <v>18</v>
      </c>
      <c r="J26" s="6" t="s">
        <v>32</v>
      </c>
      <c r="K26" s="21" t="s">
        <v>198</v>
      </c>
      <c r="L26" s="5"/>
    </row>
    <row r="27" spans="1:12" s="8" customFormat="1" ht="60" x14ac:dyDescent="0.25">
      <c r="A27" s="20" t="str">
        <f t="shared" si="0"/>
        <v>CEDS-Elements</v>
      </c>
      <c r="B27" s="10" t="s">
        <v>191</v>
      </c>
      <c r="C27" s="9" t="str">
        <f>HYPERLINK("https://github.com/CEDStandards/CEDS-Elements/issues/51","Issue 51")</f>
        <v>Issue 51</v>
      </c>
      <c r="D27" s="21" t="s">
        <v>146</v>
      </c>
      <c r="E27" s="1" t="s">
        <v>147</v>
      </c>
      <c r="F27" s="19"/>
      <c r="G27" s="25"/>
      <c r="H27" s="17" t="s">
        <v>155</v>
      </c>
      <c r="I27" s="5" t="s">
        <v>17</v>
      </c>
      <c r="J27" s="23" t="s">
        <v>31</v>
      </c>
      <c r="K27" s="21" t="s">
        <v>198</v>
      </c>
      <c r="L27" s="5"/>
    </row>
    <row r="28" spans="1:12" s="8" customFormat="1" ht="60" x14ac:dyDescent="0.25">
      <c r="A28" s="20" t="str">
        <f t="shared" si="0"/>
        <v>CEDS-Elements</v>
      </c>
      <c r="B28" s="10" t="s">
        <v>191</v>
      </c>
      <c r="C28" s="9" t="str">
        <f>HYPERLINK("https://github.com/CEDStandards/CEDS-Elements/issues/51","Issue 51")</f>
        <v>Issue 51</v>
      </c>
      <c r="D28" s="21" t="s">
        <v>146</v>
      </c>
      <c r="E28" s="1" t="s">
        <v>149</v>
      </c>
      <c r="F28" s="19"/>
      <c r="G28" s="25"/>
      <c r="H28" s="17" t="s">
        <v>155</v>
      </c>
      <c r="I28" s="5" t="s">
        <v>17</v>
      </c>
      <c r="J28" s="23" t="s">
        <v>31</v>
      </c>
      <c r="K28" s="21" t="s">
        <v>198</v>
      </c>
      <c r="L28" s="5"/>
    </row>
    <row r="29" spans="1:12" s="8" customFormat="1" ht="75" x14ac:dyDescent="0.25">
      <c r="A29" s="20" t="str">
        <f t="shared" si="0"/>
        <v>CEDS-Elements</v>
      </c>
      <c r="B29" s="10" t="s">
        <v>192</v>
      </c>
      <c r="C29" s="9" t="str">
        <f>HYPERLINK("https://github.com/CEDStandards/CEDS-Elements/issues/71","Issue 71")</f>
        <v>Issue 71</v>
      </c>
      <c r="D29" s="3" t="s">
        <v>179</v>
      </c>
      <c r="E29" s="1" t="s">
        <v>180</v>
      </c>
      <c r="F29" s="1" t="s">
        <v>181</v>
      </c>
      <c r="G29" s="28" t="s">
        <v>226</v>
      </c>
      <c r="H29" s="28" t="s">
        <v>225</v>
      </c>
      <c r="I29" s="5" t="s">
        <v>19</v>
      </c>
      <c r="J29" s="6" t="s">
        <v>20</v>
      </c>
      <c r="K29" s="27" t="s">
        <v>200</v>
      </c>
      <c r="L29" s="30" t="s">
        <v>251</v>
      </c>
    </row>
    <row r="30" spans="1:12" s="8" customFormat="1" ht="45" x14ac:dyDescent="0.25">
      <c r="A30" s="20" t="str">
        <f t="shared" si="0"/>
        <v>CEDS-Elements</v>
      </c>
      <c r="B30" s="10" t="s">
        <v>193</v>
      </c>
      <c r="C30" s="9" t="str">
        <f>HYPERLINK("https://github.com/CEDStandards/CEDS-Elements/issues/75","Issue 75")</f>
        <v>Issue 75</v>
      </c>
      <c r="D30" s="21" t="s">
        <v>182</v>
      </c>
      <c r="E30" s="1" t="s">
        <v>183</v>
      </c>
      <c r="F30" s="19"/>
      <c r="G30" s="25"/>
      <c r="H30" s="25"/>
      <c r="I30" s="5" t="s">
        <v>21</v>
      </c>
      <c r="J30" s="23" t="s">
        <v>33</v>
      </c>
      <c r="K30" s="21" t="s">
        <v>205</v>
      </c>
      <c r="L30" s="5"/>
    </row>
    <row r="31" spans="1:12" s="8" customFormat="1" ht="45" x14ac:dyDescent="0.25">
      <c r="A31" s="20" t="str">
        <f t="shared" si="0"/>
        <v>CEDS-Elements</v>
      </c>
      <c r="B31" s="10" t="s">
        <v>193</v>
      </c>
      <c r="C31" s="9" t="str">
        <f>HYPERLINK("https://github.com/CEDStandards/CEDS-Elements/issues/75","Issue 75")</f>
        <v>Issue 75</v>
      </c>
      <c r="D31" s="21" t="s">
        <v>182</v>
      </c>
      <c r="E31" s="1" t="s">
        <v>201</v>
      </c>
      <c r="F31" s="1" t="s">
        <v>202</v>
      </c>
      <c r="G31" s="25"/>
      <c r="H31" s="25"/>
      <c r="I31" s="5" t="s">
        <v>21</v>
      </c>
      <c r="J31" s="23" t="s">
        <v>33</v>
      </c>
      <c r="K31" s="21" t="s">
        <v>206</v>
      </c>
      <c r="L31" s="5"/>
    </row>
    <row r="32" spans="1:12" s="8" customFormat="1" ht="75" x14ac:dyDescent="0.25">
      <c r="A32" s="20" t="str">
        <f t="shared" si="0"/>
        <v>CEDS-Elements</v>
      </c>
      <c r="B32" s="10">
        <v>104</v>
      </c>
      <c r="C32" s="18" t="str">
        <f>HYPERLINK("https://github.com/CEDStandards/CEDS-Elements/issues/104","Issue 104")</f>
        <v>Issue 104</v>
      </c>
      <c r="D32" s="21" t="s">
        <v>238</v>
      </c>
      <c r="E32" s="1" t="s">
        <v>230</v>
      </c>
      <c r="F32" s="1" t="s">
        <v>231</v>
      </c>
      <c r="G32" s="25" t="s">
        <v>234</v>
      </c>
      <c r="H32" s="25" t="s">
        <v>235</v>
      </c>
      <c r="I32" s="5" t="s">
        <v>239</v>
      </c>
      <c r="J32" s="6" t="s">
        <v>240</v>
      </c>
      <c r="K32" s="21" t="s">
        <v>204</v>
      </c>
      <c r="L32" s="30" t="s">
        <v>251</v>
      </c>
    </row>
    <row r="33" spans="1:12" s="8" customFormat="1" ht="75" x14ac:dyDescent="0.25">
      <c r="A33" s="20" t="str">
        <f t="shared" si="0"/>
        <v>CEDS-Elements</v>
      </c>
      <c r="B33" s="10">
        <v>104</v>
      </c>
      <c r="C33" s="18" t="str">
        <f>HYPERLINK("https://github.com/CEDStandards/CEDS-Elements/issues/104","Issue 104")</f>
        <v>Issue 104</v>
      </c>
      <c r="D33" s="21" t="s">
        <v>238</v>
      </c>
      <c r="E33" s="1" t="s">
        <v>232</v>
      </c>
      <c r="F33" s="1" t="s">
        <v>233</v>
      </c>
      <c r="G33" s="25" t="s">
        <v>236</v>
      </c>
      <c r="H33" s="25" t="s">
        <v>237</v>
      </c>
      <c r="I33" s="5" t="s">
        <v>239</v>
      </c>
      <c r="J33" s="6" t="s">
        <v>240</v>
      </c>
      <c r="K33" s="21" t="s">
        <v>241</v>
      </c>
      <c r="L33" s="30" t="s">
        <v>251</v>
      </c>
    </row>
    <row r="34" spans="1:12" s="8" customFormat="1" ht="75" x14ac:dyDescent="0.25">
      <c r="A34" s="20" t="str">
        <f t="shared" si="0"/>
        <v>CEDS-Elements</v>
      </c>
      <c r="B34" s="10">
        <v>104</v>
      </c>
      <c r="C34" s="18" t="str">
        <f>HYPERLINK("https://github.com/CEDStandards/CEDS-Elements/issues/104","Issue 104")</f>
        <v>Issue 104</v>
      </c>
      <c r="D34" s="21" t="s">
        <v>238</v>
      </c>
      <c r="E34" s="1" t="s">
        <v>232</v>
      </c>
      <c r="F34" s="1" t="s">
        <v>231</v>
      </c>
      <c r="G34" s="25" t="s">
        <v>236</v>
      </c>
      <c r="H34" s="25" t="s">
        <v>235</v>
      </c>
      <c r="I34" s="5" t="s">
        <v>239</v>
      </c>
      <c r="J34" s="6" t="s">
        <v>240</v>
      </c>
      <c r="K34" s="21" t="s">
        <v>204</v>
      </c>
      <c r="L34" s="30" t="s">
        <v>251</v>
      </c>
    </row>
    <row r="35" spans="1:12" s="8" customFormat="1" ht="30" x14ac:dyDescent="0.25">
      <c r="A35" s="20" t="str">
        <f t="shared" si="0"/>
        <v>CEDS-Elements</v>
      </c>
      <c r="B35" s="10" t="s">
        <v>194</v>
      </c>
      <c r="C35" s="9" t="str">
        <f>HYPERLINK("https://github.com/CEDStandards/CEDS-Elements/issues/133","Issue 133")</f>
        <v>Issue 133</v>
      </c>
      <c r="D35" s="21" t="s">
        <v>92</v>
      </c>
      <c r="E35" s="3"/>
      <c r="F35" s="25"/>
      <c r="G35" s="25" t="s">
        <v>36</v>
      </c>
      <c r="H35" s="25"/>
      <c r="I35" s="5" t="s">
        <v>22</v>
      </c>
      <c r="J35" s="16" t="s">
        <v>23</v>
      </c>
      <c r="K35" s="21" t="s">
        <v>200</v>
      </c>
      <c r="L35" s="5"/>
    </row>
    <row r="36" spans="1:12" s="8" customFormat="1" ht="60" x14ac:dyDescent="0.25">
      <c r="A36" s="20" t="str">
        <f t="shared" si="0"/>
        <v>CEDS-Elements</v>
      </c>
      <c r="B36" s="10" t="s">
        <v>195</v>
      </c>
      <c r="C36" s="9" t="str">
        <f>HYPERLINK("https://github.com/CEDStandards/CEDS-Elements/issues/134","Issue 134")</f>
        <v>Issue 134</v>
      </c>
      <c r="D36" s="21" t="s">
        <v>159</v>
      </c>
      <c r="E36" s="1" t="s">
        <v>156</v>
      </c>
      <c r="F36" s="19"/>
      <c r="G36" s="25"/>
      <c r="H36" s="8" t="s">
        <v>157</v>
      </c>
      <c r="I36" s="8" t="s">
        <v>24</v>
      </c>
      <c r="J36" s="23" t="s">
        <v>34</v>
      </c>
      <c r="K36" s="21" t="s">
        <v>198</v>
      </c>
      <c r="L36" s="5"/>
    </row>
    <row r="37" spans="1:12" s="8" customFormat="1" ht="60" x14ac:dyDescent="0.25">
      <c r="A37" s="20" t="str">
        <f t="shared" si="0"/>
        <v>CEDS-Elements</v>
      </c>
      <c r="B37" s="10" t="s">
        <v>195</v>
      </c>
      <c r="C37" s="9" t="str">
        <f>HYPERLINK("https://github.com/CEDStandards/CEDS-Elements/issues/134","Issue 134")</f>
        <v>Issue 134</v>
      </c>
      <c r="D37" s="21" t="s">
        <v>159</v>
      </c>
      <c r="E37" s="1" t="s">
        <v>158</v>
      </c>
      <c r="F37" s="19"/>
      <c r="G37" s="25"/>
      <c r="H37" s="8" t="s">
        <v>157</v>
      </c>
      <c r="I37" s="8" t="s">
        <v>24</v>
      </c>
      <c r="J37" s="22" t="s">
        <v>34</v>
      </c>
      <c r="K37" s="21" t="s">
        <v>198</v>
      </c>
      <c r="L37" s="5"/>
    </row>
    <row r="38" spans="1:12" s="8" customFormat="1" ht="30" x14ac:dyDescent="0.25">
      <c r="A38" s="20" t="str">
        <f t="shared" si="0"/>
        <v>CEDS-Elements</v>
      </c>
      <c r="B38" s="10" t="s">
        <v>196</v>
      </c>
      <c r="C38" s="9" t="str">
        <f>HYPERLINK("https://github.com/CEDStandards/CEDS-Elements/issues/202","Issue 202")</f>
        <v>Issue 202</v>
      </c>
      <c r="D38" s="21" t="s">
        <v>178</v>
      </c>
      <c r="E38" s="1" t="s">
        <v>173</v>
      </c>
      <c r="F38" s="1" t="s">
        <v>174</v>
      </c>
      <c r="G38" s="25"/>
      <c r="H38" s="1" t="s">
        <v>175</v>
      </c>
      <c r="I38" s="5" t="s">
        <v>177</v>
      </c>
      <c r="J38" s="16" t="s">
        <v>176</v>
      </c>
      <c r="K38" s="21" t="s">
        <v>203</v>
      </c>
      <c r="L38" s="30" t="s">
        <v>251</v>
      </c>
    </row>
    <row r="39" spans="1:12" s="8" customFormat="1" ht="30" x14ac:dyDescent="0.25">
      <c r="A39" s="20" t="str">
        <f t="shared" ref="A39:A68" si="1">HYPERLINK("https://github.com/CEDStandards/CEDS-IDS/issues","CEDS-IDS")</f>
        <v>CEDS-IDS</v>
      </c>
      <c r="B39" s="10">
        <v>2</v>
      </c>
      <c r="C39" s="9" t="str">
        <f>HYPERLINK("https://github.com/CEDStandards/CEDS-IDS/issues/2","Issue 2")</f>
        <v>Issue 2</v>
      </c>
      <c r="D39" s="16" t="s">
        <v>74</v>
      </c>
      <c r="E39" s="19"/>
      <c r="F39" s="25"/>
      <c r="G39" s="3" t="s">
        <v>86</v>
      </c>
      <c r="H39" s="25"/>
      <c r="I39" s="7"/>
      <c r="J39" s="16"/>
      <c r="K39" s="21" t="s">
        <v>219</v>
      </c>
      <c r="L39" s="5"/>
    </row>
    <row r="40" spans="1:12" s="8" customFormat="1" ht="30" x14ac:dyDescent="0.25">
      <c r="A40" s="20" t="str">
        <f t="shared" si="1"/>
        <v>CEDS-IDS</v>
      </c>
      <c r="B40" s="10">
        <v>2</v>
      </c>
      <c r="C40" s="9" t="str">
        <f>HYPERLINK("https://github.com/CEDStandards/CEDS-IDS/issues/2","Issue 2")</f>
        <v>Issue 2</v>
      </c>
      <c r="D40" s="16" t="s">
        <v>74</v>
      </c>
      <c r="E40" s="19"/>
      <c r="F40" s="19"/>
      <c r="G40" s="25" t="s">
        <v>87</v>
      </c>
      <c r="H40" s="25"/>
      <c r="I40" s="7"/>
      <c r="J40" s="16"/>
      <c r="K40" s="21" t="s">
        <v>219</v>
      </c>
      <c r="L40" s="5"/>
    </row>
    <row r="41" spans="1:12" s="8" customFormat="1" ht="30" x14ac:dyDescent="0.25">
      <c r="A41" s="20" t="str">
        <f t="shared" si="1"/>
        <v>CEDS-IDS</v>
      </c>
      <c r="B41" s="10">
        <v>12</v>
      </c>
      <c r="C41" s="9" t="str">
        <f>HYPERLINK("https://github.com/CEDStandards/CEDS-IDS/issues/12","Issue 12")</f>
        <v>Issue 12</v>
      </c>
      <c r="D41" s="16" t="s">
        <v>75</v>
      </c>
      <c r="E41" s="3" t="s">
        <v>97</v>
      </c>
      <c r="F41" s="25"/>
      <c r="G41" s="3"/>
      <c r="H41" s="25" t="s">
        <v>99</v>
      </c>
      <c r="I41" s="7"/>
      <c r="J41" s="16"/>
      <c r="K41" s="27" t="s">
        <v>221</v>
      </c>
      <c r="L41" s="5"/>
    </row>
    <row r="42" spans="1:12" s="8" customFormat="1" ht="30" x14ac:dyDescent="0.25">
      <c r="A42" s="20" t="str">
        <f t="shared" si="1"/>
        <v>CEDS-IDS</v>
      </c>
      <c r="B42" s="10">
        <v>12</v>
      </c>
      <c r="C42" s="9" t="str">
        <f>HYPERLINK("https://github.com/CEDStandards/CEDS-IDS/issues/12","Issue 12")</f>
        <v>Issue 12</v>
      </c>
      <c r="D42" s="16" t="s">
        <v>75</v>
      </c>
      <c r="E42" s="3" t="s">
        <v>97</v>
      </c>
      <c r="F42" s="25"/>
      <c r="G42" s="3"/>
      <c r="H42" s="25" t="s">
        <v>98</v>
      </c>
      <c r="I42" s="7"/>
      <c r="J42" s="16"/>
      <c r="K42" s="27" t="s">
        <v>222</v>
      </c>
      <c r="L42" s="5"/>
    </row>
    <row r="43" spans="1:12" s="8" customFormat="1" ht="60" x14ac:dyDescent="0.25">
      <c r="A43" s="20" t="str">
        <f t="shared" si="1"/>
        <v>CEDS-IDS</v>
      </c>
      <c r="B43" s="10">
        <v>14</v>
      </c>
      <c r="C43" s="9" t="str">
        <f>HYPERLINK("https://github.com/CEDStandards/CEDS-IDS/issues/14","Issue 14")</f>
        <v>Issue 14</v>
      </c>
      <c r="D43" s="16" t="s">
        <v>72</v>
      </c>
      <c r="E43" s="3" t="s">
        <v>73</v>
      </c>
      <c r="F43" s="3" t="s">
        <v>101</v>
      </c>
      <c r="G43" s="3" t="s">
        <v>100</v>
      </c>
      <c r="H43" s="3" t="s">
        <v>101</v>
      </c>
      <c r="I43" s="7" t="s">
        <v>95</v>
      </c>
      <c r="J43" s="16" t="s">
        <v>96</v>
      </c>
      <c r="K43" s="27" t="s">
        <v>223</v>
      </c>
      <c r="L43" s="30" t="s">
        <v>251</v>
      </c>
    </row>
    <row r="44" spans="1:12" s="8" customFormat="1" ht="60" x14ac:dyDescent="0.25">
      <c r="A44" s="20" t="str">
        <f t="shared" si="1"/>
        <v>CEDS-IDS</v>
      </c>
      <c r="B44" s="10">
        <v>15</v>
      </c>
      <c r="C44" s="9" t="str">
        <f>HYPERLINK("https://github.com/CEDStandards/CEDS-IDS/issues/15","Issue 15")</f>
        <v>Issue 15</v>
      </c>
      <c r="D44" s="2" t="s">
        <v>69</v>
      </c>
      <c r="E44" s="3" t="s">
        <v>70</v>
      </c>
      <c r="F44" s="3" t="s">
        <v>71</v>
      </c>
      <c r="G44" s="3" t="s">
        <v>88</v>
      </c>
      <c r="H44" s="3" t="s">
        <v>71</v>
      </c>
      <c r="I44" s="7" t="s">
        <v>103</v>
      </c>
      <c r="J44" s="16" t="s">
        <v>102</v>
      </c>
      <c r="K44" s="27" t="s">
        <v>224</v>
      </c>
      <c r="L44" s="30" t="s">
        <v>251</v>
      </c>
    </row>
    <row r="45" spans="1:12" s="8" customFormat="1" ht="30" x14ac:dyDescent="0.25">
      <c r="A45" s="20" t="str">
        <f t="shared" si="1"/>
        <v>CEDS-IDS</v>
      </c>
      <c r="B45" s="10">
        <v>18</v>
      </c>
      <c r="C45" s="9" t="str">
        <f>HYPERLINK("https://github.com/CEDStandards/CEDS-IDS/issues/18","Issue 18")</f>
        <v>Issue 18</v>
      </c>
      <c r="D45" s="16" t="s">
        <v>77</v>
      </c>
      <c r="E45" s="3"/>
      <c r="F45" s="25"/>
      <c r="G45" s="25"/>
      <c r="H45" s="25"/>
      <c r="I45" s="7"/>
      <c r="J45" s="16"/>
      <c r="K45" s="21" t="s">
        <v>210</v>
      </c>
      <c r="L45" s="5"/>
    </row>
    <row r="46" spans="1:12" s="8" customFormat="1" ht="75" x14ac:dyDescent="0.25">
      <c r="A46" s="20" t="str">
        <f t="shared" si="1"/>
        <v>CEDS-IDS</v>
      </c>
      <c r="B46" s="10">
        <v>22</v>
      </c>
      <c r="C46" s="9" t="str">
        <f>HYPERLINK("https://github.com/CEDStandards/CEDS-IDS/issues/22","Issue 22")</f>
        <v>Issue 22</v>
      </c>
      <c r="D46" s="2" t="s">
        <v>78</v>
      </c>
      <c r="E46" s="3"/>
      <c r="F46" s="25"/>
      <c r="G46" s="25"/>
      <c r="H46" s="25"/>
      <c r="I46" s="7" t="s">
        <v>115</v>
      </c>
      <c r="J46" s="16" t="s">
        <v>114</v>
      </c>
      <c r="K46" s="21" t="s">
        <v>220</v>
      </c>
      <c r="L46" s="5"/>
    </row>
    <row r="47" spans="1:12" s="8" customFormat="1" ht="30" x14ac:dyDescent="0.25">
      <c r="A47" s="20" t="str">
        <f t="shared" si="1"/>
        <v>CEDS-IDS</v>
      </c>
      <c r="B47" s="10">
        <v>23</v>
      </c>
      <c r="C47" s="9" t="str">
        <f>HYPERLINK("https://github.com/CEDStandards/CEDS-IDS/issues/23","Issue 23")</f>
        <v>Issue 23</v>
      </c>
      <c r="D47" s="16" t="s">
        <v>76</v>
      </c>
      <c r="E47" s="3" t="s">
        <v>97</v>
      </c>
      <c r="F47" s="19"/>
      <c r="G47" s="19"/>
      <c r="H47" s="3" t="s">
        <v>104</v>
      </c>
      <c r="I47" s="7"/>
      <c r="J47" s="16"/>
      <c r="K47" s="21" t="s">
        <v>214</v>
      </c>
      <c r="L47" s="5"/>
    </row>
    <row r="48" spans="1:12" s="8" customFormat="1" ht="30" x14ac:dyDescent="0.25">
      <c r="A48" s="20" t="str">
        <f t="shared" si="1"/>
        <v>CEDS-IDS</v>
      </c>
      <c r="B48" s="10">
        <v>24</v>
      </c>
      <c r="C48" s="9" t="str">
        <f>HYPERLINK("https://github.com/CEDStandards/CEDS-IDS/issues/24","Issue 24")</f>
        <v>Issue 24</v>
      </c>
      <c r="D48" s="16" t="s">
        <v>66</v>
      </c>
      <c r="E48" s="1" t="s">
        <v>67</v>
      </c>
      <c r="F48" s="1" t="s">
        <v>68</v>
      </c>
      <c r="G48" s="25"/>
      <c r="H48" s="25"/>
      <c r="I48" s="7" t="s">
        <v>113</v>
      </c>
      <c r="J48" s="16" t="s">
        <v>112</v>
      </c>
      <c r="K48" s="21" t="s">
        <v>215</v>
      </c>
      <c r="L48" s="5"/>
    </row>
    <row r="49" spans="1:12" s="8" customFormat="1" ht="45" x14ac:dyDescent="0.25">
      <c r="A49" s="20" t="str">
        <f t="shared" si="1"/>
        <v>CEDS-IDS</v>
      </c>
      <c r="B49" s="10">
        <v>25</v>
      </c>
      <c r="C49" s="9" t="str">
        <f>HYPERLINK("https://github.com/CEDStandards/CEDS-IDS/issues/25","Issue 25")</f>
        <v>Issue 25</v>
      </c>
      <c r="D49" s="16" t="s">
        <v>64</v>
      </c>
      <c r="E49" s="3" t="s">
        <v>65</v>
      </c>
      <c r="F49" s="25" t="s">
        <v>106</v>
      </c>
      <c r="G49" s="25"/>
      <c r="H49" s="25" t="s">
        <v>106</v>
      </c>
      <c r="I49" s="7" t="s">
        <v>111</v>
      </c>
      <c r="J49" s="16" t="s">
        <v>110</v>
      </c>
      <c r="K49" s="21" t="s">
        <v>216</v>
      </c>
      <c r="L49" s="30" t="s">
        <v>251</v>
      </c>
    </row>
    <row r="50" spans="1:12" s="8" customFormat="1" ht="45" x14ac:dyDescent="0.25">
      <c r="A50" s="20" t="str">
        <f t="shared" si="1"/>
        <v>CEDS-IDS</v>
      </c>
      <c r="B50" s="10">
        <v>25</v>
      </c>
      <c r="C50" s="9" t="str">
        <f>HYPERLINK("https://github.com/CEDStandards/CEDS-IDS/issues/25","Issue 25")</f>
        <v>Issue 25</v>
      </c>
      <c r="D50" s="16" t="s">
        <v>64</v>
      </c>
      <c r="E50" s="3" t="s">
        <v>65</v>
      </c>
      <c r="F50" s="25" t="s">
        <v>105</v>
      </c>
      <c r="G50" s="25"/>
      <c r="H50" s="1" t="s">
        <v>104</v>
      </c>
      <c r="I50" s="7" t="s">
        <v>111</v>
      </c>
      <c r="J50" s="16" t="s">
        <v>110</v>
      </c>
      <c r="K50" s="21" t="s">
        <v>217</v>
      </c>
      <c r="L50" s="30" t="s">
        <v>251</v>
      </c>
    </row>
    <row r="51" spans="1:12" s="8" customFormat="1" ht="45" x14ac:dyDescent="0.25">
      <c r="A51" s="20" t="str">
        <f t="shared" si="1"/>
        <v>CEDS-IDS</v>
      </c>
      <c r="B51" s="10">
        <v>25</v>
      </c>
      <c r="C51" s="9" t="str">
        <f>HYPERLINK("https://github.com/CEDStandards/CEDS-IDS/issues/25","Issue 25")</f>
        <v>Issue 25</v>
      </c>
      <c r="D51" s="16" t="s">
        <v>64</v>
      </c>
      <c r="E51" s="3" t="s">
        <v>227</v>
      </c>
      <c r="F51" s="25" t="s">
        <v>65</v>
      </c>
      <c r="G51" s="25" t="s">
        <v>227</v>
      </c>
      <c r="H51" s="1" t="s">
        <v>228</v>
      </c>
      <c r="I51" s="7" t="s">
        <v>111</v>
      </c>
      <c r="J51" s="16" t="s">
        <v>110</v>
      </c>
      <c r="K51" s="21" t="s">
        <v>229</v>
      </c>
      <c r="L51" s="30" t="s">
        <v>251</v>
      </c>
    </row>
    <row r="52" spans="1:12" s="8" customFormat="1" ht="45" x14ac:dyDescent="0.25">
      <c r="A52" s="20" t="str">
        <f t="shared" si="1"/>
        <v>CEDS-IDS</v>
      </c>
      <c r="B52" s="10">
        <v>26</v>
      </c>
      <c r="C52" s="9" t="str">
        <f>HYPERLINK("https://github.com/CEDStandards/CEDS-IDS/issues/26","Issue 26")</f>
        <v>Issue 26</v>
      </c>
      <c r="D52" s="2" t="s">
        <v>61</v>
      </c>
      <c r="E52" s="1" t="s">
        <v>62</v>
      </c>
      <c r="F52" s="1" t="s">
        <v>63</v>
      </c>
      <c r="G52" s="1"/>
      <c r="H52" s="1" t="s">
        <v>107</v>
      </c>
      <c r="I52" s="7" t="s">
        <v>109</v>
      </c>
      <c r="J52" s="16" t="s">
        <v>108</v>
      </c>
      <c r="K52" s="21" t="s">
        <v>213</v>
      </c>
      <c r="L52" s="30" t="s">
        <v>251</v>
      </c>
    </row>
    <row r="53" spans="1:12" s="8" customFormat="1" ht="105" x14ac:dyDescent="0.25">
      <c r="A53" s="20" t="str">
        <f t="shared" si="1"/>
        <v>CEDS-IDS</v>
      </c>
      <c r="B53" s="10">
        <v>27</v>
      </c>
      <c r="C53" s="9" t="str">
        <f>HYPERLINK("https://github.com/CEDStandards/CEDS-IDS/issues/27","Issue 27")</f>
        <v>Issue 27</v>
      </c>
      <c r="D53" s="16" t="s">
        <v>58</v>
      </c>
      <c r="E53" s="1" t="s">
        <v>59</v>
      </c>
      <c r="F53" s="1" t="s">
        <v>60</v>
      </c>
      <c r="G53" s="1"/>
      <c r="H53" s="1" t="s">
        <v>118</v>
      </c>
      <c r="I53" s="7" t="s">
        <v>117</v>
      </c>
      <c r="J53" s="16" t="s">
        <v>116</v>
      </c>
      <c r="K53" s="21" t="s">
        <v>213</v>
      </c>
      <c r="L53" s="30" t="s">
        <v>251</v>
      </c>
    </row>
    <row r="54" spans="1:12" s="8" customFormat="1" ht="60" x14ac:dyDescent="0.25">
      <c r="A54" s="20" t="str">
        <f t="shared" si="1"/>
        <v>CEDS-IDS</v>
      </c>
      <c r="B54" s="10">
        <v>28</v>
      </c>
      <c r="C54" s="9" t="str">
        <f>HYPERLINK("https://github.com/CEDStandards/CEDS-IDS/issues/28","Issue 28")</f>
        <v>Issue 28</v>
      </c>
      <c r="D54" s="2" t="s">
        <v>55</v>
      </c>
      <c r="E54" s="1" t="s">
        <v>56</v>
      </c>
      <c r="F54" s="1" t="s">
        <v>57</v>
      </c>
      <c r="G54" s="3"/>
      <c r="H54" s="1" t="s">
        <v>121</v>
      </c>
      <c r="I54" s="7" t="s">
        <v>120</v>
      </c>
      <c r="J54" s="16" t="s">
        <v>119</v>
      </c>
      <c r="K54" s="21" t="s">
        <v>213</v>
      </c>
      <c r="L54" s="30" t="s">
        <v>251</v>
      </c>
    </row>
    <row r="55" spans="1:12" s="8" customFormat="1" ht="90" x14ac:dyDescent="0.25">
      <c r="A55" s="20" t="str">
        <f t="shared" si="1"/>
        <v>CEDS-IDS</v>
      </c>
      <c r="B55" s="10">
        <v>29</v>
      </c>
      <c r="C55" s="9" t="str">
        <f>HYPERLINK("https://github.com/CEDStandards/CEDS-IDS/issues/29","Issue 29")</f>
        <v>Issue 29</v>
      </c>
      <c r="D55" s="2" t="s">
        <v>52</v>
      </c>
      <c r="E55" s="1" t="s">
        <v>125</v>
      </c>
      <c r="F55" s="1" t="s">
        <v>126</v>
      </c>
      <c r="G55" s="25"/>
      <c r="H55" s="1" t="s">
        <v>124</v>
      </c>
      <c r="I55" s="7" t="s">
        <v>123</v>
      </c>
      <c r="J55" s="16" t="s">
        <v>122</v>
      </c>
      <c r="K55" s="21" t="s">
        <v>213</v>
      </c>
      <c r="L55" s="30" t="s">
        <v>251</v>
      </c>
    </row>
    <row r="56" spans="1:12" s="8" customFormat="1" ht="90" x14ac:dyDescent="0.25">
      <c r="A56" s="20" t="str">
        <f t="shared" si="1"/>
        <v>CEDS-IDS</v>
      </c>
      <c r="B56" s="10">
        <v>29</v>
      </c>
      <c r="C56" s="9" t="str">
        <f>HYPERLINK("https://github.com/CEDStandards/CEDS-IDS/issues/29","Issue 29")</f>
        <v>Issue 29</v>
      </c>
      <c r="D56" s="2" t="s">
        <v>52</v>
      </c>
      <c r="E56" s="1" t="s">
        <v>53</v>
      </c>
      <c r="F56" s="1" t="s">
        <v>54</v>
      </c>
      <c r="G56" s="25"/>
      <c r="H56" s="1" t="s">
        <v>124</v>
      </c>
      <c r="I56" s="7" t="s">
        <v>123</v>
      </c>
      <c r="J56" s="16" t="s">
        <v>122</v>
      </c>
      <c r="K56" s="21" t="s">
        <v>213</v>
      </c>
      <c r="L56" s="30" t="s">
        <v>251</v>
      </c>
    </row>
    <row r="57" spans="1:12" s="8" customFormat="1" ht="90" x14ac:dyDescent="0.25">
      <c r="A57" s="20" t="str">
        <f t="shared" si="1"/>
        <v>CEDS-IDS</v>
      </c>
      <c r="B57" s="10">
        <v>30</v>
      </c>
      <c r="C57" s="9" t="str">
        <f>HYPERLINK("https://github.com/CEDStandards/CEDS-IDS/issues/30","Issue 30")</f>
        <v>Issue 30</v>
      </c>
      <c r="D57" s="2" t="s">
        <v>49</v>
      </c>
      <c r="E57" s="1" t="s">
        <v>130</v>
      </c>
      <c r="F57" s="1" t="s">
        <v>50</v>
      </c>
      <c r="G57" s="25"/>
      <c r="H57" s="1" t="s">
        <v>129</v>
      </c>
      <c r="I57" s="7" t="s">
        <v>128</v>
      </c>
      <c r="J57" s="16" t="s">
        <v>127</v>
      </c>
      <c r="K57" s="21" t="s">
        <v>213</v>
      </c>
      <c r="L57" s="30" t="s">
        <v>251</v>
      </c>
    </row>
    <row r="58" spans="1:12" s="8" customFormat="1" ht="90" x14ac:dyDescent="0.25">
      <c r="A58" s="20" t="str">
        <f t="shared" si="1"/>
        <v>CEDS-IDS</v>
      </c>
      <c r="B58" s="10">
        <v>30</v>
      </c>
      <c r="C58" s="9" t="str">
        <f>HYPERLINK("https://github.com/CEDStandards/CEDS-IDS/issues/30","Issue 30")</f>
        <v>Issue 30</v>
      </c>
      <c r="D58" s="2" t="s">
        <v>49</v>
      </c>
      <c r="E58" s="1" t="s">
        <v>50</v>
      </c>
      <c r="F58" s="1" t="s">
        <v>51</v>
      </c>
      <c r="G58" s="25"/>
      <c r="H58" s="1" t="s">
        <v>129</v>
      </c>
      <c r="I58" s="7" t="s">
        <v>128</v>
      </c>
      <c r="J58" s="16" t="s">
        <v>127</v>
      </c>
      <c r="K58" s="21" t="s">
        <v>213</v>
      </c>
      <c r="L58" s="30" t="s">
        <v>251</v>
      </c>
    </row>
    <row r="59" spans="1:12" s="8" customFormat="1" ht="60" x14ac:dyDescent="0.25">
      <c r="A59" s="20" t="str">
        <f t="shared" si="1"/>
        <v>CEDS-IDS</v>
      </c>
      <c r="B59" s="10">
        <v>31</v>
      </c>
      <c r="C59" s="9" t="str">
        <f>HYPERLINK("https://github.com/CEDStandards/CEDS-IDS/issues/31","Issue 31")</f>
        <v>Issue 31</v>
      </c>
      <c r="D59" s="16" t="s">
        <v>46</v>
      </c>
      <c r="E59" s="1" t="s">
        <v>130</v>
      </c>
      <c r="F59" s="1" t="s">
        <v>48</v>
      </c>
      <c r="G59" s="25"/>
      <c r="H59" s="1" t="s">
        <v>131</v>
      </c>
      <c r="I59" s="7" t="s">
        <v>133</v>
      </c>
      <c r="J59" s="16" t="s">
        <v>132</v>
      </c>
      <c r="K59" s="21" t="s">
        <v>213</v>
      </c>
      <c r="L59" s="30" t="s">
        <v>251</v>
      </c>
    </row>
    <row r="60" spans="1:12" s="8" customFormat="1" ht="60" x14ac:dyDescent="0.25">
      <c r="A60" s="20" t="str">
        <f t="shared" si="1"/>
        <v>CEDS-IDS</v>
      </c>
      <c r="B60" s="10">
        <v>31</v>
      </c>
      <c r="C60" s="9" t="str">
        <f>HYPERLINK("https://github.com/CEDStandards/CEDS-IDS/issues/31","Issue 31")</f>
        <v>Issue 31</v>
      </c>
      <c r="D60" s="16" t="s">
        <v>46</v>
      </c>
      <c r="E60" s="1" t="s">
        <v>47</v>
      </c>
      <c r="F60" s="1" t="s">
        <v>48</v>
      </c>
      <c r="G60" s="25"/>
      <c r="H60" s="1" t="s">
        <v>131</v>
      </c>
      <c r="I60" s="7" t="s">
        <v>133</v>
      </c>
      <c r="J60" s="16" t="s">
        <v>132</v>
      </c>
      <c r="K60" s="21" t="s">
        <v>213</v>
      </c>
      <c r="L60" s="30" t="s">
        <v>251</v>
      </c>
    </row>
    <row r="61" spans="1:12" s="8" customFormat="1" ht="45" x14ac:dyDescent="0.25">
      <c r="A61" s="20" t="str">
        <f t="shared" si="1"/>
        <v>CEDS-IDS</v>
      </c>
      <c r="B61" s="10">
        <v>32</v>
      </c>
      <c r="C61" s="9" t="str">
        <f>HYPERLINK("https://github.com/CEDStandards/CEDS-IDS/issues/32","Issue 32")</f>
        <v>Issue 32</v>
      </c>
      <c r="D61" s="2" t="s">
        <v>43</v>
      </c>
      <c r="E61" s="3" t="s">
        <v>44</v>
      </c>
      <c r="F61" s="25" t="s">
        <v>45</v>
      </c>
      <c r="G61" s="25"/>
      <c r="H61" s="25"/>
      <c r="I61" s="7" t="s">
        <v>135</v>
      </c>
      <c r="J61" s="16" t="s">
        <v>134</v>
      </c>
      <c r="K61" s="21" t="s">
        <v>212</v>
      </c>
      <c r="L61" s="30" t="s">
        <v>251</v>
      </c>
    </row>
    <row r="62" spans="1:12" s="8" customFormat="1" ht="75" x14ac:dyDescent="0.25">
      <c r="A62" s="20" t="str">
        <f t="shared" si="1"/>
        <v>CEDS-IDS</v>
      </c>
      <c r="B62" s="10">
        <v>33</v>
      </c>
      <c r="C62" s="9" t="str">
        <f>HYPERLINK("https://github.com/CEDStandards/CEDS-IDS/issues/33","Issue 33")</f>
        <v>Issue 33</v>
      </c>
      <c r="D62" s="16" t="s">
        <v>41</v>
      </c>
      <c r="E62" s="2" t="s">
        <v>42</v>
      </c>
      <c r="F62" s="25"/>
      <c r="G62" s="25"/>
      <c r="H62" s="25"/>
      <c r="I62" s="7"/>
      <c r="J62" s="16"/>
      <c r="K62" s="21" t="s">
        <v>211</v>
      </c>
      <c r="L62" s="5"/>
    </row>
    <row r="63" spans="1:12" s="8" customFormat="1" ht="30" x14ac:dyDescent="0.25">
      <c r="A63" s="20" t="str">
        <f t="shared" si="1"/>
        <v>CEDS-IDS</v>
      </c>
      <c r="B63" s="10">
        <v>34</v>
      </c>
      <c r="C63" s="9" t="str">
        <f>HYPERLINK("https://github.com/CEDStandards/CEDS-IDS/issues/34","Issue 34")</f>
        <v>Issue 34</v>
      </c>
      <c r="D63" s="16" t="s">
        <v>79</v>
      </c>
      <c r="E63" s="3"/>
      <c r="F63" s="25"/>
      <c r="G63" s="25"/>
      <c r="H63" s="25"/>
      <c r="I63" s="7"/>
      <c r="J63" s="16"/>
      <c r="K63" s="21" t="s">
        <v>218</v>
      </c>
      <c r="L63" s="5"/>
    </row>
    <row r="64" spans="1:12" s="8" customFormat="1" ht="45" x14ac:dyDescent="0.25">
      <c r="A64" s="20" t="str">
        <f t="shared" si="1"/>
        <v>CEDS-IDS</v>
      </c>
      <c r="B64" s="10">
        <v>36</v>
      </c>
      <c r="C64" s="9" t="str">
        <f>HYPERLINK("https://github.com/CEDStandards/CEDS-IDS/issues/36","Issue 36")</f>
        <v>Issue 36</v>
      </c>
      <c r="D64" s="2" t="s">
        <v>38</v>
      </c>
      <c r="E64" s="1" t="s">
        <v>39</v>
      </c>
      <c r="F64" s="1" t="s">
        <v>40</v>
      </c>
      <c r="G64" s="25"/>
      <c r="H64" s="1" t="s">
        <v>136</v>
      </c>
      <c r="I64" s="7" t="s">
        <v>138</v>
      </c>
      <c r="J64" s="16" t="s">
        <v>137</v>
      </c>
      <c r="K64" s="21" t="s">
        <v>209</v>
      </c>
      <c r="L64" s="30" t="s">
        <v>251</v>
      </c>
    </row>
    <row r="65" spans="1:12" s="8" customFormat="1" ht="30" x14ac:dyDescent="0.25">
      <c r="A65" s="20" t="str">
        <f t="shared" si="1"/>
        <v>CEDS-IDS</v>
      </c>
      <c r="B65" s="10">
        <v>37</v>
      </c>
      <c r="C65" s="9" t="str">
        <f>HYPERLINK("https://github.com/CEDStandards/CEDS-IDS/issues/37","Issue 37")</f>
        <v>Issue 37</v>
      </c>
      <c r="D65" s="16" t="s">
        <v>35</v>
      </c>
      <c r="E65" s="19"/>
      <c r="F65" s="19"/>
      <c r="G65" s="3" t="s">
        <v>36</v>
      </c>
      <c r="H65" s="25" t="s">
        <v>37</v>
      </c>
      <c r="I65" s="7" t="s">
        <v>22</v>
      </c>
      <c r="J65" s="16" t="s">
        <v>23</v>
      </c>
      <c r="K65" s="21" t="s">
        <v>208</v>
      </c>
      <c r="L65" s="5"/>
    </row>
    <row r="66" spans="1:12" s="8" customFormat="1" ht="30" x14ac:dyDescent="0.25">
      <c r="A66" s="20" t="str">
        <f t="shared" si="1"/>
        <v>CEDS-IDS</v>
      </c>
      <c r="B66" s="10">
        <v>39</v>
      </c>
      <c r="C66" s="9" t="str">
        <f>HYPERLINK("https://github.com/CEDStandards/CEDS-IDS/issues/39","Issue 39")</f>
        <v>Issue 39</v>
      </c>
      <c r="D66" s="16" t="s">
        <v>80</v>
      </c>
      <c r="E66" s="3"/>
      <c r="F66" s="25"/>
      <c r="G66" s="25"/>
      <c r="H66" s="25"/>
      <c r="I66" s="7"/>
      <c r="J66" s="16"/>
      <c r="K66" s="21" t="s">
        <v>207</v>
      </c>
      <c r="L66" s="5"/>
    </row>
    <row r="67" spans="1:12" s="8" customFormat="1" ht="45" x14ac:dyDescent="0.25">
      <c r="A67" s="20" t="str">
        <f t="shared" si="1"/>
        <v>CEDS-IDS</v>
      </c>
      <c r="B67" s="10" t="s">
        <v>193</v>
      </c>
      <c r="C67" s="9" t="str">
        <f>HYPERLINK("https://github.com/CEDStandards/CEDS-IDS/issues/75","Issue 75")</f>
        <v>Issue 75</v>
      </c>
      <c r="D67" s="21" t="s">
        <v>182</v>
      </c>
      <c r="E67" s="1" t="s">
        <v>245</v>
      </c>
      <c r="F67" s="1" t="s">
        <v>246</v>
      </c>
      <c r="G67" s="25" t="s">
        <v>242</v>
      </c>
      <c r="H67" s="25" t="s">
        <v>243</v>
      </c>
      <c r="I67" s="21" t="s">
        <v>247</v>
      </c>
      <c r="J67" s="6" t="s">
        <v>248</v>
      </c>
      <c r="K67" s="21" t="s">
        <v>249</v>
      </c>
      <c r="L67" s="30" t="s">
        <v>251</v>
      </c>
    </row>
    <row r="68" spans="1:12" s="8" customFormat="1" ht="45" x14ac:dyDescent="0.25">
      <c r="A68" s="20" t="str">
        <f t="shared" si="1"/>
        <v>CEDS-IDS</v>
      </c>
      <c r="B68" s="10" t="s">
        <v>193</v>
      </c>
      <c r="C68" s="9" t="str">
        <f>HYPERLINK("https://github.com/CEDStandards/CEDS-IDS/issues/75","Issue 75")</f>
        <v>Issue 75</v>
      </c>
      <c r="D68" s="21" t="s">
        <v>182</v>
      </c>
      <c r="E68" s="1" t="s">
        <v>244</v>
      </c>
      <c r="F68" s="1" t="s">
        <v>246</v>
      </c>
      <c r="G68" s="25" t="s">
        <v>244</v>
      </c>
      <c r="H68" s="25" t="s">
        <v>243</v>
      </c>
      <c r="I68" s="21" t="s">
        <v>247</v>
      </c>
      <c r="J68" s="6" t="s">
        <v>248</v>
      </c>
      <c r="K68" s="21" t="s">
        <v>249</v>
      </c>
      <c r="L68" s="30" t="s">
        <v>251</v>
      </c>
    </row>
  </sheetData>
  <sortState xmlns:xlrd2="http://schemas.microsoft.com/office/spreadsheetml/2017/richdata2" ref="B2:D68">
    <sortCondition ref="B2:B68"/>
  </sortState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4E8FD4697711438D52B25333D8E504" ma:contentTypeVersion="12" ma:contentTypeDescription="Create a new document." ma:contentTypeScope="" ma:versionID="d2fc61b820d2d189ca928fbf24c4514a">
  <xsd:schema xmlns:xsd="http://www.w3.org/2001/XMLSchema" xmlns:xs="http://www.w3.org/2001/XMLSchema" xmlns:p="http://schemas.microsoft.com/office/2006/metadata/properties" xmlns:ns3="a08a7680-0b68-49e2-8450-1b02b5cc56f1" xmlns:ns4="47f1a980-35b9-49a3-ab5b-abb7954c10c5" targetNamespace="http://schemas.microsoft.com/office/2006/metadata/properties" ma:root="true" ma:fieldsID="153f5c5109ba37de98e6c807a3262887" ns3:_="" ns4:_="">
    <xsd:import namespace="a08a7680-0b68-49e2-8450-1b02b5cc56f1"/>
    <xsd:import namespace="47f1a980-35b9-49a3-ab5b-abb7954c1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a7680-0b68-49e2-8450-1b02b5cc56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1a980-35b9-49a3-ab5b-abb7954c1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3C43C5-1250-45D0-B513-8A6D5AC35E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286BAC-6B38-4963-A728-60868FC07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a7680-0b68-49e2-8450-1b02b5cc56f1"/>
    <ds:schemaRef ds:uri="47f1a980-35b9-49a3-ab5b-abb7954c1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FD04A3-F194-4C39-A996-D5F44FC788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IDS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Parkes</dc:creator>
  <cp:lastModifiedBy>J Parkes</cp:lastModifiedBy>
  <dcterms:created xsi:type="dcterms:W3CDTF">2021-01-04T14:35:39Z</dcterms:created>
  <dcterms:modified xsi:type="dcterms:W3CDTF">2021-02-24T18:22:11Z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0x0101006D4E8FD4697711438D52B25333D8E504</vt:lpwstr>
  </property>
</Properties>
</file>